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codeName="ThisWorkbook" defaultThemeVersion="124226"/>
  <mc:AlternateContent xmlns:mc="http://schemas.openxmlformats.org/markup-compatibility/2006">
    <mc:Choice Requires="x15">
      <x15ac:absPath xmlns:x15ac="http://schemas.microsoft.com/office/spreadsheetml/2010/11/ac" url="N:\Regulatory\OEB\IRM\2021 IRM\P - IRs\C - Submission IRs\Appendix- Final Hardcoded\"/>
    </mc:Choice>
  </mc:AlternateContent>
  <xr:revisionPtr revIDLastSave="0" documentId="13_ncr:1_{4451BFD9-9A01-4A1D-8293-C893BF535174}" xr6:coauthVersionLast="46" xr6:coauthVersionMax="46" xr10:uidLastSave="{00000000-0000-0000-0000-000000000000}"/>
  <bookViews>
    <workbookView xWindow="-108" yWindow="-108" windowWidth="30936" windowHeight="16896" tabRatio="789" firstSheet="5" activeTab="13"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s>
  <definedNames>
    <definedName name="_xlnm._FilterDatabase" localSheetId="12" hidden="1">'7.  Persistence Report'!$A$26:$BX$128</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LRAM'!$A$1:$AC$533</definedName>
    <definedName name="_xlnm.Print_Area" localSheetId="10">'5.  2015-2020 LRAM'!$A:$AD</definedName>
    <definedName name="_xlnm.Print_Area" localSheetId="11">'6.  Carrying Charges'!$A$1:$X$164</definedName>
    <definedName name="_xlnm.Print_Area" localSheetId="12">'7.  Persistence Report'!$A$1:$BT$28</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6" i="47" l="1"/>
  <c r="H167" i="47"/>
  <c r="H168" i="47"/>
  <c r="H165" i="47"/>
  <c r="H161" i="47"/>
  <c r="W84" i="46"/>
  <c r="L22" i="45" l="1"/>
  <c r="Z882" i="79" l="1"/>
  <c r="Y882" i="79"/>
  <c r="AA872" i="79"/>
  <c r="Z872" i="79"/>
  <c r="AA869" i="79"/>
  <c r="Z869" i="79"/>
  <c r="AA866" i="79"/>
  <c r="Z866" i="79"/>
  <c r="AA863" i="79"/>
  <c r="Z863" i="79"/>
  <c r="Z857" i="79"/>
  <c r="Y857" i="79"/>
  <c r="AA851" i="79"/>
  <c r="Z851" i="79"/>
  <c r="Z847" i="79"/>
  <c r="Y847" i="79"/>
  <c r="Z844" i="79"/>
  <c r="Y844" i="79"/>
  <c r="Z838" i="79"/>
  <c r="Y838" i="79"/>
  <c r="Z824" i="79"/>
  <c r="Y824" i="79"/>
  <c r="Z820" i="79"/>
  <c r="Y820" i="79"/>
  <c r="AB809" i="79"/>
  <c r="AA809" i="79"/>
  <c r="AB806" i="79"/>
  <c r="AA806" i="79"/>
  <c r="AB803" i="79"/>
  <c r="AA803" i="79"/>
  <c r="AB799" i="79"/>
  <c r="AA799" i="79"/>
  <c r="AB796" i="79"/>
  <c r="AA796" i="79"/>
  <c r="AA793" i="79"/>
  <c r="Z793" i="79"/>
  <c r="AA790" i="79"/>
  <c r="Z790" i="79"/>
  <c r="AA787" i="79"/>
  <c r="Z787" i="79"/>
  <c r="Z783" i="79"/>
  <c r="Y783" i="79"/>
  <c r="Z780" i="79"/>
  <c r="Y780" i="79"/>
  <c r="Z777" i="79"/>
  <c r="Y777" i="79"/>
  <c r="Z774" i="79"/>
  <c r="Y774" i="79"/>
  <c r="Y771" i="79"/>
  <c r="Y671" i="79" l="1"/>
  <c r="Z671" i="79"/>
  <c r="AA671" i="79"/>
  <c r="AB671" i="79"/>
  <c r="AA668" i="79"/>
  <c r="AB668" i="79"/>
  <c r="Y664" i="79"/>
  <c r="Z664" i="79"/>
  <c r="AA664" i="79"/>
  <c r="AB664" i="79"/>
  <c r="Y485" i="79"/>
  <c r="Z485" i="79"/>
  <c r="AA485" i="79"/>
  <c r="AB485" i="79"/>
  <c r="M22" i="45"/>
  <c r="A126" i="68" l="1"/>
  <c r="A125" i="68"/>
  <c r="N813" i="79" l="1"/>
  <c r="N809" i="79"/>
  <c r="N806" i="79"/>
  <c r="AB882" i="79"/>
  <c r="AA882" i="79"/>
  <c r="AB879" i="79"/>
  <c r="AA879" i="79"/>
  <c r="Z879" i="79"/>
  <c r="Y879" i="79"/>
  <c r="AB876" i="79"/>
  <c r="AA876" i="79"/>
  <c r="Z876" i="79"/>
  <c r="Y876" i="79"/>
  <c r="AB872" i="79"/>
  <c r="Y872" i="79"/>
  <c r="AB869" i="79"/>
  <c r="Y869" i="79"/>
  <c r="AB866" i="79"/>
  <c r="Y866" i="79"/>
  <c r="AB863" i="79"/>
  <c r="Y863" i="79"/>
  <c r="AB860" i="79"/>
  <c r="AA860" i="79"/>
  <c r="Z860" i="79"/>
  <c r="Y860" i="79"/>
  <c r="AB857" i="79"/>
  <c r="AA857" i="79"/>
  <c r="AB854" i="79"/>
  <c r="AA854" i="79"/>
  <c r="Z854" i="79"/>
  <c r="Y854" i="79"/>
  <c r="AB851" i="79"/>
  <c r="Y851" i="79"/>
  <c r="AB847" i="79"/>
  <c r="AA847" i="79"/>
  <c r="AB844" i="79"/>
  <c r="AA844" i="79"/>
  <c r="AB841" i="79"/>
  <c r="AA841" i="79"/>
  <c r="Z841" i="79"/>
  <c r="Y841" i="79"/>
  <c r="AB838" i="79"/>
  <c r="AA838" i="79"/>
  <c r="AB833" i="79"/>
  <c r="AA833" i="79"/>
  <c r="Z833" i="79"/>
  <c r="Y833" i="79"/>
  <c r="AB830" i="79"/>
  <c r="AA830" i="79"/>
  <c r="Z830" i="79"/>
  <c r="Y830" i="79"/>
  <c r="AB827" i="79"/>
  <c r="AA827" i="79"/>
  <c r="Z827" i="79"/>
  <c r="Y827" i="79"/>
  <c r="AB824" i="79"/>
  <c r="AA824" i="79"/>
  <c r="AB820" i="79"/>
  <c r="AA820" i="79"/>
  <c r="AB817" i="79"/>
  <c r="AA817" i="79"/>
  <c r="Z817" i="79"/>
  <c r="Y817" i="79"/>
  <c r="AB813" i="79"/>
  <c r="AA813" i="79"/>
  <c r="Z813" i="79"/>
  <c r="Y813" i="79"/>
  <c r="Z809" i="79"/>
  <c r="Y809" i="79"/>
  <c r="Z806" i="79"/>
  <c r="Y806" i="79"/>
  <c r="Z803" i="79"/>
  <c r="Y803" i="79"/>
  <c r="Z799" i="79"/>
  <c r="Y799" i="79"/>
  <c r="Z796" i="79"/>
  <c r="Y796" i="79"/>
  <c r="AB793" i="79"/>
  <c r="Y793" i="79"/>
  <c r="AB790" i="79"/>
  <c r="Y790" i="79"/>
  <c r="AB787" i="79"/>
  <c r="Y787" i="79"/>
  <c r="AB783" i="79"/>
  <c r="AA783" i="79"/>
  <c r="AB780" i="79"/>
  <c r="AA780" i="79"/>
  <c r="AB777" i="79"/>
  <c r="AA777" i="79"/>
  <c r="AB774" i="79"/>
  <c r="AA774" i="79"/>
  <c r="AB771" i="79"/>
  <c r="AA771" i="79"/>
  <c r="Z771" i="79"/>
  <c r="Y886" i="79"/>
  <c r="Z886" i="79"/>
  <c r="AA886" i="79"/>
  <c r="AB886" i="79"/>
  <c r="Y889" i="79"/>
  <c r="Z889" i="79"/>
  <c r="AA889" i="79"/>
  <c r="AB889" i="79"/>
  <c r="Y892" i="79"/>
  <c r="Z892" i="79"/>
  <c r="AA892" i="79"/>
  <c r="AB892" i="79"/>
  <c r="Y895" i="79"/>
  <c r="Z895" i="79"/>
  <c r="AA895" i="79"/>
  <c r="AB895" i="79"/>
  <c r="Y898" i="79"/>
  <c r="Z898" i="79"/>
  <c r="AA898" i="79"/>
  <c r="AB898" i="79"/>
  <c r="Y901" i="79"/>
  <c r="Z901" i="79"/>
  <c r="AA901" i="79"/>
  <c r="AB901" i="79"/>
  <c r="Y904" i="79"/>
  <c r="Z904" i="79"/>
  <c r="AA904" i="79"/>
  <c r="AB904" i="79"/>
  <c r="Y907" i="79"/>
  <c r="Z907" i="79"/>
  <c r="AA907" i="79"/>
  <c r="AB907" i="79"/>
  <c r="Y910" i="79"/>
  <c r="Z910" i="79"/>
  <c r="AA910" i="79"/>
  <c r="AB910" i="79"/>
  <c r="Y913" i="79"/>
  <c r="Z913" i="79"/>
  <c r="AA913" i="79"/>
  <c r="AB913" i="79"/>
  <c r="Y916" i="79"/>
  <c r="Z916" i="79"/>
  <c r="AA916" i="79"/>
  <c r="AB916" i="79"/>
  <c r="Y919" i="79"/>
  <c r="Z919" i="79"/>
  <c r="AA919" i="79"/>
  <c r="AB919" i="79"/>
  <c r="Y922" i="79"/>
  <c r="Z922" i="79"/>
  <c r="AA922" i="79"/>
  <c r="AB922" i="79"/>
  <c r="Y925" i="79"/>
  <c r="Z925" i="79"/>
  <c r="AA925" i="79"/>
  <c r="AB925" i="79"/>
  <c r="P744" i="79" l="1"/>
  <c r="Q744" i="79"/>
  <c r="R744" i="79"/>
  <c r="S744" i="79"/>
  <c r="T744" i="79"/>
  <c r="U744" i="79"/>
  <c r="V744" i="79"/>
  <c r="W744" i="79"/>
  <c r="X744" i="79"/>
  <c r="E744" i="79"/>
  <c r="F744" i="79"/>
  <c r="G744" i="79"/>
  <c r="H744" i="79"/>
  <c r="I744" i="79"/>
  <c r="J744" i="79"/>
  <c r="K744" i="79"/>
  <c r="L744" i="79"/>
  <c r="M744" i="79"/>
  <c r="P561" i="79"/>
  <c r="Q561" i="79"/>
  <c r="R561" i="79"/>
  <c r="S561" i="79"/>
  <c r="T561" i="79"/>
  <c r="U561" i="79"/>
  <c r="V561" i="79"/>
  <c r="W561" i="79"/>
  <c r="X561" i="79"/>
  <c r="E561" i="79"/>
  <c r="F561" i="79"/>
  <c r="G561" i="79"/>
  <c r="H561" i="79"/>
  <c r="I561" i="79"/>
  <c r="J561" i="79"/>
  <c r="K561" i="79"/>
  <c r="L561" i="79"/>
  <c r="M561" i="79"/>
  <c r="O561" i="79"/>
  <c r="P378" i="79"/>
  <c r="Q378" i="79"/>
  <c r="R378" i="79"/>
  <c r="S378" i="79"/>
  <c r="T378" i="79"/>
  <c r="U378" i="79"/>
  <c r="V378" i="79"/>
  <c r="W378" i="79"/>
  <c r="X378" i="79"/>
  <c r="E378" i="79"/>
  <c r="F378" i="79"/>
  <c r="G378" i="79"/>
  <c r="H378" i="79"/>
  <c r="I378" i="79"/>
  <c r="J378" i="79"/>
  <c r="K378" i="79"/>
  <c r="L378" i="79"/>
  <c r="M378" i="79"/>
  <c r="P195" i="79"/>
  <c r="Q195" i="79"/>
  <c r="R195" i="79"/>
  <c r="S195" i="79"/>
  <c r="T195" i="79"/>
  <c r="U195" i="79"/>
  <c r="V195" i="79"/>
  <c r="W195" i="79"/>
  <c r="X195" i="79"/>
  <c r="E195" i="79"/>
  <c r="F195" i="79"/>
  <c r="G195" i="79"/>
  <c r="H195" i="79"/>
  <c r="I195" i="79"/>
  <c r="J195" i="79"/>
  <c r="K195" i="79"/>
  <c r="L195" i="79"/>
  <c r="M195" i="79"/>
  <c r="N193" i="79"/>
  <c r="N190" i="79"/>
  <c r="N187" i="79"/>
  <c r="N184" i="79"/>
  <c r="N181" i="79"/>
  <c r="N178" i="79"/>
  <c r="N175" i="79"/>
  <c r="N169" i="79"/>
  <c r="N166" i="79"/>
  <c r="N163" i="79"/>
  <c r="N160" i="79"/>
  <c r="N157" i="79"/>
  <c r="N154" i="79"/>
  <c r="N150" i="79"/>
  <c r="N147" i="79"/>
  <c r="N144" i="79"/>
  <c r="N125" i="79"/>
  <c r="N122" i="79"/>
  <c r="N119" i="79"/>
  <c r="N101" i="79"/>
  <c r="N98" i="79"/>
  <c r="N95" i="79"/>
  <c r="N92" i="79"/>
  <c r="N88" i="79"/>
  <c r="N85" i="79"/>
  <c r="N81" i="79"/>
  <c r="N77" i="79"/>
  <c r="N74" i="79"/>
  <c r="N71" i="79"/>
  <c r="N67" i="79"/>
  <c r="N64" i="79"/>
  <c r="N58" i="79"/>
  <c r="N55" i="79"/>
  <c r="E513" i="46"/>
  <c r="F513" i="46"/>
  <c r="N513" i="46"/>
  <c r="O513" i="46"/>
  <c r="P513" i="46"/>
  <c r="Q513" i="46"/>
  <c r="AB511" i="46"/>
  <c r="AA511" i="46"/>
  <c r="Z511" i="46"/>
  <c r="Y511" i="46"/>
  <c r="AB508" i="46"/>
  <c r="Z508" i="46"/>
  <c r="AA508" i="46"/>
  <c r="Y508" i="46"/>
  <c r="AB505" i="46"/>
  <c r="AA505" i="46"/>
  <c r="Z505" i="46"/>
  <c r="Y505" i="46"/>
  <c r="AB501" i="46"/>
  <c r="AA501" i="46"/>
  <c r="Z501" i="46"/>
  <c r="Y501" i="46"/>
  <c r="AB498" i="46"/>
  <c r="AA498" i="46"/>
  <c r="Z498" i="46"/>
  <c r="Y498" i="46"/>
  <c r="AB495" i="46"/>
  <c r="AA495" i="46"/>
  <c r="Z495" i="46"/>
  <c r="Y495" i="46"/>
  <c r="AB492" i="46"/>
  <c r="AA492" i="46"/>
  <c r="Z492" i="46"/>
  <c r="Y492" i="46"/>
  <c r="AB489" i="46"/>
  <c r="AA489" i="46"/>
  <c r="Z489" i="46"/>
  <c r="Y489" i="46"/>
  <c r="AB485" i="46"/>
  <c r="AA485" i="46"/>
  <c r="Z485" i="46"/>
  <c r="Y485" i="46"/>
  <c r="AB482" i="46"/>
  <c r="AA482" i="46"/>
  <c r="Z482" i="46"/>
  <c r="Y482" i="46"/>
  <c r="AB478" i="46"/>
  <c r="AA478" i="46"/>
  <c r="Z478" i="46"/>
  <c r="Y478" i="46"/>
  <c r="AB474" i="46"/>
  <c r="AA474" i="46"/>
  <c r="Z474" i="46"/>
  <c r="Y474" i="46"/>
  <c r="AB471" i="46"/>
  <c r="AA471" i="46"/>
  <c r="Z471" i="46"/>
  <c r="Y471" i="46"/>
  <c r="AB468" i="46"/>
  <c r="AA468" i="46"/>
  <c r="Z468" i="46"/>
  <c r="Y468" i="46"/>
  <c r="AB465" i="46"/>
  <c r="AA465" i="46"/>
  <c r="Z465" i="46"/>
  <c r="Y465" i="46"/>
  <c r="AB462" i="46"/>
  <c r="AA462" i="46"/>
  <c r="Z462" i="46"/>
  <c r="Y462" i="46"/>
  <c r="AB458" i="46"/>
  <c r="AA458" i="46"/>
  <c r="Z458" i="46"/>
  <c r="Y458" i="46"/>
  <c r="AB455" i="46"/>
  <c r="AA455" i="46"/>
  <c r="Z455" i="46"/>
  <c r="Y455" i="46"/>
  <c r="AB452" i="46"/>
  <c r="AA452" i="46"/>
  <c r="Z452" i="46"/>
  <c r="Y452" i="46"/>
  <c r="AB449" i="46"/>
  <c r="AA449" i="46"/>
  <c r="Z449" i="46"/>
  <c r="Y449" i="46"/>
  <c r="AB446" i="46"/>
  <c r="AA446" i="46"/>
  <c r="Z446" i="46"/>
  <c r="Y446" i="46"/>
  <c r="AB443" i="46"/>
  <c r="AA443" i="46"/>
  <c r="Z443" i="46"/>
  <c r="Y443" i="46"/>
  <c r="AB440" i="46"/>
  <c r="AA440" i="46"/>
  <c r="Z440" i="46"/>
  <c r="Y440" i="46"/>
  <c r="AB437" i="46"/>
  <c r="AA437" i="46"/>
  <c r="Z437" i="46"/>
  <c r="Y437" i="46"/>
  <c r="AB433" i="46"/>
  <c r="AA433" i="46"/>
  <c r="Z433" i="46"/>
  <c r="Y433" i="46"/>
  <c r="AB430" i="46"/>
  <c r="AA430" i="46"/>
  <c r="Z430" i="46"/>
  <c r="Y430" i="46"/>
  <c r="AB427" i="46"/>
  <c r="AA427" i="46"/>
  <c r="Z427" i="46"/>
  <c r="Y427" i="46"/>
  <c r="AB424" i="46"/>
  <c r="AA424" i="46"/>
  <c r="Z424" i="46"/>
  <c r="Y424" i="46"/>
  <c r="AB421" i="46"/>
  <c r="AA421" i="46"/>
  <c r="Z421" i="46"/>
  <c r="Y421" i="46"/>
  <c r="AB418" i="46"/>
  <c r="AA418" i="46"/>
  <c r="Z418" i="46"/>
  <c r="Y418" i="46"/>
  <c r="AB415" i="46"/>
  <c r="AA415" i="46"/>
  <c r="Z415" i="46"/>
  <c r="Y415" i="46"/>
  <c r="AB412" i="46"/>
  <c r="AA412" i="46"/>
  <c r="Z412" i="46"/>
  <c r="Y412" i="46"/>
  <c r="AB409" i="46"/>
  <c r="AA409" i="46"/>
  <c r="Z409" i="46"/>
  <c r="Y409" i="46"/>
  <c r="P384" i="46"/>
  <c r="Q384" i="46"/>
  <c r="R384" i="46"/>
  <c r="E384" i="46"/>
  <c r="F384" i="46"/>
  <c r="G384" i="46"/>
  <c r="AB382" i="46"/>
  <c r="AA382" i="46"/>
  <c r="Z382" i="46"/>
  <c r="Y382" i="46"/>
  <c r="AB379" i="46"/>
  <c r="AA379" i="46"/>
  <c r="Z379" i="46"/>
  <c r="Y379" i="46"/>
  <c r="AB376" i="46"/>
  <c r="AA376" i="46"/>
  <c r="Z376" i="46"/>
  <c r="Y376" i="46"/>
  <c r="AB372" i="46"/>
  <c r="AA372" i="46"/>
  <c r="Z372" i="46"/>
  <c r="Y372" i="46"/>
  <c r="AB369" i="46"/>
  <c r="AA369" i="46"/>
  <c r="Z369" i="46"/>
  <c r="Y369" i="46"/>
  <c r="AB366" i="46"/>
  <c r="AA366" i="46"/>
  <c r="Z366" i="46"/>
  <c r="Y366" i="46"/>
  <c r="AB363" i="46"/>
  <c r="AA363" i="46"/>
  <c r="Z363" i="46"/>
  <c r="Y363" i="46"/>
  <c r="AB360" i="46"/>
  <c r="AA360" i="46"/>
  <c r="Z360" i="46"/>
  <c r="Y360" i="46"/>
  <c r="AB356" i="46"/>
  <c r="AA356" i="46"/>
  <c r="Z356" i="46"/>
  <c r="Y356" i="46"/>
  <c r="AB353" i="46"/>
  <c r="AA353" i="46"/>
  <c r="Z353" i="46"/>
  <c r="Y353" i="46"/>
  <c r="AB349" i="46"/>
  <c r="AA349" i="46"/>
  <c r="Z349" i="46"/>
  <c r="Y349" i="46"/>
  <c r="AB345" i="46"/>
  <c r="AA345" i="46"/>
  <c r="Z345" i="46"/>
  <c r="Y345" i="46"/>
  <c r="AB342" i="46"/>
  <c r="AA342" i="46"/>
  <c r="Z342" i="46"/>
  <c r="Y342" i="46"/>
  <c r="AB339" i="46"/>
  <c r="AA339" i="46"/>
  <c r="Z339" i="46"/>
  <c r="Y339" i="46"/>
  <c r="AB336" i="46"/>
  <c r="AA336" i="46"/>
  <c r="Z336" i="46"/>
  <c r="Y336" i="46"/>
  <c r="AB333" i="46"/>
  <c r="AA333" i="46"/>
  <c r="Z333" i="46"/>
  <c r="Y333" i="46"/>
  <c r="AB329" i="46"/>
  <c r="AA329" i="46"/>
  <c r="Z329" i="46"/>
  <c r="Y329" i="46"/>
  <c r="AB326" i="46"/>
  <c r="AA326" i="46"/>
  <c r="Z326" i="46"/>
  <c r="Y326" i="46"/>
  <c r="AB323" i="46"/>
  <c r="AA323" i="46"/>
  <c r="Z323" i="46"/>
  <c r="Y323" i="46"/>
  <c r="AB320" i="46"/>
  <c r="AA320" i="46"/>
  <c r="Z320" i="46"/>
  <c r="Y320" i="46"/>
  <c r="AB317" i="46"/>
  <c r="AA317" i="46"/>
  <c r="Z317" i="46"/>
  <c r="Y317" i="46"/>
  <c r="AB314" i="46"/>
  <c r="AA314" i="46"/>
  <c r="Z314" i="46"/>
  <c r="Y314" i="46"/>
  <c r="AB311" i="46"/>
  <c r="AA311" i="46"/>
  <c r="Z311" i="46"/>
  <c r="Y311" i="46"/>
  <c r="AB308" i="46"/>
  <c r="AA308" i="46"/>
  <c r="Z308" i="46"/>
  <c r="Y308" i="46"/>
  <c r="AB304" i="46"/>
  <c r="AA304" i="46"/>
  <c r="Z304" i="46"/>
  <c r="Y304" i="46"/>
  <c r="AB301" i="46"/>
  <c r="AA301" i="46"/>
  <c r="Z301" i="46"/>
  <c r="Y301" i="46"/>
  <c r="AB298" i="46"/>
  <c r="AA298" i="46"/>
  <c r="Z298" i="46"/>
  <c r="Y298" i="46"/>
  <c r="AB295" i="46"/>
  <c r="AA295" i="46"/>
  <c r="Z295" i="46"/>
  <c r="Y295" i="46"/>
  <c r="AB292" i="46"/>
  <c r="AA292" i="46"/>
  <c r="Z292" i="46"/>
  <c r="Y292" i="46"/>
  <c r="AB289" i="46"/>
  <c r="AA289" i="46"/>
  <c r="Z289" i="46"/>
  <c r="Y289" i="46"/>
  <c r="AB286" i="46"/>
  <c r="AA286" i="46"/>
  <c r="Z286" i="46"/>
  <c r="Y286" i="46"/>
  <c r="AB283" i="46"/>
  <c r="AA283" i="46"/>
  <c r="Z283" i="46"/>
  <c r="Y283" i="46"/>
  <c r="AB280" i="46"/>
  <c r="AA280" i="46"/>
  <c r="Z280" i="46"/>
  <c r="Y280" i="46"/>
  <c r="E127" i="46"/>
  <c r="F127" i="46"/>
  <c r="G127" i="46"/>
  <c r="H127" i="46"/>
  <c r="I127" i="46"/>
  <c r="N127" i="46"/>
  <c r="O127" i="46"/>
  <c r="P127" i="46"/>
  <c r="Q127" i="46"/>
  <c r="R127" i="46"/>
  <c r="S127" i="46"/>
  <c r="T127" i="46"/>
  <c r="E255" i="46"/>
  <c r="F255" i="46"/>
  <c r="G255" i="46"/>
  <c r="H255" i="46"/>
  <c r="N255" i="46"/>
  <c r="O255" i="46"/>
  <c r="P255" i="46"/>
  <c r="Q255" i="46"/>
  <c r="R255" i="46"/>
  <c r="S255" i="46"/>
  <c r="AB253" i="46"/>
  <c r="AA253" i="46"/>
  <c r="Z253" i="46"/>
  <c r="Y253" i="46"/>
  <c r="AB250" i="46"/>
  <c r="AA250" i="46"/>
  <c r="Z250" i="46"/>
  <c r="Y250" i="46"/>
  <c r="AB247" i="46"/>
  <c r="AA247" i="46"/>
  <c r="Z247" i="46"/>
  <c r="Y247" i="46"/>
  <c r="AB243" i="46"/>
  <c r="AA243" i="46"/>
  <c r="Z243" i="46"/>
  <c r="Y243" i="46"/>
  <c r="AB240" i="46"/>
  <c r="AA240" i="46"/>
  <c r="Z240" i="46"/>
  <c r="Y240" i="46"/>
  <c r="AB237" i="46"/>
  <c r="AA237" i="46"/>
  <c r="Z237" i="46"/>
  <c r="Y237" i="46"/>
  <c r="AB234" i="46"/>
  <c r="AA234" i="46"/>
  <c r="Z234" i="46"/>
  <c r="Y234" i="46"/>
  <c r="AB231" i="46"/>
  <c r="AA231" i="46"/>
  <c r="Z231" i="46"/>
  <c r="Y231" i="46"/>
  <c r="AB227" i="46"/>
  <c r="AA227" i="46"/>
  <c r="Z227" i="46"/>
  <c r="Y227" i="46"/>
  <c r="AB224" i="46"/>
  <c r="AA224" i="46"/>
  <c r="Z224" i="46"/>
  <c r="Y224" i="46"/>
  <c r="AB220" i="46"/>
  <c r="AA220" i="46"/>
  <c r="Z220" i="46"/>
  <c r="Y220" i="46"/>
  <c r="AB216" i="46"/>
  <c r="AA216" i="46"/>
  <c r="Z216" i="46"/>
  <c r="Y216" i="46"/>
  <c r="AB213" i="46"/>
  <c r="AA213" i="46"/>
  <c r="Z213" i="46"/>
  <c r="Y213" i="46"/>
  <c r="AB210" i="46"/>
  <c r="AA210" i="46"/>
  <c r="Z210" i="46"/>
  <c r="Y210" i="46"/>
  <c r="AB207" i="46"/>
  <c r="AA207" i="46"/>
  <c r="Z207" i="46"/>
  <c r="Y207" i="46"/>
  <c r="AB204" i="46"/>
  <c r="AA204" i="46"/>
  <c r="Z204" i="46"/>
  <c r="Y204" i="46"/>
  <c r="AB200" i="46"/>
  <c r="AA200" i="46"/>
  <c r="Z200" i="46"/>
  <c r="Y200" i="46"/>
  <c r="AB197" i="46"/>
  <c r="AA197" i="46"/>
  <c r="Z197" i="46"/>
  <c r="Y197" i="46"/>
  <c r="AB194" i="46"/>
  <c r="AA194" i="46"/>
  <c r="Z194" i="46"/>
  <c r="Y194" i="46"/>
  <c r="AB191" i="46"/>
  <c r="AA191" i="46"/>
  <c r="Z191" i="46"/>
  <c r="Y191" i="46"/>
  <c r="AB188" i="46"/>
  <c r="AA188" i="46"/>
  <c r="Z188" i="46"/>
  <c r="Y188" i="46"/>
  <c r="AB185" i="46"/>
  <c r="AA185" i="46"/>
  <c r="Z185" i="46"/>
  <c r="Y185" i="46"/>
  <c r="AB182" i="46"/>
  <c r="AA182" i="46"/>
  <c r="Z182" i="46"/>
  <c r="Y182" i="46"/>
  <c r="AB179" i="46"/>
  <c r="AA179" i="46"/>
  <c r="Z179" i="46"/>
  <c r="Y179" i="46"/>
  <c r="AB175" i="46"/>
  <c r="AA175" i="46"/>
  <c r="Z175" i="46"/>
  <c r="Y175" i="46"/>
  <c r="AB172" i="46"/>
  <c r="AA172" i="46"/>
  <c r="Z172" i="46"/>
  <c r="Y172" i="46"/>
  <c r="AB169" i="46"/>
  <c r="AA169" i="46"/>
  <c r="Z169" i="46"/>
  <c r="Y169" i="46"/>
  <c r="AB166" i="46"/>
  <c r="AA166" i="46"/>
  <c r="Z166" i="46"/>
  <c r="Y166" i="46"/>
  <c r="AB163" i="46"/>
  <c r="AA163" i="46"/>
  <c r="Z163" i="46"/>
  <c r="Y163" i="46"/>
  <c r="AB160" i="46"/>
  <c r="AA160" i="46"/>
  <c r="Z160" i="46"/>
  <c r="Y160" i="46"/>
  <c r="AB157" i="46"/>
  <c r="AA157" i="46"/>
  <c r="Z157" i="46"/>
  <c r="Y157" i="46"/>
  <c r="AB154" i="46"/>
  <c r="AA154" i="46"/>
  <c r="Z154" i="46"/>
  <c r="Y154" i="46"/>
  <c r="AB151" i="46"/>
  <c r="AA151" i="46"/>
  <c r="Z151" i="46"/>
  <c r="Y151" i="46"/>
  <c r="AB125" i="46"/>
  <c r="AA125" i="46"/>
  <c r="Z125" i="46"/>
  <c r="Y125" i="46"/>
  <c r="AB122" i="46"/>
  <c r="AA122" i="46"/>
  <c r="Z122" i="46"/>
  <c r="Y122" i="46"/>
  <c r="AB119" i="46"/>
  <c r="AA119" i="46"/>
  <c r="Z119" i="46"/>
  <c r="Y119" i="46"/>
  <c r="AB115" i="46"/>
  <c r="AA115" i="46"/>
  <c r="Z115" i="46"/>
  <c r="Y115" i="46"/>
  <c r="AB112" i="46"/>
  <c r="AA112" i="46"/>
  <c r="Z112" i="46"/>
  <c r="Y112" i="46"/>
  <c r="AB109" i="46"/>
  <c r="AA109" i="46"/>
  <c r="Z109" i="46"/>
  <c r="Y109" i="46"/>
  <c r="AB106" i="46"/>
  <c r="AA106" i="46"/>
  <c r="Z106" i="46"/>
  <c r="Y106" i="46"/>
  <c r="AB103" i="46"/>
  <c r="AA103" i="46"/>
  <c r="Z103" i="46"/>
  <c r="Y103" i="46"/>
  <c r="AB99" i="46"/>
  <c r="AA99" i="46"/>
  <c r="Z99" i="46"/>
  <c r="Y99" i="46"/>
  <c r="AB96" i="46"/>
  <c r="AA96" i="46"/>
  <c r="Z96" i="46"/>
  <c r="Y96" i="46"/>
  <c r="AB92" i="46"/>
  <c r="AA92" i="46"/>
  <c r="Z92" i="46"/>
  <c r="Y92" i="46"/>
  <c r="AB88" i="46"/>
  <c r="AA88" i="46"/>
  <c r="Z88" i="46"/>
  <c r="Y88" i="46"/>
  <c r="AB85" i="46"/>
  <c r="AA85" i="46"/>
  <c r="Z85" i="46"/>
  <c r="Y85" i="46"/>
  <c r="AB82" i="46"/>
  <c r="AA82" i="46"/>
  <c r="Z82" i="46"/>
  <c r="Y82" i="46"/>
  <c r="AB79" i="46"/>
  <c r="AA79" i="46"/>
  <c r="Z79" i="46"/>
  <c r="Y79" i="46"/>
  <c r="AB76" i="46"/>
  <c r="AA76" i="46"/>
  <c r="Z76" i="46"/>
  <c r="Y76" i="46"/>
  <c r="AB72" i="46"/>
  <c r="AA72" i="46"/>
  <c r="Z72" i="46"/>
  <c r="Y72" i="46"/>
  <c r="AB69" i="46"/>
  <c r="AA69" i="46"/>
  <c r="Z69" i="46"/>
  <c r="Y69" i="46"/>
  <c r="AB66" i="46"/>
  <c r="AA66" i="46"/>
  <c r="Z66" i="46"/>
  <c r="Y66" i="46"/>
  <c r="AB63" i="46"/>
  <c r="AA63" i="46"/>
  <c r="Z63" i="46"/>
  <c r="Y63" i="46"/>
  <c r="AB60" i="46"/>
  <c r="AA60" i="46"/>
  <c r="Z60" i="46"/>
  <c r="Y60" i="46"/>
  <c r="AB57" i="46"/>
  <c r="AA57" i="46"/>
  <c r="Z57" i="46"/>
  <c r="Y57" i="46"/>
  <c r="AB54" i="46"/>
  <c r="AA54" i="46"/>
  <c r="Z54" i="46"/>
  <c r="Y54" i="46"/>
  <c r="AB51" i="46"/>
  <c r="AA51" i="46"/>
  <c r="Z51" i="46"/>
  <c r="Y51" i="46"/>
  <c r="AB47" i="46"/>
  <c r="AA47" i="46"/>
  <c r="Z47" i="46"/>
  <c r="Y47" i="46"/>
  <c r="AB44" i="46"/>
  <c r="AA44" i="46"/>
  <c r="Z44" i="46"/>
  <c r="Y44" i="46"/>
  <c r="AB41" i="46"/>
  <c r="AA41" i="46"/>
  <c r="Z41" i="46"/>
  <c r="Y41" i="46"/>
  <c r="AB38" i="46"/>
  <c r="AA38" i="46"/>
  <c r="Z38" i="46"/>
  <c r="Y38" i="46"/>
  <c r="AB35" i="46"/>
  <c r="AA35" i="46"/>
  <c r="Z35" i="46"/>
  <c r="Y35" i="46"/>
  <c r="AB32" i="46"/>
  <c r="AA32" i="46"/>
  <c r="Z32" i="46"/>
  <c r="Y32" i="46"/>
  <c r="AB29" i="46"/>
  <c r="AA29" i="46"/>
  <c r="Z29" i="46"/>
  <c r="Y29" i="46"/>
  <c r="AB26" i="46"/>
  <c r="AA26" i="46"/>
  <c r="Z26" i="46"/>
  <c r="Y26" i="46"/>
  <c r="AB23" i="46"/>
  <c r="AA23" i="46"/>
  <c r="Z23" i="46"/>
  <c r="Y23" i="46"/>
  <c r="D561" i="79" l="1"/>
  <c r="A128" i="68"/>
  <c r="A124" i="68"/>
  <c r="A123" i="68"/>
  <c r="A122" i="68"/>
  <c r="A120" i="68"/>
  <c r="A108" i="68"/>
  <c r="A119" i="68"/>
  <c r="A111" i="68"/>
  <c r="A121" i="68"/>
  <c r="A118" i="68"/>
  <c r="A117" i="68"/>
  <c r="A116" i="68"/>
  <c r="A115" i="68"/>
  <c r="A114" i="68"/>
  <c r="A113" i="68"/>
  <c r="A112" i="68"/>
  <c r="A109" i="68"/>
  <c r="A102" i="68"/>
  <c r="A104" i="68"/>
  <c r="A107" i="68"/>
  <c r="A101" i="68"/>
  <c r="A80" i="68"/>
  <c r="A97" i="68"/>
  <c r="A73" i="68"/>
  <c r="A72" i="68"/>
  <c r="A33" i="68"/>
  <c r="A71" i="68"/>
  <c r="A70" i="68"/>
  <c r="A69" i="68"/>
  <c r="A68" i="68"/>
  <c r="A67" i="68"/>
  <c r="A66" i="68"/>
  <c r="A64" i="68"/>
  <c r="A63" i="68"/>
  <c r="A62" i="68"/>
  <c r="A61" i="68"/>
  <c r="A60" i="68"/>
  <c r="A52" i="68"/>
  <c r="A27" i="68"/>
  <c r="A51" i="68"/>
  <c r="A50" i="68"/>
  <c r="A59" i="68"/>
  <c r="A58" i="68"/>
  <c r="A57" i="68"/>
  <c r="A49" i="68"/>
  <c r="A48" i="68"/>
  <c r="A47" i="68"/>
  <c r="A56" i="68"/>
  <c r="A55" i="68"/>
  <c r="A54" i="68"/>
  <c r="A40" i="68"/>
  <c r="A28" i="68"/>
  <c r="A39" i="68"/>
  <c r="A31" i="68"/>
  <c r="A30" i="68"/>
  <c r="A46" i="68"/>
  <c r="A45" i="68"/>
  <c r="A44" i="68"/>
  <c r="A43" i="68"/>
  <c r="A42" i="68"/>
  <c r="A41" i="68"/>
  <c r="A29" i="68"/>
  <c r="A37" i="68"/>
  <c r="A32" i="68"/>
  <c r="A38" i="68"/>
  <c r="A35" i="68"/>
  <c r="A36" i="68"/>
  <c r="A34" i="68"/>
  <c r="A110" i="68"/>
  <c r="A105" i="68"/>
  <c r="A106" i="68"/>
  <c r="A98" i="68"/>
  <c r="A103" i="68"/>
  <c r="A100" i="68"/>
  <c r="A99" i="68"/>
  <c r="A79" i="68"/>
  <c r="A96" i="68"/>
  <c r="A94" i="68"/>
  <c r="A95" i="68"/>
  <c r="A92" i="68"/>
  <c r="A93" i="68"/>
  <c r="A91" i="68"/>
  <c r="A90" i="68"/>
  <c r="A89" i="68"/>
  <c r="A87" i="68"/>
  <c r="A88" i="68"/>
  <c r="A85" i="68"/>
  <c r="A86" i="68"/>
  <c r="A83" i="68"/>
  <c r="A84" i="68"/>
  <c r="A81" i="68"/>
  <c r="A77" i="68"/>
  <c r="A78" i="68"/>
  <c r="A75" i="68"/>
  <c r="A76" i="68"/>
  <c r="A74" i="68"/>
  <c r="U838" i="79" l="1"/>
  <c r="Q838" i="79"/>
  <c r="U837" i="79"/>
  <c r="Q837" i="79"/>
  <c r="W838" i="79"/>
  <c r="S838" i="79"/>
  <c r="O838" i="79"/>
  <c r="W837" i="79"/>
  <c r="S837" i="79"/>
  <c r="O837" i="79"/>
  <c r="W813" i="79"/>
  <c r="S813" i="79"/>
  <c r="O813" i="79"/>
  <c r="V838" i="79"/>
  <c r="R838" i="79"/>
  <c r="V837" i="79"/>
  <c r="R837" i="79"/>
  <c r="V813" i="79"/>
  <c r="R813" i="79"/>
  <c r="P838" i="79"/>
  <c r="T837" i="79"/>
  <c r="Q813" i="79"/>
  <c r="X838" i="79"/>
  <c r="U813" i="79"/>
  <c r="X813" i="79"/>
  <c r="P813" i="79"/>
  <c r="V812" i="79"/>
  <c r="T838" i="79"/>
  <c r="X837" i="79"/>
  <c r="T813" i="79"/>
  <c r="P837" i="79"/>
  <c r="Q812" i="79"/>
  <c r="O812" i="79"/>
  <c r="P812" i="79"/>
  <c r="S812" i="79"/>
  <c r="X812" i="79" l="1"/>
  <c r="R812" i="79"/>
  <c r="T812" i="79"/>
  <c r="U812" i="79"/>
  <c r="W812" i="79"/>
  <c r="N61" i="79" a="1"/>
  <c r="N61" i="79" s="1"/>
  <c r="K513" i="46" l="1"/>
  <c r="W255" i="46"/>
  <c r="W127" i="46"/>
  <c r="K255" i="46"/>
  <c r="W513" i="46"/>
  <c r="X513" i="46"/>
  <c r="X127" i="46"/>
  <c r="I513" i="46"/>
  <c r="U127" i="46"/>
  <c r="J255" i="46"/>
  <c r="L255" i="46"/>
  <c r="V513" i="46"/>
  <c r="M127" i="46"/>
  <c r="X384" i="46"/>
  <c r="V384" i="46"/>
  <c r="S513" i="46"/>
  <c r="I255" i="46"/>
  <c r="W384" i="46"/>
  <c r="M513" i="46"/>
  <c r="U384" i="46"/>
  <c r="R513" i="46"/>
  <c r="T513" i="46"/>
  <c r="U255" i="46"/>
  <c r="I384" i="46"/>
  <c r="M255" i="46"/>
  <c r="S384" i="46"/>
  <c r="T255" i="46"/>
  <c r="K384" i="46"/>
  <c r="G513" i="46"/>
  <c r="J127" i="46"/>
  <c r="V255" i="46"/>
  <c r="H384" i="46"/>
  <c r="K127" i="46"/>
  <c r="V127" i="46"/>
  <c r="M384" i="46"/>
  <c r="X255" i="46"/>
  <c r="J384" i="46"/>
  <c r="U513" i="46"/>
  <c r="T384" i="46"/>
  <c r="H513" i="46"/>
  <c r="L384" i="46"/>
  <c r="J513" i="46"/>
  <c r="L513" i="46"/>
  <c r="L127" i="46"/>
  <c r="L50" i="45" l="1"/>
  <c r="K50" i="45"/>
  <c r="J50" i="45"/>
  <c r="I50" i="45"/>
  <c r="G50" i="45"/>
  <c r="F50" i="45"/>
  <c r="G51" i="45" s="1"/>
  <c r="D50" i="45"/>
  <c r="H50" i="45"/>
  <c r="E50" i="45"/>
  <c r="L43" i="45"/>
  <c r="K43" i="45"/>
  <c r="J43" i="45"/>
  <c r="I43" i="45"/>
  <c r="G43" i="45"/>
  <c r="F43" i="45"/>
  <c r="D43" i="45"/>
  <c r="H40" i="45"/>
  <c r="H39" i="45"/>
  <c r="H43" i="45" s="1"/>
  <c r="E39" i="45"/>
  <c r="E43" i="45" s="1"/>
  <c r="L36" i="45"/>
  <c r="K36" i="45"/>
  <c r="J36" i="45"/>
  <c r="K37" i="45" s="1"/>
  <c r="I36" i="45"/>
  <c r="G36" i="45"/>
  <c r="F36" i="45"/>
  <c r="D36" i="45"/>
  <c r="D37" i="45" s="1"/>
  <c r="E124" i="45" s="1"/>
  <c r="H33" i="45"/>
  <c r="H32" i="45"/>
  <c r="H36" i="45" s="1"/>
  <c r="I37" i="45" s="1"/>
  <c r="E32" i="45"/>
  <c r="E36" i="45" s="1"/>
  <c r="K30" i="45"/>
  <c r="L29" i="45"/>
  <c r="K29" i="45"/>
  <c r="J29" i="45"/>
  <c r="I29" i="45"/>
  <c r="H29" i="45"/>
  <c r="I30" i="45" s="1"/>
  <c r="G29" i="45"/>
  <c r="H30" i="45" s="1"/>
  <c r="F29" i="45"/>
  <c r="G30" i="45" s="1"/>
  <c r="D29" i="45"/>
  <c r="H26" i="45"/>
  <c r="H25" i="45"/>
  <c r="E25" i="45"/>
  <c r="E29" i="45" s="1"/>
  <c r="K22" i="45"/>
  <c r="L23" i="45" s="1"/>
  <c r="J22" i="45"/>
  <c r="K23" i="45" s="1"/>
  <c r="I22" i="45"/>
  <c r="G22" i="45"/>
  <c r="F22" i="45"/>
  <c r="D22" i="45"/>
  <c r="D23" i="45" s="1"/>
  <c r="C124" i="45" s="1"/>
  <c r="H19" i="45"/>
  <c r="H18" i="45"/>
  <c r="H22" i="45" s="1"/>
  <c r="E18" i="45"/>
  <c r="E22" i="45" s="1"/>
  <c r="F23" i="45" s="1"/>
  <c r="L17" i="45"/>
  <c r="K17" i="45"/>
  <c r="J17" i="45"/>
  <c r="I17" i="45"/>
  <c r="H17" i="45"/>
  <c r="G17" i="45"/>
  <c r="F17" i="45"/>
  <c r="E17" i="45"/>
  <c r="D17" i="45"/>
  <c r="D44" i="45" l="1"/>
  <c r="F124" i="45" s="1"/>
  <c r="I51" i="45"/>
  <c r="F37" i="45"/>
  <c r="L37" i="45"/>
  <c r="G44" i="45"/>
  <c r="E51" i="45"/>
  <c r="J30" i="45"/>
  <c r="J44" i="45"/>
  <c r="J37" i="45"/>
  <c r="K44" i="45"/>
  <c r="G23" i="45"/>
  <c r="L30" i="45"/>
  <c r="G37" i="45"/>
  <c r="L44" i="45"/>
  <c r="K51" i="45"/>
  <c r="E23" i="45"/>
  <c r="I44" i="45"/>
  <c r="L51" i="45"/>
  <c r="F30" i="45"/>
  <c r="J23" i="45"/>
  <c r="E30" i="45"/>
  <c r="F51" i="45"/>
  <c r="J51" i="45"/>
  <c r="D51" i="45"/>
  <c r="G124" i="45" s="1"/>
  <c r="D927" i="79"/>
  <c r="H44" i="45"/>
  <c r="E37" i="45"/>
  <c r="H51" i="45"/>
  <c r="H37" i="45"/>
  <c r="H23" i="45"/>
  <c r="I23" i="45"/>
  <c r="E44" i="45"/>
  <c r="F44" i="45"/>
  <c r="D30" i="45"/>
  <c r="D124" i="45" s="1"/>
  <c r="V927" i="79" l="1"/>
  <c r="Q927" i="79"/>
  <c r="P927" i="79"/>
  <c r="U927" i="79"/>
  <c r="W927" i="79"/>
  <c r="R927" i="79"/>
  <c r="S927" i="79"/>
  <c r="T927" i="79"/>
  <c r="X927" i="79"/>
  <c r="P27" i="85"/>
  <c r="P49" i="85" s="1"/>
  <c r="C28" i="85" s="1"/>
  <c r="K27" i="85"/>
  <c r="K49" i="85" s="1"/>
  <c r="C27" i="85" s="1"/>
  <c r="D28" i="85" l="1"/>
  <c r="F28" i="85" s="1"/>
  <c r="F39" i="85" s="1"/>
  <c r="I50" i="44" l="1"/>
  <c r="H50" i="44"/>
  <c r="G50" i="44"/>
  <c r="F50" i="44"/>
  <c r="E50" i="44"/>
  <c r="D50" i="44"/>
  <c r="O927" i="79" l="1"/>
  <c r="E44" i="44" l="1"/>
  <c r="AC139" i="79" l="1"/>
  <c r="Q46" i="44"/>
  <c r="P46" i="44"/>
  <c r="O46" i="44"/>
  <c r="N46" i="44"/>
  <c r="M46" i="44"/>
  <c r="L46" i="44"/>
  <c r="K46" i="44"/>
  <c r="J46" i="44"/>
  <c r="I46" i="44"/>
  <c r="H46" i="44"/>
  <c r="G46" i="44"/>
  <c r="F46" i="44"/>
  <c r="E46" i="44"/>
  <c r="D46" i="44"/>
  <c r="O1110" i="79" l="1"/>
  <c r="O744" i="79"/>
  <c r="O378" i="79"/>
  <c r="O195" i="79"/>
  <c r="D195" i="79"/>
  <c r="N254" i="79" l="1"/>
  <c r="Q52" i="43" l="1"/>
  <c r="F927" i="79" l="1"/>
  <c r="G927" i="79"/>
  <c r="J927" i="79"/>
  <c r="K927" i="79"/>
  <c r="E927" i="79"/>
  <c r="I927" i="79"/>
  <c r="L927" i="79"/>
  <c r="M927" i="79"/>
  <c r="H927" i="79"/>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833" i="79"/>
  <c r="N830" i="79"/>
  <c r="N827" i="79"/>
  <c r="N824" i="79"/>
  <c r="N820" i="79"/>
  <c r="N817" i="79"/>
  <c r="N803" i="79"/>
  <c r="N799" i="79"/>
  <c r="N796" i="79"/>
  <c r="N793" i="79"/>
  <c r="N790" i="79"/>
  <c r="N787" i="79"/>
  <c r="N742" i="79"/>
  <c r="N739" i="79"/>
  <c r="N736" i="79"/>
  <c r="N733" i="79"/>
  <c r="N730" i="79"/>
  <c r="N727" i="79"/>
  <c r="N724" i="79"/>
  <c r="N718" i="79"/>
  <c r="N715" i="79"/>
  <c r="N712" i="79"/>
  <c r="N709" i="79"/>
  <c r="N706" i="79"/>
  <c r="N703" i="79"/>
  <c r="N699" i="79"/>
  <c r="N696" i="79"/>
  <c r="N376" i="79"/>
  <c r="N373" i="79"/>
  <c r="N370" i="79"/>
  <c r="N367" i="79"/>
  <c r="N364" i="79"/>
  <c r="N361" i="79"/>
  <c r="N358" i="79"/>
  <c r="N352" i="79"/>
  <c r="N349" i="79"/>
  <c r="N346" i="79"/>
  <c r="N343" i="79"/>
  <c r="N340" i="79"/>
  <c r="N337" i="79"/>
  <c r="N333" i="79"/>
  <c r="N330" i="79"/>
  <c r="N327" i="79"/>
  <c r="N323" i="79"/>
  <c r="N320" i="79"/>
  <c r="N284" i="79"/>
  <c r="N281" i="79"/>
  <c r="N278" i="79"/>
  <c r="N275" i="79"/>
  <c r="N271" i="79"/>
  <c r="N268" i="79"/>
  <c r="N264" i="79"/>
  <c r="N260" i="79"/>
  <c r="N257" i="79"/>
  <c r="N250" i="79"/>
  <c r="N247" i="79"/>
  <c r="N244" i="79"/>
  <c r="N241" i="79"/>
  <c r="N238" i="79"/>
  <c r="AC1104" i="79" l="1"/>
  <c r="AC1107" i="79"/>
  <c r="Z1043" i="79"/>
  <c r="Y1030" i="79"/>
  <c r="Y1027" i="79"/>
  <c r="Z1000" i="79"/>
  <c r="Y1000" i="79"/>
  <c r="AC1006" i="79"/>
  <c r="Y1007" i="79"/>
  <c r="AC1002" i="79"/>
  <c r="AB1003" i="79"/>
  <c r="AA1003" i="79"/>
  <c r="Z1003" i="79"/>
  <c r="Y1003" i="79"/>
  <c r="AB1000" i="79"/>
  <c r="AA1000" i="79"/>
  <c r="AC999" i="79"/>
  <c r="Y996" i="79"/>
  <c r="Y989" i="79"/>
  <c r="Y986" i="79"/>
  <c r="Y982" i="79"/>
  <c r="Y973" i="79"/>
  <c r="Y970" i="79"/>
  <c r="Y966" i="79"/>
  <c r="AC819" i="79"/>
  <c r="AC816" i="79"/>
  <c r="Y699" i="79"/>
  <c r="AC660" i="79"/>
  <c r="AC657" i="79"/>
  <c r="AC654" i="79"/>
  <c r="AC636" i="79"/>
  <c r="AC633" i="79"/>
  <c r="AC519" i="79"/>
  <c r="AC515" i="79"/>
  <c r="AC453" i="79"/>
  <c r="AC450" i="79"/>
  <c r="AC270" i="79"/>
  <c r="AC267" i="79"/>
  <c r="AC87" i="79"/>
  <c r="AC80" i="79"/>
  <c r="AC84" i="79"/>
  <c r="AC1098" i="79"/>
  <c r="AC1101" i="79"/>
  <c r="AC1095" i="79"/>
  <c r="AC1092" i="79"/>
  <c r="AC1089" i="79"/>
  <c r="AC1086" i="79"/>
  <c r="AC1083" i="79"/>
  <c r="AC1080" i="79"/>
  <c r="AC1077" i="79"/>
  <c r="AC1074" i="79"/>
  <c r="AC1071" i="79"/>
  <c r="AC1068" i="79"/>
  <c r="AC1064" i="79"/>
  <c r="AC1061" i="79"/>
  <c r="AC1058" i="79"/>
  <c r="AC1054" i="79"/>
  <c r="AC1051" i="79"/>
  <c r="AC1048" i="79"/>
  <c r="AC1045" i="79"/>
  <c r="AC1042" i="79"/>
  <c r="AC1039" i="79"/>
  <c r="AC1036" i="79"/>
  <c r="AC1033" i="79"/>
  <c r="AC1029" i="79"/>
  <c r="AC1026" i="79"/>
  <c r="AC1023" i="79"/>
  <c r="AC1020" i="79"/>
  <c r="AC1015" i="79"/>
  <c r="AC1012" i="79"/>
  <c r="AC1009" i="79"/>
  <c r="AC995" i="79"/>
  <c r="AC991" i="79"/>
  <c r="AC988" i="79"/>
  <c r="AC985" i="79"/>
  <c r="AC981" i="79"/>
  <c r="AC978" i="79"/>
  <c r="AC975" i="79"/>
  <c r="AC972" i="79"/>
  <c r="AC969" i="79"/>
  <c r="AC965" i="79"/>
  <c r="AC962" i="79"/>
  <c r="AC959" i="79"/>
  <c r="AC956" i="79"/>
  <c r="AC953" i="79"/>
  <c r="AC924" i="79"/>
  <c r="AC921" i="79"/>
  <c r="AC918" i="79"/>
  <c r="AC915" i="79"/>
  <c r="AC912" i="79"/>
  <c r="AC909" i="79"/>
  <c r="AC906" i="79"/>
  <c r="AC903" i="79"/>
  <c r="AC900" i="79"/>
  <c r="AC897" i="79"/>
  <c r="AC894" i="79"/>
  <c r="AC891" i="79"/>
  <c r="AC888" i="79"/>
  <c r="AC885" i="79"/>
  <c r="AC881" i="79"/>
  <c r="AC878" i="79"/>
  <c r="AC875" i="79"/>
  <c r="AC871" i="79"/>
  <c r="AC868" i="79"/>
  <c r="AC865" i="79"/>
  <c r="AC862" i="79"/>
  <c r="AC859" i="79"/>
  <c r="AC856" i="79"/>
  <c r="AC853" i="79"/>
  <c r="AC850" i="79"/>
  <c r="AC846" i="79"/>
  <c r="AC843" i="79"/>
  <c r="AC840" i="79"/>
  <c r="AC837" i="79"/>
  <c r="AC832" i="79"/>
  <c r="AC829" i="79"/>
  <c r="AC826" i="79"/>
  <c r="AC823" i="79"/>
  <c r="AC812" i="79"/>
  <c r="AC808" i="79"/>
  <c r="AC805" i="79"/>
  <c r="AC802" i="79"/>
  <c r="AC798" i="79"/>
  <c r="AC795" i="79"/>
  <c r="AC792" i="79"/>
  <c r="AC789" i="79"/>
  <c r="AC786" i="79"/>
  <c r="AC782" i="79"/>
  <c r="AC779" i="79"/>
  <c r="AC776" i="79"/>
  <c r="AC773" i="79"/>
  <c r="AC770" i="79"/>
  <c r="AC741" i="79"/>
  <c r="AC738" i="79"/>
  <c r="AC735" i="79"/>
  <c r="AC732" i="79"/>
  <c r="AC729" i="79"/>
  <c r="AC726" i="79"/>
  <c r="AC723" i="79"/>
  <c r="AC720" i="79"/>
  <c r="AC717" i="79"/>
  <c r="AC714" i="79"/>
  <c r="AC711" i="79"/>
  <c r="AC708" i="79"/>
  <c r="AC705" i="79"/>
  <c r="AC702" i="79"/>
  <c r="AC698" i="79"/>
  <c r="AC695" i="79"/>
  <c r="AC692" i="79"/>
  <c r="AC688" i="79"/>
  <c r="AC685" i="79"/>
  <c r="AC682" i="79"/>
  <c r="AC679" i="79"/>
  <c r="AC676" i="79"/>
  <c r="AC673" i="79"/>
  <c r="AC670" i="79"/>
  <c r="AC667" i="79"/>
  <c r="AC663" i="79"/>
  <c r="AC649" i="79"/>
  <c r="AC646" i="79"/>
  <c r="AC643" i="79"/>
  <c r="AC640" i="79"/>
  <c r="AC629" i="79"/>
  <c r="AC625" i="79"/>
  <c r="AC622" i="79"/>
  <c r="AC619" i="79"/>
  <c r="AC615" i="79"/>
  <c r="AC612" i="79"/>
  <c r="AC609" i="79"/>
  <c r="AC606" i="79"/>
  <c r="AC603" i="79"/>
  <c r="AC599" i="79"/>
  <c r="AC596" i="79"/>
  <c r="AC593" i="79"/>
  <c r="AC590" i="79"/>
  <c r="AC587" i="79"/>
  <c r="AC558" i="79"/>
  <c r="AC555" i="79"/>
  <c r="AC552" i="79"/>
  <c r="AC549" i="79"/>
  <c r="AC546" i="79"/>
  <c r="AC543" i="79"/>
  <c r="AC540" i="79"/>
  <c r="AC537" i="79"/>
  <c r="AC534" i="79"/>
  <c r="AC531" i="79"/>
  <c r="AC528" i="79"/>
  <c r="AC525" i="79"/>
  <c r="AC522" i="79"/>
  <c r="AC512" i="79"/>
  <c r="AC509" i="79"/>
  <c r="AC505" i="79"/>
  <c r="AC502" i="79"/>
  <c r="AC499" i="79"/>
  <c r="AC496" i="79"/>
  <c r="AC493" i="79"/>
  <c r="AC490" i="79"/>
  <c r="AC487" i="79"/>
  <c r="AC484" i="79"/>
  <c r="AC480" i="79"/>
  <c r="AC477" i="79"/>
  <c r="AC474" i="79"/>
  <c r="AC471" i="79"/>
  <c r="AC466" i="79"/>
  <c r="AC463" i="79"/>
  <c r="AC460" i="79"/>
  <c r="AC457" i="79"/>
  <c r="AC446" i="79"/>
  <c r="AC442" i="79"/>
  <c r="AC439" i="79"/>
  <c r="AC436" i="79"/>
  <c r="AC432" i="79"/>
  <c r="AC429" i="79"/>
  <c r="AC426" i="79"/>
  <c r="AC423" i="79"/>
  <c r="AC420" i="79"/>
  <c r="AC416" i="79"/>
  <c r="AC413" i="79"/>
  <c r="AC410" i="79"/>
  <c r="AC407" i="79"/>
  <c r="AC404" i="79"/>
  <c r="AC375" i="79"/>
  <c r="AC369" i="79"/>
  <c r="AC372" i="79"/>
  <c r="AC366" i="79"/>
  <c r="AC363" i="79"/>
  <c r="AC360" i="79"/>
  <c r="AC357" i="79"/>
  <c r="AC354" i="79"/>
  <c r="AC351" i="79"/>
  <c r="AC348" i="79"/>
  <c r="AC345" i="79"/>
  <c r="AC342" i="79"/>
  <c r="AC339" i="79"/>
  <c r="AC336" i="79"/>
  <c r="AC332" i="79"/>
  <c r="AC329" i="79"/>
  <c r="AC326" i="79"/>
  <c r="AC322" i="79"/>
  <c r="AC319" i="79"/>
  <c r="AC316" i="79"/>
  <c r="AC313" i="79"/>
  <c r="AC310" i="79"/>
  <c r="AC307" i="79"/>
  <c r="AC304" i="79"/>
  <c r="AC301" i="79"/>
  <c r="AC297" i="79"/>
  <c r="AC294" i="79"/>
  <c r="AC291" i="79"/>
  <c r="AC288" i="79"/>
  <c r="AC283" i="79"/>
  <c r="AC280" i="79"/>
  <c r="AC277" i="79"/>
  <c r="AC274" i="79"/>
  <c r="AC263" i="79"/>
  <c r="AC259" i="79"/>
  <c r="AC256" i="79"/>
  <c r="AC253" i="79"/>
  <c r="AC249" i="79"/>
  <c r="AC246" i="79"/>
  <c r="AC243" i="79"/>
  <c r="AC240" i="79"/>
  <c r="AC237" i="79"/>
  <c r="AC233" i="79"/>
  <c r="AC230" i="79"/>
  <c r="AC227" i="79"/>
  <c r="AC224" i="79"/>
  <c r="AC221" i="79"/>
  <c r="AC192" i="79"/>
  <c r="AC186" i="79"/>
  <c r="AC189" i="79"/>
  <c r="AC183" i="79"/>
  <c r="AC180" i="79"/>
  <c r="AC177" i="79"/>
  <c r="AC174" i="79"/>
  <c r="AC171" i="79"/>
  <c r="AC168" i="79"/>
  <c r="AC165" i="79"/>
  <c r="AC162" i="79"/>
  <c r="AC159" i="79"/>
  <c r="AC156" i="79"/>
  <c r="AC153" i="79"/>
  <c r="AC149" i="79"/>
  <c r="AC146" i="79"/>
  <c r="AC143" i="79"/>
  <c r="AC136" i="79"/>
  <c r="AC133" i="79"/>
  <c r="AC130" i="79"/>
  <c r="AC127" i="79"/>
  <c r="AC124" i="79"/>
  <c r="AC121" i="79"/>
  <c r="AC118" i="79"/>
  <c r="AC114" i="79"/>
  <c r="AC111" i="79"/>
  <c r="AC108" i="79"/>
  <c r="AC105" i="79"/>
  <c r="AC100" i="79"/>
  <c r="AC76" i="79"/>
  <c r="AC94" i="79"/>
  <c r="AC97" i="79"/>
  <c r="AC91" i="79"/>
  <c r="AC73" i="79"/>
  <c r="AC70" i="79"/>
  <c r="AC66" i="79"/>
  <c r="AC63" i="79"/>
  <c r="AC60" i="79"/>
  <c r="AC57" i="79"/>
  <c r="AC54" i="79"/>
  <c r="AC50" i="79"/>
  <c r="AC47" i="79"/>
  <c r="AC44" i="79"/>
  <c r="AC41" i="79"/>
  <c r="AC38" i="79"/>
  <c r="AB1016" i="79"/>
  <c r="AA1016" i="79"/>
  <c r="Z1016" i="79"/>
  <c r="Y1016" i="79"/>
  <c r="AB1013" i="79"/>
  <c r="AA1013" i="79"/>
  <c r="Z1013" i="79"/>
  <c r="Y1013" i="79"/>
  <c r="AB1010" i="79"/>
  <c r="AA1010" i="79"/>
  <c r="Z1010" i="79"/>
  <c r="Y1010" i="79"/>
  <c r="AB1007" i="79"/>
  <c r="AA1007" i="79"/>
  <c r="Z1007" i="79"/>
  <c r="AC510" i="46" l="1"/>
  <c r="AC507" i="46"/>
  <c r="AC504" i="46"/>
  <c r="AC500" i="46"/>
  <c r="AC497" i="46"/>
  <c r="AC494" i="46"/>
  <c r="AC491" i="46"/>
  <c r="AC488" i="46"/>
  <c r="AC484" i="46"/>
  <c r="AC481" i="46"/>
  <c r="AC477" i="46"/>
  <c r="AC473" i="46"/>
  <c r="AC470" i="46"/>
  <c r="AC467" i="46"/>
  <c r="AC464" i="46"/>
  <c r="AC461" i="46"/>
  <c r="AC457" i="46"/>
  <c r="AC454" i="46"/>
  <c r="AC451" i="46"/>
  <c r="AC448" i="46"/>
  <c r="AC445" i="46"/>
  <c r="AC442" i="46"/>
  <c r="AC439" i="46"/>
  <c r="AC436" i="46"/>
  <c r="AC432" i="46"/>
  <c r="AC429" i="46"/>
  <c r="AC426" i="46"/>
  <c r="AC423" i="46"/>
  <c r="AC420" i="46"/>
  <c r="AC417" i="46"/>
  <c r="AC414" i="46"/>
  <c r="AC411" i="46"/>
  <c r="AC408" i="46"/>
  <c r="AC381" i="46"/>
  <c r="AC378" i="46"/>
  <c r="AC375" i="46"/>
  <c r="AC371" i="46"/>
  <c r="AC368" i="46"/>
  <c r="AC365" i="46"/>
  <c r="AC362" i="46"/>
  <c r="AC359" i="46"/>
  <c r="AC355" i="46"/>
  <c r="AC352" i="46"/>
  <c r="AC348" i="46"/>
  <c r="AC344" i="46"/>
  <c r="AC341" i="46"/>
  <c r="AC338" i="46"/>
  <c r="AC335" i="46"/>
  <c r="AC332" i="46"/>
  <c r="AC328" i="46"/>
  <c r="AC325" i="46"/>
  <c r="AC322" i="46"/>
  <c r="AC319" i="46"/>
  <c r="AC316" i="46"/>
  <c r="AC313" i="46"/>
  <c r="AC310" i="46"/>
  <c r="AC307" i="46"/>
  <c r="AC303" i="46"/>
  <c r="AC300" i="46"/>
  <c r="AC297" i="46"/>
  <c r="AC294" i="46"/>
  <c r="AC291" i="46"/>
  <c r="AC288" i="46"/>
  <c r="AC285" i="46"/>
  <c r="AC282" i="46"/>
  <c r="AC279" i="46"/>
  <c r="AC252" i="46"/>
  <c r="AC249" i="46"/>
  <c r="AC246" i="46"/>
  <c r="AC242" i="46"/>
  <c r="AC171" i="46"/>
  <c r="AC168" i="46"/>
  <c r="AC124" i="46"/>
  <c r="AC239" i="46" l="1"/>
  <c r="AC236" i="46"/>
  <c r="AC233" i="46"/>
  <c r="AC230" i="46"/>
  <c r="AC226" i="46"/>
  <c r="AC223" i="46"/>
  <c r="AC219" i="46"/>
  <c r="AC215" i="46"/>
  <c r="AC212" i="46"/>
  <c r="AC209" i="46"/>
  <c r="AC206" i="46"/>
  <c r="AC203" i="46"/>
  <c r="AC199" i="46"/>
  <c r="AC196" i="46"/>
  <c r="AC193" i="46"/>
  <c r="AC190" i="46"/>
  <c r="AC187" i="46"/>
  <c r="AC184" i="46"/>
  <c r="AC181" i="46"/>
  <c r="AC178" i="46"/>
  <c r="AC174" i="46"/>
  <c r="AC165" i="46"/>
  <c r="AC162" i="46"/>
  <c r="AC159" i="46"/>
  <c r="AC156" i="46"/>
  <c r="AC153" i="46"/>
  <c r="AC150" i="46"/>
  <c r="AC121" i="46"/>
  <c r="AC118" i="46"/>
  <c r="AC108" i="46"/>
  <c r="AC111" i="46"/>
  <c r="AC114" i="46"/>
  <c r="AC105" i="46"/>
  <c r="AC102" i="46"/>
  <c r="AC98" i="46"/>
  <c r="AC95" i="46"/>
  <c r="AC91" i="46"/>
  <c r="AC87" i="46"/>
  <c r="AC84" i="46"/>
  <c r="AC81" i="46"/>
  <c r="AC78" i="46"/>
  <c r="AC75" i="46"/>
  <c r="AC71" i="46"/>
  <c r="AC68" i="46"/>
  <c r="AC65" i="46"/>
  <c r="AC62" i="46"/>
  <c r="AC59" i="46"/>
  <c r="AC56" i="46"/>
  <c r="AC53" i="46"/>
  <c r="AC50" i="46"/>
  <c r="AC46" i="46"/>
  <c r="AC43" i="46"/>
  <c r="AC40" i="46"/>
  <c r="AC37" i="46"/>
  <c r="AC34" i="46"/>
  <c r="AC31" i="46"/>
  <c r="AC28" i="46"/>
  <c r="AC25" i="46"/>
  <c r="AC22" i="46"/>
  <c r="C31" i="44" l="1"/>
  <c r="C30" i="44"/>
  <c r="C16" i="44"/>
  <c r="C15" i="44"/>
  <c r="AB1108" i="79" l="1"/>
  <c r="AA1108" i="79"/>
  <c r="Z1108" i="79"/>
  <c r="Y1108" i="79"/>
  <c r="AB1105" i="79"/>
  <c r="AA1105" i="79"/>
  <c r="Z1105" i="79"/>
  <c r="Y1105" i="79"/>
  <c r="AB1102" i="79"/>
  <c r="AA1102" i="79"/>
  <c r="Z1102" i="79"/>
  <c r="Y1102" i="79"/>
  <c r="AB1099" i="79"/>
  <c r="AA1099" i="79"/>
  <c r="Z1099" i="79"/>
  <c r="Y1099" i="79"/>
  <c r="AB1096" i="79"/>
  <c r="AA1096" i="79"/>
  <c r="Z1096" i="79"/>
  <c r="Y1096" i="79"/>
  <c r="AB1093" i="79"/>
  <c r="AA1093" i="79"/>
  <c r="Z1093" i="79"/>
  <c r="Y1093" i="79"/>
  <c r="AB1090" i="79"/>
  <c r="AA1090" i="79"/>
  <c r="Z1090" i="79"/>
  <c r="Y1090" i="79"/>
  <c r="AB1087" i="79"/>
  <c r="AA1087" i="79"/>
  <c r="Z1087" i="79"/>
  <c r="Y1087" i="79"/>
  <c r="AB1084" i="79"/>
  <c r="AA1084" i="79"/>
  <c r="Z1084" i="79"/>
  <c r="Y1084" i="79"/>
  <c r="AB1081" i="79"/>
  <c r="AA1081" i="79"/>
  <c r="Z1081" i="79"/>
  <c r="Y1081" i="79"/>
  <c r="AB1078" i="79"/>
  <c r="AA1078" i="79"/>
  <c r="Z1078" i="79"/>
  <c r="Y1078" i="79"/>
  <c r="AB1075" i="79"/>
  <c r="AA1075" i="79"/>
  <c r="Z1075" i="79"/>
  <c r="Y1075" i="79"/>
  <c r="AB1072" i="79"/>
  <c r="AA1072" i="79"/>
  <c r="Z1072" i="79"/>
  <c r="Y1072" i="79"/>
  <c r="AB1069" i="79"/>
  <c r="AA1069" i="79"/>
  <c r="Z1069" i="79"/>
  <c r="Y1069" i="79"/>
  <c r="AB1065" i="79"/>
  <c r="AA1065" i="79"/>
  <c r="Z1065" i="79"/>
  <c r="Y1065" i="79"/>
  <c r="AB1062" i="79"/>
  <c r="AA1062" i="79"/>
  <c r="Z1062" i="79"/>
  <c r="Y1062" i="79"/>
  <c r="AB1059" i="79"/>
  <c r="AA1059" i="79"/>
  <c r="Z1059" i="79"/>
  <c r="Y1059" i="79"/>
  <c r="AB1055" i="79"/>
  <c r="AA1055" i="79"/>
  <c r="Z1055" i="79"/>
  <c r="Y1055" i="79"/>
  <c r="AB1052" i="79"/>
  <c r="AA1052" i="79"/>
  <c r="Z1052" i="79"/>
  <c r="Y1052" i="79"/>
  <c r="AB1049" i="79"/>
  <c r="AA1049" i="79"/>
  <c r="Z1049" i="79"/>
  <c r="Y1049" i="79"/>
  <c r="AB1046" i="79"/>
  <c r="AA1046" i="79"/>
  <c r="Z1046" i="79"/>
  <c r="Y1046" i="79"/>
  <c r="AB1043" i="79"/>
  <c r="AA1043" i="79"/>
  <c r="Y1043" i="79"/>
  <c r="AB1040" i="79"/>
  <c r="AA1040" i="79"/>
  <c r="Z1040" i="79"/>
  <c r="Y1040" i="79"/>
  <c r="AB1037" i="79"/>
  <c r="AA1037" i="79"/>
  <c r="Z1037" i="79"/>
  <c r="Y1037" i="79"/>
  <c r="AB1034" i="79"/>
  <c r="AA1034" i="79"/>
  <c r="Z1034" i="79"/>
  <c r="Y1034" i="79"/>
  <c r="AB1030" i="79"/>
  <c r="AA1030" i="79"/>
  <c r="Z1030" i="79"/>
  <c r="AB1027" i="79"/>
  <c r="AA1027" i="79"/>
  <c r="Z1027" i="79"/>
  <c r="AB1024" i="79"/>
  <c r="AA1024" i="79"/>
  <c r="Z1024" i="79"/>
  <c r="Y1024" i="79"/>
  <c r="AB1021" i="79"/>
  <c r="AA1021" i="79"/>
  <c r="Z1021" i="79"/>
  <c r="Y1021" i="79"/>
  <c r="AB996" i="79"/>
  <c r="AA996" i="79"/>
  <c r="Z996" i="79"/>
  <c r="AB992" i="79"/>
  <c r="AA992" i="79"/>
  <c r="Z992" i="79"/>
  <c r="Y992" i="79"/>
  <c r="AB989" i="79"/>
  <c r="AA989" i="79"/>
  <c r="Z989" i="79"/>
  <c r="AB986" i="79"/>
  <c r="AA986" i="79"/>
  <c r="Z986" i="79"/>
  <c r="AB982" i="79"/>
  <c r="AA982" i="79"/>
  <c r="Z982" i="79"/>
  <c r="AB979" i="79"/>
  <c r="AA979" i="79"/>
  <c r="Z979" i="79"/>
  <c r="Y979" i="79"/>
  <c r="AB976" i="79"/>
  <c r="AA976" i="79"/>
  <c r="Z976" i="79"/>
  <c r="Y976" i="79"/>
  <c r="AB973" i="79"/>
  <c r="AA973" i="79"/>
  <c r="Z973" i="79"/>
  <c r="AB970" i="79"/>
  <c r="AA970" i="79"/>
  <c r="Z970" i="79"/>
  <c r="AB966" i="79"/>
  <c r="AA966" i="79"/>
  <c r="Z966" i="79"/>
  <c r="AB963" i="79"/>
  <c r="AA963" i="79"/>
  <c r="Z963" i="79"/>
  <c r="Y963" i="79"/>
  <c r="AB960" i="79"/>
  <c r="AA960" i="79"/>
  <c r="Z960" i="79"/>
  <c r="Y960" i="79"/>
  <c r="AB957" i="79"/>
  <c r="AA957" i="79"/>
  <c r="Z957" i="79"/>
  <c r="Y957" i="79"/>
  <c r="AB954" i="79"/>
  <c r="AA954" i="79"/>
  <c r="Z954" i="79"/>
  <c r="Y954" i="79"/>
  <c r="AB742" i="79"/>
  <c r="AA742" i="79"/>
  <c r="Z742" i="79"/>
  <c r="Y742" i="79"/>
  <c r="AB739" i="79"/>
  <c r="AA739" i="79"/>
  <c r="Z739" i="79"/>
  <c r="Y739" i="79"/>
  <c r="AB736" i="79"/>
  <c r="AA736" i="79"/>
  <c r="Z736" i="79"/>
  <c r="Y736" i="79"/>
  <c r="AB733" i="79"/>
  <c r="AA733" i="79"/>
  <c r="Z733" i="79"/>
  <c r="Y733" i="79"/>
  <c r="AB730" i="79"/>
  <c r="AA730" i="79"/>
  <c r="Z730" i="79"/>
  <c r="Y730" i="79"/>
  <c r="AB727" i="79"/>
  <c r="AA727" i="79"/>
  <c r="Z727" i="79"/>
  <c r="Y727" i="79"/>
  <c r="AB724" i="79"/>
  <c r="AA724" i="79"/>
  <c r="Z724" i="79"/>
  <c r="Y724" i="79"/>
  <c r="AB721" i="79"/>
  <c r="AA721" i="79"/>
  <c r="Z721" i="79"/>
  <c r="Y721" i="79"/>
  <c r="AB718" i="79"/>
  <c r="AA718" i="79"/>
  <c r="Z718" i="79"/>
  <c r="Y718" i="79"/>
  <c r="AB715" i="79"/>
  <c r="AA715" i="79"/>
  <c r="Z715" i="79"/>
  <c r="Y715" i="79"/>
  <c r="AB712" i="79"/>
  <c r="AA712" i="79"/>
  <c r="Z712" i="79"/>
  <c r="Y712" i="79"/>
  <c r="AB709" i="79"/>
  <c r="AA709" i="79"/>
  <c r="Z709" i="79"/>
  <c r="Y709" i="79"/>
  <c r="AB706" i="79"/>
  <c r="AA706" i="79"/>
  <c r="Z706" i="79"/>
  <c r="Y706" i="79"/>
  <c r="AB703" i="79"/>
  <c r="AA703" i="79"/>
  <c r="Z703" i="79"/>
  <c r="Y703" i="79"/>
  <c r="AB699" i="79"/>
  <c r="AA699" i="79"/>
  <c r="Z699" i="79"/>
  <c r="AB696" i="79"/>
  <c r="AA696" i="79"/>
  <c r="Z696" i="79"/>
  <c r="Y696" i="79"/>
  <c r="Z576" i="79" l="1"/>
  <c r="Y760" i="79"/>
  <c r="Y944" i="79"/>
  <c r="Y268" i="46"/>
  <c r="Y265" i="46"/>
  <c r="Y526" i="46"/>
  <c r="Y395" i="46"/>
  <c r="Y135" i="46"/>
  <c r="E3" i="80"/>
  <c r="E2" i="80"/>
  <c r="P52" i="43" l="1"/>
  <c r="O52" i="43"/>
  <c r="N52" i="43"/>
  <c r="M52" i="43"/>
  <c r="L52" i="43"/>
  <c r="K52" i="43"/>
  <c r="J52" i="43"/>
  <c r="I52" i="43"/>
  <c r="G52" i="43"/>
  <c r="F52" i="43"/>
  <c r="E52" i="43"/>
  <c r="D52" i="43"/>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C950" i="79" l="1"/>
  <c r="AC767" i="79"/>
  <c r="AC584" i="79"/>
  <c r="AC401" i="79"/>
  <c r="AC218" i="79"/>
  <c r="AC35" i="79"/>
  <c r="AC406" i="46"/>
  <c r="AC277" i="46"/>
  <c r="AC148" i="46"/>
  <c r="AC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M123" i="45"/>
  <c r="Q14" i="44"/>
  <c r="Q18" i="44" s="1"/>
  <c r="Q29" i="44"/>
  <c r="Q33" i="44" s="1"/>
  <c r="Q43" i="44"/>
  <c r="C109" i="45" s="1"/>
  <c r="K14" i="44"/>
  <c r="K18" i="44" s="1"/>
  <c r="O14" i="44"/>
  <c r="O18" i="44" s="1"/>
  <c r="O29" i="44"/>
  <c r="O33" i="44" s="1"/>
  <c r="O43" i="44"/>
  <c r="C95" i="45" s="1"/>
  <c r="M43" i="44"/>
  <c r="N29" i="44"/>
  <c r="N33" i="44" s="1"/>
  <c r="K43" i="44"/>
  <c r="K53" i="44" s="1"/>
  <c r="K122" i="45"/>
  <c r="L13" i="44"/>
  <c r="P13" i="44"/>
  <c r="S14" i="47"/>
  <c r="N28" i="44"/>
  <c r="Q14" i="47"/>
  <c r="O122" i="45"/>
  <c r="U14" i="47"/>
  <c r="V14" i="47"/>
  <c r="N13" i="44"/>
  <c r="M122" i="45"/>
  <c r="M28" i="44"/>
  <c r="Q42" i="44"/>
  <c r="R14" i="47"/>
  <c r="Q28" i="44"/>
  <c r="M42" i="44"/>
  <c r="T14" i="47"/>
  <c r="P14" i="47"/>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P53" i="44" l="1"/>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M50" i="45"/>
  <c r="N50" i="45"/>
  <c r="M43" i="45"/>
  <c r="N43" i="45"/>
  <c r="N36" i="45"/>
  <c r="M36" i="45"/>
  <c r="M29" i="45"/>
  <c r="N29" i="45"/>
  <c r="N22" i="45"/>
  <c r="D64" i="45"/>
  <c r="D57" i="45"/>
  <c r="D1110" i="79"/>
  <c r="D744" i="79"/>
  <c r="D378" i="79"/>
  <c r="Z944" i="79" l="1"/>
  <c r="Z761" i="79"/>
  <c r="Z760" i="79"/>
  <c r="Z395" i="79"/>
  <c r="Z577" i="79"/>
  <c r="Z578" i="79"/>
  <c r="Y208" i="79" l="1"/>
  <c r="B60" i="45"/>
  <c r="B53" i="45"/>
  <c r="B39" i="45"/>
  <c r="B32" i="45"/>
  <c r="B25" i="45"/>
  <c r="B18" i="45"/>
  <c r="Z208" i="79" l="1"/>
  <c r="Z212" i="79"/>
  <c r="Z211" i="79"/>
  <c r="Z210" i="79"/>
  <c r="Z209" i="79"/>
  <c r="Y209" i="79"/>
  <c r="Y210" i="79"/>
  <c r="Y211" i="79"/>
  <c r="Y212" i="79"/>
  <c r="D513" i="46"/>
  <c r="O384" i="46"/>
  <c r="D384" i="46"/>
  <c r="Y401" i="46"/>
  <c r="J53" i="43"/>
  <c r="J29" i="44" s="1"/>
  <c r="J33" i="44" s="1"/>
  <c r="I29" i="44"/>
  <c r="I33" i="44" s="1"/>
  <c r="H29" i="44"/>
  <c r="H33" i="44" s="1"/>
  <c r="G53" i="43"/>
  <c r="F53" i="43"/>
  <c r="E53" i="43"/>
  <c r="E29" i="44" s="1"/>
  <c r="E33" i="44" s="1"/>
  <c r="D53" i="43"/>
  <c r="Y21" i="46" s="1"/>
  <c r="D255" i="46"/>
  <c r="J28" i="44"/>
  <c r="I28" i="44"/>
  <c r="H28" i="44"/>
  <c r="G28" i="44"/>
  <c r="F28" i="44"/>
  <c r="E28" i="44"/>
  <c r="D28" i="44"/>
  <c r="Y399" i="46" l="1"/>
  <c r="Y396" i="46"/>
  <c r="Y398" i="46"/>
  <c r="Y397" i="46"/>
  <c r="Y400"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J13" i="44"/>
  <c r="J43" i="44"/>
  <c r="J53" i="44" s="1"/>
  <c r="J14" i="44"/>
  <c r="J18" i="44" s="1"/>
  <c r="Y277" i="46"/>
  <c r="D13" i="44"/>
  <c r="Y767" i="79"/>
  <c r="Y584" i="79"/>
  <c r="Y218" i="79"/>
  <c r="Y950" i="79"/>
  <c r="Y401" i="79"/>
  <c r="Y35" i="79"/>
  <c r="H13" i="44"/>
  <c r="Y407" i="46"/>
  <c r="Y513" i="46" s="1"/>
  <c r="D14" i="44"/>
  <c r="D18" i="44" s="1"/>
  <c r="Y951" i="79"/>
  <c r="Y1110" i="79" s="1"/>
  <c r="Y402" i="79"/>
  <c r="Y561" i="79" s="1"/>
  <c r="Y768" i="79"/>
  <c r="Y927" i="79" s="1"/>
  <c r="Y585" i="79"/>
  <c r="Y744" i="79" s="1"/>
  <c r="Y219" i="79"/>
  <c r="Y378" i="79" s="1"/>
  <c r="Y36" i="79"/>
  <c r="Y195" i="79" s="1"/>
  <c r="H14" i="44"/>
  <c r="H18" i="44" s="1"/>
  <c r="I13" i="44"/>
  <c r="H123" i="45"/>
  <c r="I14" i="44"/>
  <c r="I18" i="44" s="1"/>
  <c r="AA406" i="46"/>
  <c r="F13" i="44"/>
  <c r="AA950" i="79"/>
  <c r="AA767" i="79"/>
  <c r="AA584" i="79"/>
  <c r="AA218" i="79"/>
  <c r="AA401" i="79"/>
  <c r="AA35" i="79"/>
  <c r="F43" i="44"/>
  <c r="F53" i="44" s="1"/>
  <c r="F14" i="44"/>
  <c r="F18" i="44" s="1"/>
  <c r="AA402" i="79"/>
  <c r="AA768" i="79"/>
  <c r="AA927" i="79" s="1"/>
  <c r="AA219" i="79"/>
  <c r="AA951" i="79"/>
  <c r="AA1110" i="79" s="1"/>
  <c r="AA585" i="79"/>
  <c r="AA36" i="79"/>
  <c r="AA208" i="79" s="1"/>
  <c r="AB406" i="46"/>
  <c r="G13" i="44"/>
  <c r="AB767" i="79"/>
  <c r="AB584" i="79"/>
  <c r="AB218" i="79"/>
  <c r="AB950" i="79"/>
  <c r="AB401" i="79"/>
  <c r="AB35" i="79"/>
  <c r="AB407" i="46"/>
  <c r="G14" i="44"/>
  <c r="G18" i="44" s="1"/>
  <c r="AB951" i="79"/>
  <c r="AB1110" i="79" s="1"/>
  <c r="AB768" i="79"/>
  <c r="AB927" i="79" s="1"/>
  <c r="AB585" i="79"/>
  <c r="AB219" i="79"/>
  <c r="AB402" i="79"/>
  <c r="AB36" i="79"/>
  <c r="AB21" i="46"/>
  <c r="Y278" i="46"/>
  <c r="Y384" i="46" s="1"/>
  <c r="AB148" i="46"/>
  <c r="G123" i="45"/>
  <c r="AA149" i="46"/>
  <c r="AA255" i="46" s="1"/>
  <c r="I43" i="44"/>
  <c r="I53" i="44" s="1"/>
  <c r="E43" i="44"/>
  <c r="E53" i="44" s="1"/>
  <c r="Z406" i="46"/>
  <c r="AA148" i="46"/>
  <c r="H43" i="44"/>
  <c r="H53" i="44" s="1"/>
  <c r="C123" i="45"/>
  <c r="F123" i="45"/>
  <c r="Z149" i="46"/>
  <c r="Z255" i="46" s="1"/>
  <c r="AA278" i="46"/>
  <c r="Z407" i="46"/>
  <c r="Z513" i="46" s="1"/>
  <c r="Z148" i="46"/>
  <c r="D43" i="44"/>
  <c r="G43" i="44"/>
  <c r="G53" i="44" s="1"/>
  <c r="I123" i="45"/>
  <c r="E123" i="45"/>
  <c r="Z21" i="46"/>
  <c r="Z127" i="46" s="1"/>
  <c r="Z278" i="46"/>
  <c r="Z384" i="46" s="1"/>
  <c r="AB277" i="46"/>
  <c r="Y406" i="46"/>
  <c r="Y148" i="46"/>
  <c r="Y149" i="46"/>
  <c r="Y255" i="46" s="1"/>
  <c r="AB149" i="46"/>
  <c r="AB255" i="46" s="1"/>
  <c r="AA277" i="46"/>
  <c r="AB576" i="79" l="1"/>
  <c r="AB561" i="79"/>
  <c r="AA576" i="79"/>
  <c r="AA561" i="79"/>
  <c r="D53" i="44"/>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B577" i="79"/>
  <c r="AB578" i="79"/>
  <c r="AA760" i="79"/>
  <c r="AA744" i="79"/>
  <c r="AA761" i="79"/>
  <c r="AA578" i="79"/>
  <c r="AA577" i="79"/>
  <c r="AA395" i="79"/>
  <c r="AA378" i="79"/>
  <c r="AA394" i="79"/>
  <c r="AA392" i="79"/>
  <c r="AA393" i="79"/>
  <c r="AB211" i="79"/>
  <c r="AB195" i="79"/>
  <c r="AB212" i="79"/>
  <c r="AB208" i="79"/>
  <c r="AB210" i="79"/>
  <c r="AB209" i="79"/>
  <c r="AB944" i="79"/>
  <c r="AA210" i="79"/>
  <c r="AA195" i="79"/>
  <c r="AA209" i="79"/>
  <c r="AA211" i="79"/>
  <c r="AA212" i="79"/>
  <c r="AA944" i="79"/>
  <c r="AA513" i="46"/>
  <c r="AA530" i="46"/>
  <c r="AA526" i="46"/>
  <c r="AA531" i="46"/>
  <c r="AA527" i="46"/>
  <c r="AA529" i="46"/>
  <c r="AA528" i="46"/>
  <c r="AB513" i="46"/>
  <c r="AB531" i="46"/>
  <c r="AB527" i="46"/>
  <c r="AB526" i="46"/>
  <c r="AB528" i="46"/>
  <c r="AB530" i="46"/>
  <c r="AB529" i="46"/>
  <c r="AB396" i="46"/>
  <c r="AB397" i="46"/>
  <c r="AA400" i="46"/>
  <c r="AA397" i="46"/>
  <c r="AA399" i="46"/>
  <c r="AA398" i="46"/>
  <c r="AA396" i="46"/>
  <c r="AA401" i="46"/>
  <c r="AB401" i="46"/>
  <c r="AB398" i="46"/>
  <c r="AB399" i="46"/>
  <c r="AB400" i="46"/>
  <c r="AB384" i="46"/>
  <c r="AB395" i="46"/>
  <c r="AA384" i="46"/>
  <c r="AA395" i="46"/>
  <c r="AA269" i="46"/>
  <c r="AA272" i="46"/>
  <c r="AA271" i="46"/>
  <c r="AA267" i="46"/>
  <c r="AB265" i="46"/>
  <c r="AB268" i="46"/>
  <c r="AB267" i="46"/>
  <c r="AB269" i="46"/>
  <c r="AB271" i="46"/>
  <c r="AA268" i="46"/>
  <c r="AB266" i="46"/>
  <c r="AA266" i="46"/>
  <c r="AB270" i="46"/>
  <c r="AA265" i="46"/>
  <c r="AA270" i="46"/>
  <c r="AB272" i="46"/>
  <c r="D127" i="46"/>
  <c r="D122" i="45" l="1"/>
  <c r="E122" i="45"/>
  <c r="F122" i="45"/>
  <c r="G122" i="45"/>
  <c r="H122" i="45"/>
  <c r="I122" i="45"/>
  <c r="C122" i="45"/>
  <c r="O17" i="45" l="1"/>
  <c r="N17" i="45"/>
  <c r="N23" i="45" s="1"/>
  <c r="M17" i="45"/>
  <c r="M23" i="45" s="1"/>
  <c r="AB135" i="46" l="1"/>
  <c r="AA127" i="46"/>
  <c r="Y138" i="46"/>
  <c r="Y140" i="46"/>
  <c r="Y142" i="46"/>
  <c r="Y139" i="46"/>
  <c r="Y141" i="46"/>
  <c r="Y143" i="46"/>
  <c r="AA143" i="46"/>
  <c r="AA142" i="46"/>
  <c r="AB139" i="46"/>
  <c r="AB138" i="46"/>
  <c r="AA139" i="46"/>
  <c r="AB141" i="46"/>
  <c r="AA138" i="46"/>
  <c r="AB140" i="46"/>
  <c r="AA141" i="46"/>
  <c r="AB143" i="46"/>
  <c r="AA140" i="46"/>
  <c r="AB142" i="46"/>
  <c r="Y127" i="46"/>
  <c r="Y136" i="46"/>
  <c r="AB127" i="46"/>
  <c r="Y137" i="46"/>
  <c r="AA136" i="46"/>
  <c r="AB136" i="46"/>
  <c r="AA137" i="46"/>
  <c r="AA135" i="46"/>
  <c r="AB137" i="46"/>
  <c r="M93" i="45"/>
  <c r="M114" i="45"/>
  <c r="M107" i="45"/>
  <c r="M86" i="45"/>
  <c r="M100" i="45"/>
  <c r="M79" i="45"/>
  <c r="M72" i="45"/>
  <c r="L93" i="45"/>
  <c r="L107" i="45"/>
  <c r="L86" i="45"/>
  <c r="L114" i="45"/>
  <c r="L100" i="45"/>
  <c r="L79" i="45"/>
  <c r="L72" i="45"/>
  <c r="N86" i="45"/>
  <c r="N114" i="45"/>
  <c r="P133" i="45" s="1"/>
  <c r="N107" i="45"/>
  <c r="N79" i="45"/>
  <c r="N93" i="45"/>
  <c r="M133" i="45" s="1"/>
  <c r="N100" i="45"/>
  <c r="N133" i="45" s="1"/>
  <c r="N72" i="45"/>
  <c r="L65" i="45"/>
  <c r="L58" i="45"/>
  <c r="M44" i="45"/>
  <c r="M58" i="45"/>
  <c r="M51" i="45"/>
  <c r="M37" i="45"/>
  <c r="M65" i="45"/>
  <c r="M30" i="45"/>
  <c r="N58" i="45"/>
  <c r="N65" i="45"/>
  <c r="N51" i="45"/>
  <c r="G133" i="45" s="1"/>
  <c r="N44" i="45"/>
  <c r="N37" i="45"/>
  <c r="N30" i="45"/>
  <c r="O133" i="45" l="1"/>
  <c r="M132" i="45"/>
  <c r="N132" i="45"/>
  <c r="O132" i="45"/>
  <c r="P132" i="45"/>
  <c r="H132" i="45"/>
  <c r="D133" i="45"/>
  <c r="E132" i="45"/>
  <c r="G131" i="45"/>
  <c r="L133" i="45"/>
  <c r="J132" i="45"/>
  <c r="E133" i="45"/>
  <c r="G132" i="45"/>
  <c r="K132" i="45"/>
  <c r="F133" i="45"/>
  <c r="I133" i="45"/>
  <c r="H133" i="45"/>
  <c r="E131" i="45"/>
  <c r="K133" i="45"/>
  <c r="J133" i="45"/>
  <c r="F132" i="45"/>
  <c r="L132"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I65" i="45" l="1"/>
  <c r="C127" i="45"/>
  <c r="C130" i="45" l="1"/>
  <c r="E86" i="45"/>
  <c r="E100" i="45"/>
  <c r="N124" i="45" s="1"/>
  <c r="E72" i="45"/>
  <c r="E107" i="45"/>
  <c r="O124" i="45" s="1"/>
  <c r="E114" i="45"/>
  <c r="P124" i="45" s="1"/>
  <c r="E79" i="45"/>
  <c r="E93" i="45"/>
  <c r="M124" i="45" s="1"/>
  <c r="E65" i="45"/>
  <c r="I124" i="45" s="1"/>
  <c r="G65" i="45"/>
  <c r="G100" i="45"/>
  <c r="G86" i="45"/>
  <c r="G114" i="45"/>
  <c r="G107" i="45"/>
  <c r="O126" i="45" s="1"/>
  <c r="G79" i="45"/>
  <c r="G93" i="45"/>
  <c r="G72" i="45"/>
  <c r="H93" i="45"/>
  <c r="H79" i="45"/>
  <c r="H86" i="45"/>
  <c r="H107" i="45"/>
  <c r="H114" i="45"/>
  <c r="P127" i="45" s="1"/>
  <c r="H100" i="45"/>
  <c r="H72" i="45"/>
  <c r="I93" i="45"/>
  <c r="I86" i="45"/>
  <c r="I72" i="45"/>
  <c r="I100" i="45"/>
  <c r="I114" i="45"/>
  <c r="I107" i="45"/>
  <c r="O128" i="45" s="1"/>
  <c r="I79" i="45"/>
  <c r="F58" i="45"/>
  <c r="F107" i="45"/>
  <c r="O125" i="45" s="1"/>
  <c r="F86" i="45"/>
  <c r="F100" i="45"/>
  <c r="N125" i="45" s="1"/>
  <c r="F72" i="45"/>
  <c r="F93" i="45"/>
  <c r="M125" i="45" s="1"/>
  <c r="F114" i="45"/>
  <c r="P125" i="45" s="1"/>
  <c r="F79" i="45"/>
  <c r="J86" i="45"/>
  <c r="J114" i="45"/>
  <c r="P129" i="45" s="1"/>
  <c r="J93" i="45"/>
  <c r="M129" i="45" s="1"/>
  <c r="J100" i="45"/>
  <c r="N129" i="45" s="1"/>
  <c r="J72" i="45"/>
  <c r="J107" i="45"/>
  <c r="J79" i="45"/>
  <c r="K100" i="45"/>
  <c r="N131" i="45" s="1"/>
  <c r="K114" i="45"/>
  <c r="K72" i="45"/>
  <c r="J131" i="45" s="1"/>
  <c r="K93" i="45"/>
  <c r="M131" i="45" s="1"/>
  <c r="K86" i="45"/>
  <c r="L131" i="45" s="1"/>
  <c r="K79" i="45"/>
  <c r="K131" i="45" s="1"/>
  <c r="K107" i="45"/>
  <c r="J65" i="45"/>
  <c r="K65" i="45"/>
  <c r="I131" i="45" s="1"/>
  <c r="E58" i="45"/>
  <c r="H124" i="45" s="1"/>
  <c r="F65" i="45"/>
  <c r="I125" i="45" s="1"/>
  <c r="C125" i="45"/>
  <c r="E127" i="45"/>
  <c r="H65" i="45"/>
  <c r="I128" i="45" s="1"/>
  <c r="D127" i="45"/>
  <c r="C128" i="45"/>
  <c r="G58" i="45"/>
  <c r="H126" i="45" s="1"/>
  <c r="G126" i="45"/>
  <c r="F126" i="45"/>
  <c r="E126" i="45"/>
  <c r="K58" i="45"/>
  <c r="H131" i="45" s="1"/>
  <c r="H58" i="45"/>
  <c r="H127" i="45" s="1"/>
  <c r="F127" i="45"/>
  <c r="G127" i="45"/>
  <c r="I58" i="45"/>
  <c r="G125" i="45"/>
  <c r="F125" i="45"/>
  <c r="E125" i="45"/>
  <c r="J58" i="45"/>
  <c r="D125" i="45"/>
  <c r="C126" i="45"/>
  <c r="D126" i="45"/>
  <c r="C129" i="45"/>
  <c r="Y20" i="46"/>
  <c r="Y130" i="46" s="1"/>
  <c r="Y131" i="46" s="1"/>
  <c r="W14" i="47"/>
  <c r="J14" i="47"/>
  <c r="K14" i="47"/>
  <c r="L14" i="47"/>
  <c r="M14" i="47"/>
  <c r="N14" i="47"/>
  <c r="O14" i="47"/>
  <c r="I14" i="47"/>
  <c r="AA20" i="46"/>
  <c r="AB20" i="46"/>
  <c r="Z20" i="46"/>
  <c r="C60" i="45"/>
  <c r="C53" i="45"/>
  <c r="C39" i="45"/>
  <c r="C25" i="45"/>
  <c r="C32" i="45"/>
  <c r="C18" i="45"/>
  <c r="E42" i="44"/>
  <c r="F42" i="44"/>
  <c r="G42" i="44"/>
  <c r="H42" i="44"/>
  <c r="I42" i="44"/>
  <c r="J42" i="44"/>
  <c r="D42" i="44"/>
  <c r="N128" i="45" l="1"/>
  <c r="I126" i="45"/>
  <c r="Y256" i="46"/>
  <c r="Y562" i="79"/>
  <c r="Z928" i="79"/>
  <c r="AB928" i="79"/>
  <c r="AB562" i="79"/>
  <c r="AA928" i="79"/>
  <c r="Z562" i="79"/>
  <c r="Y928" i="79"/>
  <c r="AA562" i="79"/>
  <c r="O130" i="45"/>
  <c r="O131" i="45"/>
  <c r="O129" i="45"/>
  <c r="P128" i="45"/>
  <c r="M128" i="45"/>
  <c r="O127" i="45"/>
  <c r="P126" i="45"/>
  <c r="I127" i="45"/>
  <c r="P130" i="45"/>
  <c r="P131" i="45"/>
  <c r="H125" i="45"/>
  <c r="M126" i="45"/>
  <c r="L126" i="45"/>
  <c r="N126" i="45"/>
  <c r="G130" i="45"/>
  <c r="C131" i="45"/>
  <c r="Y747" i="79" s="1"/>
  <c r="Y755" i="79" s="1"/>
  <c r="L129" i="45"/>
  <c r="J127" i="45"/>
  <c r="H130" i="45"/>
  <c r="C133" i="45"/>
  <c r="Y1113" i="79" s="1"/>
  <c r="N130" i="45"/>
  <c r="K125" i="45"/>
  <c r="K128" i="45"/>
  <c r="N127" i="45"/>
  <c r="K126" i="45"/>
  <c r="G129" i="45"/>
  <c r="E129" i="45"/>
  <c r="AA381" i="79" s="1"/>
  <c r="AA382" i="79" s="1"/>
  <c r="J125" i="45"/>
  <c r="Y258" i="46"/>
  <c r="Y259" i="46" s="1"/>
  <c r="F128" i="45"/>
  <c r="E130" i="45"/>
  <c r="L130" i="45"/>
  <c r="J128" i="45"/>
  <c r="K127" i="45"/>
  <c r="J124" i="45"/>
  <c r="I129" i="45"/>
  <c r="K124" i="45"/>
  <c r="G128" i="45"/>
  <c r="E128" i="45"/>
  <c r="D129" i="45"/>
  <c r="H128" i="45"/>
  <c r="F130" i="45"/>
  <c r="C132" i="45"/>
  <c r="M130" i="45"/>
  <c r="L125" i="45"/>
  <c r="L128" i="45"/>
  <c r="M127" i="45"/>
  <c r="K129" i="45"/>
  <c r="K130" i="45"/>
  <c r="J129" i="45"/>
  <c r="L127" i="45"/>
  <c r="F129" i="45"/>
  <c r="H129" i="45"/>
  <c r="D130" i="45"/>
  <c r="I130" i="45"/>
  <c r="J130" i="45"/>
  <c r="J126" i="45"/>
  <c r="L124" i="45"/>
  <c r="D128" i="45"/>
  <c r="Y198" i="79"/>
  <c r="Y128" i="46"/>
  <c r="Y514" i="46"/>
  <c r="AB514" i="46"/>
  <c r="Y1111" i="79"/>
  <c r="AA1111" i="79"/>
  <c r="Y196" i="79"/>
  <c r="AA514" i="46"/>
  <c r="AB745" i="79"/>
  <c r="AB379" i="79"/>
  <c r="AB1111" i="79"/>
  <c r="AA745" i="79"/>
  <c r="Y745" i="79"/>
  <c r="Z745" i="79"/>
  <c r="Z514" i="46"/>
  <c r="Y379" i="79"/>
  <c r="Z379" i="79"/>
  <c r="AA196" i="79"/>
  <c r="AA379" i="79"/>
  <c r="AB196" i="79"/>
  <c r="Z196" i="79"/>
  <c r="Z1111" i="79"/>
  <c r="Y516" i="46"/>
  <c r="AB387" i="46"/>
  <c r="AB389" i="46" s="1"/>
  <c r="AB258" i="46"/>
  <c r="AB260" i="46" s="1"/>
  <c r="AB130" i="46"/>
  <c r="AB516" i="46"/>
  <c r="AB520" i="46" s="1"/>
  <c r="Y387" i="46"/>
  <c r="Z516" i="46"/>
  <c r="Z520" i="46" s="1"/>
  <c r="Z130" i="46"/>
  <c r="Z387" i="46"/>
  <c r="Z389" i="46" s="1"/>
  <c r="Z258" i="46"/>
  <c r="AA387" i="46"/>
  <c r="AA258" i="46"/>
  <c r="AA259" i="46" s="1"/>
  <c r="AA516" i="46"/>
  <c r="AA520" i="46" s="1"/>
  <c r="AA130" i="46"/>
  <c r="AA385" i="46"/>
  <c r="AA256" i="46"/>
  <c r="AA128" i="46"/>
  <c r="AB385" i="46"/>
  <c r="AB256" i="46"/>
  <c r="AB128" i="46"/>
  <c r="Z385" i="46"/>
  <c r="Z256" i="46"/>
  <c r="Z128" i="46"/>
  <c r="Y385" i="46"/>
  <c r="Y522" i="46" l="1"/>
  <c r="D64" i="43" s="1"/>
  <c r="Y1117" i="79"/>
  <c r="Y1123" i="79"/>
  <c r="Y518" i="46"/>
  <c r="Y517" i="46"/>
  <c r="Y519" i="46"/>
  <c r="Y520" i="46"/>
  <c r="AA522" i="46"/>
  <c r="F64" i="43" s="1"/>
  <c r="AA198" i="79"/>
  <c r="AB198" i="79"/>
  <c r="AB564" i="79"/>
  <c r="Z198" i="79"/>
  <c r="AB381" i="79"/>
  <c r="AB384" i="79" s="1"/>
  <c r="Z381" i="79"/>
  <c r="Z384" i="79" s="1"/>
  <c r="Z930" i="79"/>
  <c r="Z941" i="79" s="1"/>
  <c r="E79" i="43" s="1"/>
  <c r="AA930" i="79"/>
  <c r="AA941" i="79" s="1"/>
  <c r="F79" i="43" s="1"/>
  <c r="AB930" i="79"/>
  <c r="AB941" i="79" s="1"/>
  <c r="G79" i="43" s="1"/>
  <c r="Y1120" i="79"/>
  <c r="Z564" i="79"/>
  <c r="Y930" i="79"/>
  <c r="Y932" i="79" s="1"/>
  <c r="AA564" i="79"/>
  <c r="AA571" i="79" s="1"/>
  <c r="Y564" i="79"/>
  <c r="Y573" i="79" s="1"/>
  <c r="AB1113" i="79"/>
  <c r="AB1125" i="79" s="1"/>
  <c r="G82" i="43" s="1"/>
  <c r="Z1113" i="79"/>
  <c r="Z1123" i="79" s="1"/>
  <c r="AA1113" i="79"/>
  <c r="Z747" i="79"/>
  <c r="Z757" i="79" s="1"/>
  <c r="E76" i="43" s="1"/>
  <c r="AA747" i="79"/>
  <c r="AA757" i="79" s="1"/>
  <c r="F76" i="43" s="1"/>
  <c r="AB747" i="79"/>
  <c r="AB757" i="79" s="1"/>
  <c r="G76" i="43" s="1"/>
  <c r="Y381" i="79"/>
  <c r="Y389" i="79" s="1"/>
  <c r="Y1118" i="79"/>
  <c r="Y1115" i="79"/>
  <c r="AA383" i="79"/>
  <c r="AA386" i="79"/>
  <c r="AA387" i="79"/>
  <c r="AA385" i="79"/>
  <c r="AA384" i="79"/>
  <c r="Y754" i="79"/>
  <c r="Y753" i="79"/>
  <c r="Y748" i="79"/>
  <c r="Y752" i="79"/>
  <c r="Y750" i="79"/>
  <c r="Y749" i="79"/>
  <c r="Y751" i="79"/>
  <c r="Y1121" i="79"/>
  <c r="Y1119" i="79"/>
  <c r="Y1114" i="79"/>
  <c r="Y1116" i="79"/>
  <c r="Y1122" i="79"/>
  <c r="Y1125" i="79"/>
  <c r="AA389" i="79"/>
  <c r="F70" i="43" s="1"/>
  <c r="Y757" i="79"/>
  <c r="Y202" i="79"/>
  <c r="Y200" i="79"/>
  <c r="Y201" i="79"/>
  <c r="Y205" i="79"/>
  <c r="AA388" i="46"/>
  <c r="AA389" i="46"/>
  <c r="Z518" i="46"/>
  <c r="Z519" i="46"/>
  <c r="AB518" i="46"/>
  <c r="AB519" i="46"/>
  <c r="AA518" i="46"/>
  <c r="AA519" i="46"/>
  <c r="Y388" i="46"/>
  <c r="Y389" i="46"/>
  <c r="Y260" i="46"/>
  <c r="Z517" i="46"/>
  <c r="Z522" i="46"/>
  <c r="E64" i="43" s="1"/>
  <c r="AB522" i="46"/>
  <c r="G64" i="43" s="1"/>
  <c r="AB517" i="46"/>
  <c r="AA517" i="46"/>
  <c r="AB259" i="46"/>
  <c r="AB261" i="46" s="1"/>
  <c r="G57" i="43" s="1"/>
  <c r="AB390" i="46"/>
  <c r="AB388" i="46"/>
  <c r="AA390" i="46"/>
  <c r="AA392" i="46"/>
  <c r="F61" i="43" s="1"/>
  <c r="AB392" i="46"/>
  <c r="G61" i="43" s="1"/>
  <c r="AB262" i="46"/>
  <c r="G58" i="43" s="1"/>
  <c r="AA260" i="46"/>
  <c r="AA261" i="46" s="1"/>
  <c r="F57" i="43" s="1"/>
  <c r="AA262" i="46"/>
  <c r="F58" i="43" s="1"/>
  <c r="Y262" i="46"/>
  <c r="AA132" i="46"/>
  <c r="F55" i="43" s="1"/>
  <c r="AB132" i="46"/>
  <c r="G55" i="43" s="1"/>
  <c r="Y132" i="46"/>
  <c r="Y392" i="46"/>
  <c r="Y390" i="46"/>
  <c r="Y199" i="79"/>
  <c r="Y203" i="79"/>
  <c r="Z262" i="46"/>
  <c r="E58" i="43" s="1"/>
  <c r="Z260" i="46"/>
  <c r="Z259" i="46"/>
  <c r="Z392" i="46"/>
  <c r="E61" i="43" s="1"/>
  <c r="Z390" i="46"/>
  <c r="Z388" i="46"/>
  <c r="AA131" i="46"/>
  <c r="F54" i="43" s="1"/>
  <c r="AB131" i="46"/>
  <c r="G54" i="43" s="1"/>
  <c r="Z131" i="46"/>
  <c r="Z132" i="46"/>
  <c r="E55" i="43" s="1"/>
  <c r="T33" i="47" l="1"/>
  <c r="AC259" i="46"/>
  <c r="Y756" i="79"/>
  <c r="D75" i="43" s="1"/>
  <c r="T18" i="47"/>
  <c r="P20" i="47"/>
  <c r="Q15" i="47"/>
  <c r="S23" i="47"/>
  <c r="U17" i="47"/>
  <c r="R26" i="47"/>
  <c r="AB570" i="79"/>
  <c r="AB569" i="79"/>
  <c r="AB201" i="79"/>
  <c r="AB202" i="79"/>
  <c r="AA199" i="79"/>
  <c r="AA202" i="79"/>
  <c r="AA203" i="79"/>
  <c r="Z202" i="79"/>
  <c r="Z203" i="79"/>
  <c r="AC522" i="46"/>
  <c r="F104" i="43" s="1"/>
  <c r="Y567" i="79"/>
  <c r="Y570" i="79"/>
  <c r="Y571" i="79"/>
  <c r="Z568" i="79"/>
  <c r="Z570" i="79"/>
  <c r="Y521" i="46"/>
  <c r="V21" i="47"/>
  <c r="Z1125" i="79"/>
  <c r="E82" i="43" s="1"/>
  <c r="D70" i="43"/>
  <c r="AC131" i="46"/>
  <c r="C93" i="43" s="1"/>
  <c r="AC262" i="46"/>
  <c r="D104" i="43" s="1"/>
  <c r="AC518" i="46"/>
  <c r="D76" i="43"/>
  <c r="AC132" i="46"/>
  <c r="C104" i="43" s="1"/>
  <c r="AC520" i="46"/>
  <c r="AC260" i="46"/>
  <c r="AC519" i="46"/>
  <c r="D67" i="43"/>
  <c r="AC517" i="46"/>
  <c r="R18" i="47"/>
  <c r="R17" i="47"/>
  <c r="R20" i="47"/>
  <c r="R21" i="47"/>
  <c r="R16" i="47"/>
  <c r="R22" i="47"/>
  <c r="AB200" i="79"/>
  <c r="AA566" i="79"/>
  <c r="AA568" i="79"/>
  <c r="Z386" i="79"/>
  <c r="AB203" i="79"/>
  <c r="AB205" i="79"/>
  <c r="G67" i="43" s="1"/>
  <c r="Z383" i="79"/>
  <c r="Z387" i="79"/>
  <c r="AB199" i="79"/>
  <c r="AB385" i="79"/>
  <c r="AA200" i="79"/>
  <c r="AA205" i="79"/>
  <c r="F67" i="43" s="1"/>
  <c r="AB387" i="79"/>
  <c r="AB386" i="79"/>
  <c r="AB389" i="79"/>
  <c r="G70" i="43" s="1"/>
  <c r="R19" i="47"/>
  <c r="R24" i="47"/>
  <c r="R25" i="47"/>
  <c r="R23" i="47"/>
  <c r="R15" i="47"/>
  <c r="AB383" i="79"/>
  <c r="AA565" i="79"/>
  <c r="AA201" i="79"/>
  <c r="AB382" i="79"/>
  <c r="AA567" i="79"/>
  <c r="AA573" i="79"/>
  <c r="F73" i="43" s="1"/>
  <c r="AA570" i="79"/>
  <c r="AA569" i="79"/>
  <c r="AB567" i="79"/>
  <c r="Y935" i="79"/>
  <c r="AB571" i="79"/>
  <c r="Y384" i="79"/>
  <c r="Y386" i="79"/>
  <c r="AB573" i="79"/>
  <c r="G73" i="43" s="1"/>
  <c r="Y941" i="79"/>
  <c r="Q19" i="47"/>
  <c r="Q24" i="47"/>
  <c r="Y937" i="79"/>
  <c r="Q26" i="47"/>
  <c r="Y933" i="79"/>
  <c r="Z199" i="79"/>
  <c r="AB568" i="79"/>
  <c r="Z201" i="79"/>
  <c r="Z200" i="79"/>
  <c r="AB566" i="79"/>
  <c r="Y931" i="79"/>
  <c r="Y566" i="79"/>
  <c r="AB565" i="79"/>
  <c r="Y938" i="79"/>
  <c r="Q31" i="47"/>
  <c r="Q17" i="47"/>
  <c r="Z389" i="79"/>
  <c r="E70" i="43" s="1"/>
  <c r="Z385" i="79"/>
  <c r="Z205" i="79"/>
  <c r="E67" i="43" s="1"/>
  <c r="Q21" i="47"/>
  <c r="Y565" i="79"/>
  <c r="Z382" i="79"/>
  <c r="Y939" i="79"/>
  <c r="D73" i="43"/>
  <c r="AA1120" i="79"/>
  <c r="AA1119" i="79"/>
  <c r="AA1117" i="79"/>
  <c r="AA1115" i="79"/>
  <c r="AA1122" i="79"/>
  <c r="AA1114" i="79"/>
  <c r="AA1121" i="79"/>
  <c r="AA1123" i="79"/>
  <c r="AA1118" i="79"/>
  <c r="AA1116" i="79"/>
  <c r="Z565" i="79"/>
  <c r="Z567" i="79"/>
  <c r="Z573" i="79"/>
  <c r="E73" i="43" s="1"/>
  <c r="Z751" i="79"/>
  <c r="Z754" i="79"/>
  <c r="Z750" i="79"/>
  <c r="Z748" i="79"/>
  <c r="Z753" i="79"/>
  <c r="Z749" i="79"/>
  <c r="Z755" i="79"/>
  <c r="Z752" i="79"/>
  <c r="Z1120" i="79"/>
  <c r="Z1115" i="79"/>
  <c r="Z1116" i="79"/>
  <c r="Z1119" i="79"/>
  <c r="Z1114" i="79"/>
  <c r="Z1118" i="79"/>
  <c r="Z1117" i="79"/>
  <c r="Z1121" i="79"/>
  <c r="Z1122" i="79"/>
  <c r="Z569" i="79"/>
  <c r="AB751" i="79"/>
  <c r="AB753" i="79"/>
  <c r="AB755" i="79"/>
  <c r="AB750" i="79"/>
  <c r="AB748" i="79"/>
  <c r="AB749" i="79"/>
  <c r="AB752" i="79"/>
  <c r="AB754" i="79"/>
  <c r="AB1121" i="79"/>
  <c r="AB1115" i="79"/>
  <c r="AB1116" i="79"/>
  <c r="AB1122" i="79"/>
  <c r="AB1117" i="79"/>
  <c r="AB1123" i="79"/>
  <c r="AB1120" i="79"/>
  <c r="AB1118" i="79"/>
  <c r="AB1119" i="79"/>
  <c r="AB1114" i="79"/>
  <c r="AA749" i="79"/>
  <c r="AA751" i="79"/>
  <c r="AA750" i="79"/>
  <c r="AA748" i="79"/>
  <c r="AA754" i="79"/>
  <c r="AA755" i="79"/>
  <c r="AA753" i="79"/>
  <c r="AA752" i="79"/>
  <c r="Y568" i="79"/>
  <c r="Y569" i="79"/>
  <c r="Z937" i="79"/>
  <c r="Z931" i="79"/>
  <c r="Z938" i="79"/>
  <c r="Z933" i="79"/>
  <c r="Z939" i="79"/>
  <c r="Z936" i="79"/>
  <c r="Z934" i="79"/>
  <c r="Z935" i="79"/>
  <c r="Z932" i="79"/>
  <c r="Z566" i="79"/>
  <c r="Y385" i="79"/>
  <c r="Y387" i="79"/>
  <c r="AB931" i="79"/>
  <c r="AB938" i="79"/>
  <c r="AB933" i="79"/>
  <c r="AB937" i="79"/>
  <c r="AB936" i="79"/>
  <c r="AB939" i="79"/>
  <c r="AB935" i="79"/>
  <c r="AB934" i="79"/>
  <c r="AB932" i="79"/>
  <c r="Z571" i="79"/>
  <c r="Y383" i="79"/>
  <c r="Y382" i="79"/>
  <c r="AA1125" i="79"/>
  <c r="F82" i="43" s="1"/>
  <c r="Y936" i="79"/>
  <c r="Y934" i="79"/>
  <c r="AA935" i="79"/>
  <c r="AA939" i="79"/>
  <c r="AA934" i="79"/>
  <c r="AA933" i="79"/>
  <c r="AA937" i="79"/>
  <c r="AA931" i="79"/>
  <c r="AA936" i="79"/>
  <c r="AA932" i="79"/>
  <c r="AA938" i="79"/>
  <c r="P15" i="47"/>
  <c r="AA388" i="79"/>
  <c r="F69" i="43" s="1"/>
  <c r="D82" i="43"/>
  <c r="Y1124" i="79"/>
  <c r="D81" i="43" s="1"/>
  <c r="P17" i="47"/>
  <c r="P18" i="47"/>
  <c r="P21" i="47"/>
  <c r="P24" i="47"/>
  <c r="Q22" i="47"/>
  <c r="Q25" i="47"/>
  <c r="E94" i="43"/>
  <c r="P19" i="47"/>
  <c r="P22" i="47"/>
  <c r="Q23" i="47"/>
  <c r="P16" i="47"/>
  <c r="P25" i="47"/>
  <c r="P23" i="47"/>
  <c r="Q18" i="47"/>
  <c r="Q16" i="47"/>
  <c r="P26" i="47"/>
  <c r="Q20" i="47"/>
  <c r="R64" i="43"/>
  <c r="T24" i="47"/>
  <c r="T17" i="47"/>
  <c r="T19" i="47"/>
  <c r="T16" i="47"/>
  <c r="T22" i="47"/>
  <c r="S20" i="47"/>
  <c r="T21" i="47"/>
  <c r="T15" i="47"/>
  <c r="S24" i="47"/>
  <c r="T26" i="47"/>
  <c r="T20" i="47"/>
  <c r="T23" i="47"/>
  <c r="T25" i="47"/>
  <c r="S26" i="47"/>
  <c r="S17" i="47"/>
  <c r="S19" i="47"/>
  <c r="S21" i="47"/>
  <c r="S18" i="47"/>
  <c r="S15" i="47"/>
  <c r="S25" i="47"/>
  <c r="S16" i="47"/>
  <c r="S22" i="47"/>
  <c r="S32" i="47"/>
  <c r="V18" i="47"/>
  <c r="Y204" i="79"/>
  <c r="V16" i="47"/>
  <c r="V20" i="47"/>
  <c r="V23" i="47"/>
  <c r="V25" i="47"/>
  <c r="V15" i="47"/>
  <c r="F94" i="43"/>
  <c r="V26" i="47"/>
  <c r="V24" i="47"/>
  <c r="V19" i="47"/>
  <c r="V17" i="47"/>
  <c r="V22" i="47"/>
  <c r="D93" i="43"/>
  <c r="Y261" i="46"/>
  <c r="D57" i="43" s="1"/>
  <c r="D94" i="43"/>
  <c r="F93" i="43"/>
  <c r="D58" i="43"/>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S33" i="47"/>
  <c r="S37" i="47"/>
  <c r="S38" i="47"/>
  <c r="S35" i="47"/>
  <c r="T37" i="47"/>
  <c r="V39" i="47"/>
  <c r="T32" i="47"/>
  <c r="T39" i="47"/>
  <c r="T41" i="47"/>
  <c r="T34" i="47"/>
  <c r="AA391" i="46"/>
  <c r="F60" i="43" s="1"/>
  <c r="K45" i="47" s="1"/>
  <c r="N51" i="47"/>
  <c r="AB521" i="46"/>
  <c r="G63" i="43" s="1"/>
  <c r="AA521" i="46"/>
  <c r="F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Z391" i="46"/>
  <c r="E60" i="43" s="1"/>
  <c r="Z261" i="46"/>
  <c r="Y391" i="46"/>
  <c r="D54" i="43"/>
  <c r="D55" i="43"/>
  <c r="E54" i="43"/>
  <c r="AC382" i="79" l="1"/>
  <c r="Y940" i="79"/>
  <c r="D78" i="43" s="1"/>
  <c r="T38" i="47"/>
  <c r="T31" i="47"/>
  <c r="T30" i="47"/>
  <c r="T35" i="47"/>
  <c r="T36" i="47"/>
  <c r="T40" i="47"/>
  <c r="R58" i="43"/>
  <c r="R30" i="47"/>
  <c r="O79" i="47"/>
  <c r="AC383" i="79"/>
  <c r="P39" i="47"/>
  <c r="S56" i="47"/>
  <c r="R54" i="43"/>
  <c r="M45" i="47"/>
  <c r="Z756" i="79"/>
  <c r="E75" i="43" s="1"/>
  <c r="Y572" i="79"/>
  <c r="D72" i="43" s="1"/>
  <c r="AC384" i="79"/>
  <c r="AC205" i="79"/>
  <c r="G104" i="43" s="1"/>
  <c r="AC521" i="46"/>
  <c r="AC523" i="46" s="1"/>
  <c r="U31" i="47"/>
  <c r="R55" i="43"/>
  <c r="AC261" i="46"/>
  <c r="AC263" i="46" s="1"/>
  <c r="AC388" i="46"/>
  <c r="AC567" i="79"/>
  <c r="AC390" i="46"/>
  <c r="AC200" i="79"/>
  <c r="AC199" i="79"/>
  <c r="AC1115" i="79"/>
  <c r="AC1116" i="79"/>
  <c r="AC750" i="79"/>
  <c r="AC1118" i="79"/>
  <c r="AC754" i="79"/>
  <c r="AC749" i="79"/>
  <c r="AC1114" i="79"/>
  <c r="AC748" i="79"/>
  <c r="AC932" i="79"/>
  <c r="AC1122" i="79"/>
  <c r="AC1120" i="79"/>
  <c r="AC201" i="79"/>
  <c r="AC389" i="46"/>
  <c r="AC133" i="46"/>
  <c r="AC1117" i="79"/>
  <c r="AC1119" i="79"/>
  <c r="AC934" i="79"/>
  <c r="AC571" i="79"/>
  <c r="AC753" i="79"/>
  <c r="AC1123" i="79"/>
  <c r="AC751" i="79"/>
  <c r="AC1121" i="79"/>
  <c r="AC752" i="79"/>
  <c r="AC202" i="79"/>
  <c r="AC203" i="79"/>
  <c r="AC566" i="79"/>
  <c r="D79" i="43"/>
  <c r="R79" i="43" s="1"/>
  <c r="AC941" i="79"/>
  <c r="K104" i="43" s="1"/>
  <c r="AC935" i="79"/>
  <c r="AC387" i="79"/>
  <c r="AC568" i="79"/>
  <c r="R73" i="43"/>
  <c r="AC573" i="79"/>
  <c r="AC392" i="46"/>
  <c r="E104" i="43" s="1"/>
  <c r="AC565" i="79"/>
  <c r="AC937" i="79"/>
  <c r="AC389" i="79"/>
  <c r="H104" i="43" s="1"/>
  <c r="AC569" i="79"/>
  <c r="AC386" i="79"/>
  <c r="AC385" i="79"/>
  <c r="AC570" i="79"/>
  <c r="AC931" i="79"/>
  <c r="AC933" i="79"/>
  <c r="AC1125" i="79"/>
  <c r="L104" i="43" s="1"/>
  <c r="AC936" i="79"/>
  <c r="AC755" i="79"/>
  <c r="AC939" i="79"/>
  <c r="AC938" i="79"/>
  <c r="AC757" i="79"/>
  <c r="D103" i="43"/>
  <c r="C103" i="43"/>
  <c r="AB204" i="79"/>
  <c r="G66" i="43" s="1"/>
  <c r="E95" i="43"/>
  <c r="Z388" i="79"/>
  <c r="E69" i="43" s="1"/>
  <c r="AA204" i="79"/>
  <c r="F66" i="43" s="1"/>
  <c r="AB388" i="79"/>
  <c r="G69" i="43" s="1"/>
  <c r="AA572" i="79"/>
  <c r="F72" i="43" s="1"/>
  <c r="R27" i="47"/>
  <c r="R29" i="47" s="1"/>
  <c r="P30" i="47"/>
  <c r="P37" i="47"/>
  <c r="P33" i="47"/>
  <c r="P56" i="47"/>
  <c r="P32" i="47"/>
  <c r="AB572" i="79"/>
  <c r="G72" i="43" s="1"/>
  <c r="H97" i="43"/>
  <c r="P48" i="47"/>
  <c r="K95" i="43"/>
  <c r="P54" i="47"/>
  <c r="P34" i="47"/>
  <c r="P40" i="47"/>
  <c r="Z204" i="79"/>
  <c r="E66" i="43" s="1"/>
  <c r="H94" i="43"/>
  <c r="H96" i="43"/>
  <c r="P51" i="47"/>
  <c r="K94" i="43"/>
  <c r="I99" i="43"/>
  <c r="H93" i="43"/>
  <c r="H98" i="43"/>
  <c r="P55" i="47"/>
  <c r="AB1124" i="79"/>
  <c r="G81" i="43" s="1"/>
  <c r="J99" i="43"/>
  <c r="I95" i="43"/>
  <c r="P50" i="47"/>
  <c r="K101" i="43"/>
  <c r="R76" i="43"/>
  <c r="J98" i="43"/>
  <c r="R70" i="43"/>
  <c r="K97" i="43"/>
  <c r="L100" i="43"/>
  <c r="J97" i="43"/>
  <c r="P47" i="47"/>
  <c r="P35" i="47"/>
  <c r="P38" i="47"/>
  <c r="I93" i="43"/>
  <c r="P53" i="47"/>
  <c r="P36" i="47"/>
  <c r="P31" i="47"/>
  <c r="H95" i="43"/>
  <c r="I98" i="43"/>
  <c r="L94" i="43"/>
  <c r="R61" i="43"/>
  <c r="P46" i="47"/>
  <c r="P52" i="47"/>
  <c r="P41" i="47"/>
  <c r="J96" i="43"/>
  <c r="L95" i="43"/>
  <c r="K93" i="43"/>
  <c r="P45" i="47"/>
  <c r="P49" i="47"/>
  <c r="L102" i="43"/>
  <c r="M102" i="43" s="1"/>
  <c r="I94" i="43"/>
  <c r="Z572" i="79"/>
  <c r="E72" i="43" s="1"/>
  <c r="K99" i="43"/>
  <c r="J93" i="43"/>
  <c r="L93" i="43"/>
  <c r="Z1124" i="79"/>
  <c r="E81" i="43" s="1"/>
  <c r="G97" i="43"/>
  <c r="L98" i="43"/>
  <c r="J94" i="43"/>
  <c r="L97" i="43"/>
  <c r="J95" i="43"/>
  <c r="I96" i="43"/>
  <c r="K100" i="43"/>
  <c r="AA756" i="79"/>
  <c r="F75" i="43" s="1"/>
  <c r="I97" i="43"/>
  <c r="K96" i="43"/>
  <c r="Y388" i="79"/>
  <c r="D69" i="43" s="1"/>
  <c r="L99" i="43"/>
  <c r="R82" i="43"/>
  <c r="K98" i="43"/>
  <c r="Z940" i="79"/>
  <c r="E78" i="43" s="1"/>
  <c r="L101" i="43"/>
  <c r="AA940" i="79"/>
  <c r="F78" i="43" s="1"/>
  <c r="AB940" i="79"/>
  <c r="G78" i="43" s="1"/>
  <c r="AB756" i="79"/>
  <c r="G75" i="43" s="1"/>
  <c r="L96" i="43"/>
  <c r="J100" i="43"/>
  <c r="AA1124" i="79"/>
  <c r="F81" i="43" s="1"/>
  <c r="T63" i="47"/>
  <c r="S60" i="47"/>
  <c r="Q61" i="47"/>
  <c r="P62" i="47"/>
  <c r="P66" i="47"/>
  <c r="P69" i="47"/>
  <c r="P67" i="47"/>
  <c r="P61" i="47"/>
  <c r="R31" i="47"/>
  <c r="P71" i="47"/>
  <c r="P70" i="47"/>
  <c r="R34" i="47"/>
  <c r="P68" i="47"/>
  <c r="P64" i="47"/>
  <c r="R38" i="47"/>
  <c r="T47" i="47"/>
  <c r="R37" i="47"/>
  <c r="P60" i="47"/>
  <c r="P63" i="47"/>
  <c r="R39" i="47"/>
  <c r="P65" i="47"/>
  <c r="Q27" i="47"/>
  <c r="Q29" i="47" s="1"/>
  <c r="Q42" i="47" s="1"/>
  <c r="Q44" i="47" s="1"/>
  <c r="P27" i="47"/>
  <c r="P29" i="47" s="1"/>
  <c r="Q60" i="47"/>
  <c r="Q67" i="47"/>
  <c r="Q69" i="47"/>
  <c r="Q50" i="47"/>
  <c r="R40" i="47"/>
  <c r="Q71" i="47"/>
  <c r="R41" i="47"/>
  <c r="R33" i="47"/>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S42" i="47" s="1"/>
  <c r="S44" i="47" s="1"/>
  <c r="T68" i="47"/>
  <c r="T46" i="47"/>
  <c r="T51" i="47"/>
  <c r="T65" i="47"/>
  <c r="T67" i="47"/>
  <c r="T49" i="47"/>
  <c r="T50" i="47"/>
  <c r="V27" i="47"/>
  <c r="V29" i="47" s="1"/>
  <c r="F96" i="43"/>
  <c r="F95"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O75" i="47"/>
  <c r="I30" i="47"/>
  <c r="I15" i="47"/>
  <c r="J24" i="47"/>
  <c r="J20" i="47"/>
  <c r="J26" i="47"/>
  <c r="O25" i="47"/>
  <c r="O18" i="47"/>
  <c r="O24" i="47"/>
  <c r="O63" i="47"/>
  <c r="O54" i="47"/>
  <c r="O33" i="47"/>
  <c r="O31" i="47"/>
  <c r="O36" i="47"/>
  <c r="O37" i="47"/>
  <c r="O69" i="47"/>
  <c r="O30" i="47"/>
  <c r="O70" i="47"/>
  <c r="J17" i="47"/>
  <c r="J25" i="47"/>
  <c r="J22" i="47"/>
  <c r="O15" i="47"/>
  <c r="O26" i="47"/>
  <c r="O21" i="47"/>
  <c r="O84"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T42" i="47" l="1"/>
  <c r="T44" i="47" s="1"/>
  <c r="O85" i="47"/>
  <c r="O83" i="47"/>
  <c r="O86" i="47"/>
  <c r="O81" i="47"/>
  <c r="O80" i="47"/>
  <c r="O78" i="47"/>
  <c r="O77" i="47"/>
  <c r="O76" i="47"/>
  <c r="O82" i="47"/>
  <c r="J197" i="47"/>
  <c r="R167" i="47"/>
  <c r="S217" i="47"/>
  <c r="U214" i="47"/>
  <c r="P210" i="47"/>
  <c r="O232" i="47"/>
  <c r="R218" i="47"/>
  <c r="S234" i="47"/>
  <c r="S175" i="47"/>
  <c r="J236" i="47"/>
  <c r="U183" i="47"/>
  <c r="K202" i="47"/>
  <c r="V202" i="47"/>
  <c r="M230" i="47"/>
  <c r="O211" i="47"/>
  <c r="P196" i="47"/>
  <c r="N186" i="47"/>
  <c r="T203" i="47"/>
  <c r="Q173" i="47"/>
  <c r="L183" i="47"/>
  <c r="R235" i="47"/>
  <c r="R227" i="47"/>
  <c r="U218" i="47"/>
  <c r="R233" i="47"/>
  <c r="R175" i="47"/>
  <c r="J205" i="47"/>
  <c r="U196" i="47"/>
  <c r="S166" i="47"/>
  <c r="I229" i="47"/>
  <c r="V217" i="47"/>
  <c r="T216" i="47"/>
  <c r="M173" i="47"/>
  <c r="K216" i="47"/>
  <c r="L236" i="47"/>
  <c r="R220" i="47"/>
  <c r="U188" i="47"/>
  <c r="V172" i="47"/>
  <c r="N188" i="47"/>
  <c r="K232" i="47"/>
  <c r="T170" i="47"/>
  <c r="V182" i="47"/>
  <c r="O212" i="47"/>
  <c r="M218" i="47"/>
  <c r="L210" i="47"/>
  <c r="P228" i="47"/>
  <c r="P231" i="47"/>
  <c r="N203" i="47"/>
  <c r="Q227" i="47"/>
  <c r="R57" i="43"/>
  <c r="J229" i="47"/>
  <c r="J218" i="47"/>
  <c r="J230" i="47"/>
  <c r="J228" i="47"/>
  <c r="J234" i="47"/>
  <c r="J210" i="47"/>
  <c r="J202" i="47"/>
  <c r="J195" i="47"/>
  <c r="J184" i="47"/>
  <c r="J187" i="47"/>
  <c r="J182" i="47"/>
  <c r="J181" i="47"/>
  <c r="J175" i="47"/>
  <c r="J172" i="47"/>
  <c r="J176" i="47"/>
  <c r="J235" i="47"/>
  <c r="J227" i="47"/>
  <c r="J216" i="47"/>
  <c r="J219" i="47"/>
  <c r="J217" i="47"/>
  <c r="J215" i="47"/>
  <c r="E30" i="43"/>
  <c r="J200" i="47"/>
  <c r="J190" i="47"/>
  <c r="J196" i="47"/>
  <c r="J185" i="47"/>
  <c r="J180" i="47"/>
  <c r="J201" i="47"/>
  <c r="J165" i="47"/>
  <c r="J166" i="47"/>
  <c r="J173" i="47"/>
  <c r="J233" i="47"/>
  <c r="J225" i="47"/>
  <c r="J214" i="47"/>
  <c r="J211" i="47"/>
  <c r="J232" i="47"/>
  <c r="J213" i="47"/>
  <c r="J206" i="47"/>
  <c r="J198" i="47"/>
  <c r="J188" i="47"/>
  <c r="J191" i="47"/>
  <c r="J183" i="47"/>
  <c r="J199" i="47"/>
  <c r="J167" i="47"/>
  <c r="J169" i="47"/>
  <c r="J170" i="47"/>
  <c r="T75" i="47"/>
  <c r="T205" i="47"/>
  <c r="T171" i="47"/>
  <c r="T175" i="47"/>
  <c r="T217" i="47"/>
  <c r="T174" i="47"/>
  <c r="T226" i="47"/>
  <c r="T230" i="47"/>
  <c r="T185" i="47"/>
  <c r="T187" i="47"/>
  <c r="T189" i="47"/>
  <c r="T176" i="47"/>
  <c r="T166" i="47"/>
  <c r="T169" i="47"/>
  <c r="T200" i="47"/>
  <c r="T212" i="47"/>
  <c r="T229" i="47"/>
  <c r="T182" i="47"/>
  <c r="T186" i="47"/>
  <c r="T172" i="47"/>
  <c r="T195" i="47"/>
  <c r="T225" i="47"/>
  <c r="T233" i="47"/>
  <c r="T210" i="47"/>
  <c r="T214" i="47"/>
  <c r="T168" i="47"/>
  <c r="T191" i="47"/>
  <c r="T215" i="47"/>
  <c r="T219" i="47"/>
  <c r="T183" i="47"/>
  <c r="T220" i="47"/>
  <c r="T221" i="47"/>
  <c r="T228" i="47"/>
  <c r="T234" i="47"/>
  <c r="T236" i="47"/>
  <c r="T204" i="47"/>
  <c r="S197" i="47"/>
  <c r="S165" i="47"/>
  <c r="S201" i="47"/>
  <c r="S176" i="47"/>
  <c r="S233" i="47"/>
  <c r="S168" i="47"/>
  <c r="S236" i="47"/>
  <c r="S180" i="47"/>
  <c r="S190" i="47"/>
  <c r="S188" i="47"/>
  <c r="S212" i="47"/>
  <c r="S185" i="47"/>
  <c r="S219" i="47"/>
  <c r="S226" i="47"/>
  <c r="S214" i="47"/>
  <c r="S171" i="47"/>
  <c r="S205" i="47"/>
  <c r="S204" i="47"/>
  <c r="S187" i="47"/>
  <c r="S183" i="47"/>
  <c r="S235" i="47"/>
  <c r="S169" i="47"/>
  <c r="S216" i="47"/>
  <c r="S227" i="47"/>
  <c r="S195" i="47"/>
  <c r="S203" i="47"/>
  <c r="S202" i="47"/>
  <c r="S167" i="47"/>
  <c r="S181" i="47"/>
  <c r="S170" i="47"/>
  <c r="S173" i="47"/>
  <c r="S191" i="47"/>
  <c r="S206" i="47"/>
  <c r="S210" i="47"/>
  <c r="S228" i="47"/>
  <c r="S182" i="47"/>
  <c r="S198" i="47"/>
  <c r="S213" i="47"/>
  <c r="S196" i="47"/>
  <c r="S186" i="47"/>
  <c r="S174" i="47"/>
  <c r="S215" i="47"/>
  <c r="S221" i="47"/>
  <c r="S230" i="47"/>
  <c r="S211" i="47"/>
  <c r="S229" i="47"/>
  <c r="Q219" i="47"/>
  <c r="Q201" i="47"/>
  <c r="Q199" i="47"/>
  <c r="Q166" i="47"/>
  <c r="Q175" i="47"/>
  <c r="Q170" i="47"/>
  <c r="Q172" i="47"/>
  <c r="Q216" i="47"/>
  <c r="Q233" i="47"/>
  <c r="Q230" i="47"/>
  <c r="Q202" i="47"/>
  <c r="Q186" i="47"/>
  <c r="Q195" i="47"/>
  <c r="Q232" i="47"/>
  <c r="Q210" i="47"/>
  <c r="Q234" i="47"/>
  <c r="Q200" i="47"/>
  <c r="Q171" i="47"/>
  <c r="Q174" i="47"/>
  <c r="Q215" i="47"/>
  <c r="Q229" i="47"/>
  <c r="Q226" i="47"/>
  <c r="Q218" i="47"/>
  <c r="Q203" i="47"/>
  <c r="Q206" i="47"/>
  <c r="Q204" i="47"/>
  <c r="Q205" i="47"/>
  <c r="Q189" i="47"/>
  <c r="Q228" i="47"/>
  <c r="Q235" i="47"/>
  <c r="Q220" i="47"/>
  <c r="Q217" i="47"/>
  <c r="Q212" i="47"/>
  <c r="Q188" i="47"/>
  <c r="Q213" i="47"/>
  <c r="Q196" i="47"/>
  <c r="Q191" i="47"/>
  <c r="Q225" i="47"/>
  <c r="Q182" i="47"/>
  <c r="Q180" i="47"/>
  <c r="Q181" i="47"/>
  <c r="Q165" i="47"/>
  <c r="Q176" i="47"/>
  <c r="Q169" i="47"/>
  <c r="Q214" i="47"/>
  <c r="Q187" i="47"/>
  <c r="Q231" i="47"/>
  <c r="U47" i="47"/>
  <c r="U166" i="47"/>
  <c r="U173" i="47"/>
  <c r="U167" i="47"/>
  <c r="U165" i="47"/>
  <c r="U233" i="47"/>
  <c r="U211" i="47"/>
  <c r="U227" i="47"/>
  <c r="U213" i="47"/>
  <c r="U210" i="47"/>
  <c r="U168" i="47"/>
  <c r="U203" i="47"/>
  <c r="U186" i="47"/>
  <c r="U195" i="47"/>
  <c r="U176" i="47"/>
  <c r="U206" i="47"/>
  <c r="U229" i="47"/>
  <c r="U184" i="47"/>
  <c r="U220" i="47"/>
  <c r="U182" i="47"/>
  <c r="U217" i="47"/>
  <c r="U221" i="47"/>
  <c r="U216" i="47"/>
  <c r="U230" i="47"/>
  <c r="U200" i="47"/>
  <c r="U201" i="47"/>
  <c r="U199" i="47"/>
  <c r="U191" i="47"/>
  <c r="U169" i="47"/>
  <c r="U174" i="47"/>
  <c r="U175" i="47"/>
  <c r="U226" i="47"/>
  <c r="U205" i="47"/>
  <c r="U235" i="47"/>
  <c r="U197" i="47"/>
  <c r="U189" i="47"/>
  <c r="U198" i="47"/>
  <c r="U232" i="47"/>
  <c r="U187" i="47"/>
  <c r="U170" i="47"/>
  <c r="U171" i="47"/>
  <c r="U225" i="47"/>
  <c r="U231" i="47"/>
  <c r="U228" i="47"/>
  <c r="U190" i="47"/>
  <c r="U202" i="47"/>
  <c r="U212" i="47"/>
  <c r="R213" i="47"/>
  <c r="R236" i="47"/>
  <c r="R211" i="47"/>
  <c r="V228" i="47"/>
  <c r="N227" i="47"/>
  <c r="N217" i="47"/>
  <c r="N191" i="47"/>
  <c r="N165" i="47"/>
  <c r="K210" i="47"/>
  <c r="K218" i="47"/>
  <c r="K187" i="47"/>
  <c r="K165" i="47"/>
  <c r="V201" i="47"/>
  <c r="V167" i="47"/>
  <c r="T211" i="47"/>
  <c r="T235" i="47"/>
  <c r="T227" i="47"/>
  <c r="V216" i="47"/>
  <c r="R191" i="47"/>
  <c r="R212" i="47"/>
  <c r="K200" i="47"/>
  <c r="R168" i="47"/>
  <c r="T167" i="47"/>
  <c r="O165" i="47"/>
  <c r="O206" i="47"/>
  <c r="O226" i="47"/>
  <c r="O230" i="47"/>
  <c r="U236" i="47"/>
  <c r="T197" i="47"/>
  <c r="M233" i="47"/>
  <c r="M165" i="47"/>
  <c r="M174" i="47"/>
  <c r="L234" i="47"/>
  <c r="I150" i="47"/>
  <c r="I182" i="47"/>
  <c r="I204" i="47"/>
  <c r="S231" i="47"/>
  <c r="S199" i="47"/>
  <c r="J174" i="47"/>
  <c r="J203" i="47"/>
  <c r="J204" i="47"/>
  <c r="J212" i="47"/>
  <c r="U204" i="47"/>
  <c r="T184" i="47"/>
  <c r="U234" i="47"/>
  <c r="U219" i="47"/>
  <c r="U180" i="47"/>
  <c r="P176" i="47"/>
  <c r="P197" i="47"/>
  <c r="Q198" i="47"/>
  <c r="P191" i="47"/>
  <c r="S172" i="47"/>
  <c r="Q168" i="47"/>
  <c r="Q184" i="47"/>
  <c r="Q211" i="47"/>
  <c r="N215" i="47"/>
  <c r="N176" i="47"/>
  <c r="N229" i="47"/>
  <c r="N196" i="47"/>
  <c r="N190" i="47"/>
  <c r="N169" i="47"/>
  <c r="N200" i="47"/>
  <c r="N175" i="47"/>
  <c r="N187" i="47"/>
  <c r="N210" i="47"/>
  <c r="N220" i="47"/>
  <c r="N197" i="47"/>
  <c r="N213" i="47"/>
  <c r="N199" i="47"/>
  <c r="N232" i="47"/>
  <c r="N185" i="47"/>
  <c r="N184" i="47"/>
  <c r="N226" i="47"/>
  <c r="N231" i="47"/>
  <c r="N174" i="47"/>
  <c r="N205" i="47"/>
  <c r="N204" i="47"/>
  <c r="N214" i="47"/>
  <c r="N172" i="47"/>
  <c r="N173" i="47"/>
  <c r="N236" i="47"/>
  <c r="N195" i="47"/>
  <c r="N211" i="47"/>
  <c r="N167" i="47"/>
  <c r="N189" i="47"/>
  <c r="N228" i="47"/>
  <c r="N225" i="47"/>
  <c r="N235" i="47"/>
  <c r="K225" i="47"/>
  <c r="K176" i="47"/>
  <c r="V190" i="47"/>
  <c r="V185" i="47"/>
  <c r="V168" i="47"/>
  <c r="K229" i="47"/>
  <c r="O174" i="47"/>
  <c r="O198" i="47"/>
  <c r="N182" i="47"/>
  <c r="Q236" i="47"/>
  <c r="M215" i="47"/>
  <c r="L229" i="47"/>
  <c r="I190" i="47"/>
  <c r="I231" i="47"/>
  <c r="I232" i="47"/>
  <c r="K206" i="47"/>
  <c r="Q190" i="47"/>
  <c r="I227" i="47"/>
  <c r="I211" i="47"/>
  <c r="I219" i="47"/>
  <c r="I226" i="47"/>
  <c r="I228" i="47"/>
  <c r="I217" i="47"/>
  <c r="I189" i="47"/>
  <c r="I202" i="47"/>
  <c r="I203" i="47"/>
  <c r="I186" i="47"/>
  <c r="I197" i="47"/>
  <c r="I166" i="47"/>
  <c r="I185" i="47"/>
  <c r="I170" i="47"/>
  <c r="I174" i="47"/>
  <c r="I221" i="47"/>
  <c r="I233" i="47"/>
  <c r="I214" i="47"/>
  <c r="I218" i="47"/>
  <c r="I210" i="47"/>
  <c r="I212" i="47"/>
  <c r="E29" i="43"/>
  <c r="I200" i="47"/>
  <c r="I201" i="47"/>
  <c r="I167" i="47"/>
  <c r="I187" i="47"/>
  <c r="I184" i="47"/>
  <c r="I181" i="47"/>
  <c r="I171" i="47"/>
  <c r="I175" i="47"/>
  <c r="I235" i="47"/>
  <c r="I216" i="47"/>
  <c r="I230" i="47"/>
  <c r="I234" i="47"/>
  <c r="I215" i="47"/>
  <c r="I236" i="47"/>
  <c r="I196" i="47"/>
  <c r="I206" i="47"/>
  <c r="I195" i="47"/>
  <c r="I199" i="47"/>
  <c r="I198" i="47"/>
  <c r="I183" i="47"/>
  <c r="I165" i="47"/>
  <c r="I168" i="47"/>
  <c r="I172" i="47"/>
  <c r="I176" i="47"/>
  <c r="V175" i="47"/>
  <c r="V198" i="47"/>
  <c r="V231" i="47"/>
  <c r="V219" i="47"/>
  <c r="V184" i="47"/>
  <c r="V173" i="47"/>
  <c r="V218" i="47"/>
  <c r="V232" i="47"/>
  <c r="V187" i="47"/>
  <c r="V166" i="47"/>
  <c r="V183" i="47"/>
  <c r="V227" i="47"/>
  <c r="V211" i="47"/>
  <c r="V171" i="47"/>
  <c r="V169" i="47"/>
  <c r="V214" i="47"/>
  <c r="V206" i="47"/>
  <c r="V197" i="47"/>
  <c r="V189" i="47"/>
  <c r="V186" i="47"/>
  <c r="V205" i="47"/>
  <c r="V220" i="47"/>
  <c r="V236" i="47"/>
  <c r="V233" i="47"/>
  <c r="V215" i="47"/>
  <c r="V213" i="47"/>
  <c r="V203" i="47"/>
  <c r="V180" i="47"/>
  <c r="V210" i="47"/>
  <c r="V200" i="47"/>
  <c r="V165" i="47"/>
  <c r="V230" i="47"/>
  <c r="V221" i="47"/>
  <c r="V234" i="47"/>
  <c r="V225" i="47"/>
  <c r="V235" i="47"/>
  <c r="V181" i="47"/>
  <c r="V229" i="47"/>
  <c r="V191" i="47"/>
  <c r="V188" i="47"/>
  <c r="V170" i="47"/>
  <c r="V174" i="47"/>
  <c r="V196" i="47"/>
  <c r="M226" i="47"/>
  <c r="M189" i="47"/>
  <c r="M170" i="47"/>
  <c r="M225" i="47"/>
  <c r="M180" i="47"/>
  <c r="M213" i="47"/>
  <c r="M203" i="47"/>
  <c r="M169" i="47"/>
  <c r="M232" i="47"/>
  <c r="M205" i="47"/>
  <c r="M229" i="47"/>
  <c r="M187" i="47"/>
  <c r="M220" i="47"/>
  <c r="M227" i="47"/>
  <c r="M212" i="47"/>
  <c r="M188" i="47"/>
  <c r="M176" i="47"/>
  <c r="M221" i="47"/>
  <c r="M196" i="47"/>
  <c r="M185" i="47"/>
  <c r="M167" i="47"/>
  <c r="M195" i="47"/>
  <c r="M228" i="47"/>
  <c r="M168" i="47"/>
  <c r="M191" i="47"/>
  <c r="M184" i="47"/>
  <c r="M236" i="47"/>
  <c r="M206" i="47"/>
  <c r="M190" i="47"/>
  <c r="M172" i="47"/>
  <c r="M231" i="47"/>
  <c r="M204" i="47"/>
  <c r="M186" i="47"/>
  <c r="M175" i="47"/>
  <c r="M197" i="47"/>
  <c r="M235" i="47"/>
  <c r="M166" i="47"/>
  <c r="M210" i="47"/>
  <c r="M200" i="47"/>
  <c r="M217" i="47"/>
  <c r="M198" i="47"/>
  <c r="M183" i="47"/>
  <c r="M234" i="47"/>
  <c r="M214" i="47"/>
  <c r="M181" i="47"/>
  <c r="M202" i="47"/>
  <c r="K221" i="47"/>
  <c r="K212" i="47"/>
  <c r="K196" i="47"/>
  <c r="K175" i="47"/>
  <c r="K172" i="47"/>
  <c r="K214" i="47"/>
  <c r="K213" i="47"/>
  <c r="K198" i="47"/>
  <c r="K166" i="47"/>
  <c r="K201" i="47"/>
  <c r="K170" i="47"/>
  <c r="K180" i="47"/>
  <c r="E31" i="43"/>
  <c r="K219" i="47"/>
  <c r="K236" i="47"/>
  <c r="K228" i="47"/>
  <c r="K204" i="47"/>
  <c r="K231" i="47"/>
  <c r="K195" i="47"/>
  <c r="K189" i="47"/>
  <c r="K230" i="47"/>
  <c r="K184" i="47"/>
  <c r="K173" i="47"/>
  <c r="K185" i="47"/>
  <c r="K205" i="47"/>
  <c r="K215" i="47"/>
  <c r="K211" i="47"/>
  <c r="K171" i="47"/>
  <c r="K235" i="47"/>
  <c r="K203" i="47"/>
  <c r="K191" i="47"/>
  <c r="K190" i="47"/>
  <c r="K169" i="47"/>
  <c r="K183" i="47"/>
  <c r="K197" i="47"/>
  <c r="K234" i="47"/>
  <c r="L81" i="47"/>
  <c r="L213" i="47"/>
  <c r="L175" i="47"/>
  <c r="L203" i="47"/>
  <c r="L181" i="47"/>
  <c r="L232" i="47"/>
  <c r="L188" i="47"/>
  <c r="L233" i="47"/>
  <c r="L230" i="47"/>
  <c r="L225" i="47"/>
  <c r="L197" i="47"/>
  <c r="L169" i="47"/>
  <c r="L228" i="47"/>
  <c r="L214" i="47"/>
  <c r="L195" i="47"/>
  <c r="L168" i="47"/>
  <c r="L226" i="47"/>
  <c r="L235" i="47"/>
  <c r="L190" i="47"/>
  <c r="L174" i="47"/>
  <c r="L182" i="47"/>
  <c r="L216" i="47"/>
  <c r="L219" i="47"/>
  <c r="L227" i="47"/>
  <c r="L186" i="47"/>
  <c r="L165" i="47"/>
  <c r="L217" i="47"/>
  <c r="E32" i="43"/>
  <c r="L184" i="47"/>
  <c r="L171" i="47"/>
  <c r="L215" i="47"/>
  <c r="L205" i="47"/>
  <c r="L204" i="47"/>
  <c r="L176" i="47"/>
  <c r="L191" i="47"/>
  <c r="L221" i="47"/>
  <c r="L166" i="47"/>
  <c r="L211" i="47"/>
  <c r="L201" i="47"/>
  <c r="L206" i="47"/>
  <c r="L167" i="47"/>
  <c r="L231" i="47"/>
  <c r="L199" i="47"/>
  <c r="L198" i="47"/>
  <c r="L170" i="47"/>
  <c r="L220" i="47"/>
  <c r="L196" i="47"/>
  <c r="L200" i="47"/>
  <c r="L212" i="47"/>
  <c r="H20" i="43"/>
  <c r="R188" i="47"/>
  <c r="R186" i="47"/>
  <c r="R187" i="47"/>
  <c r="R234" i="47"/>
  <c r="N216" i="47"/>
  <c r="N206" i="47"/>
  <c r="N183" i="47"/>
  <c r="N170" i="47"/>
  <c r="K220" i="47"/>
  <c r="K188" i="47"/>
  <c r="K181" i="47"/>
  <c r="K174" i="47"/>
  <c r="V176" i="47"/>
  <c r="V199" i="47"/>
  <c r="T201" i="47"/>
  <c r="T199" i="47"/>
  <c r="T196" i="47"/>
  <c r="R196" i="47"/>
  <c r="R181" i="47"/>
  <c r="R171" i="47"/>
  <c r="N168" i="47"/>
  <c r="K167" i="47"/>
  <c r="T206" i="47"/>
  <c r="T231" i="47"/>
  <c r="O196" i="47"/>
  <c r="O205" i="47"/>
  <c r="N212" i="47"/>
  <c r="N218" i="47"/>
  <c r="T190" i="47"/>
  <c r="M171" i="47"/>
  <c r="M199" i="47"/>
  <c r="M201" i="47"/>
  <c r="L172" i="47"/>
  <c r="L202" i="47"/>
  <c r="L180" i="47"/>
  <c r="I173" i="47"/>
  <c r="I188" i="47"/>
  <c r="I191" i="47"/>
  <c r="I225" i="47"/>
  <c r="S232" i="47"/>
  <c r="S184" i="47"/>
  <c r="J168" i="47"/>
  <c r="J189" i="47"/>
  <c r="J226" i="47"/>
  <c r="J220" i="47"/>
  <c r="N201" i="47"/>
  <c r="P182" i="47"/>
  <c r="S220" i="47"/>
  <c r="U215" i="47"/>
  <c r="U185" i="47"/>
  <c r="N171" i="47"/>
  <c r="K233" i="47"/>
  <c r="P213" i="47"/>
  <c r="P229" i="47"/>
  <c r="S200" i="47"/>
  <c r="M216" i="47"/>
  <c r="Q167" i="47"/>
  <c r="Q183" i="47"/>
  <c r="N219" i="47"/>
  <c r="N180" i="47"/>
  <c r="T173" i="47"/>
  <c r="N234" i="47"/>
  <c r="T165" i="47"/>
  <c r="L218" i="47"/>
  <c r="I205" i="47"/>
  <c r="R68" i="47"/>
  <c r="R216" i="47"/>
  <c r="R206" i="47"/>
  <c r="R183" i="47"/>
  <c r="R172" i="47"/>
  <c r="R214" i="47"/>
  <c r="R204" i="47"/>
  <c r="R176" i="47"/>
  <c r="R232" i="47"/>
  <c r="R195" i="47"/>
  <c r="R201" i="47"/>
  <c r="R182" i="47"/>
  <c r="R226" i="47"/>
  <c r="R215" i="47"/>
  <c r="R228" i="47"/>
  <c r="R185" i="47"/>
  <c r="R231" i="47"/>
  <c r="R198" i="47"/>
  <c r="R197" i="47"/>
  <c r="R184" i="47"/>
  <c r="R210" i="47"/>
  <c r="R173" i="47"/>
  <c r="R170" i="47"/>
  <c r="R180" i="47"/>
  <c r="R203" i="47"/>
  <c r="R169" i="47"/>
  <c r="R200" i="47"/>
  <c r="R229" i="47"/>
  <c r="R221" i="47"/>
  <c r="R190" i="47"/>
  <c r="R217" i="47"/>
  <c r="R199" i="47"/>
  <c r="R189" i="47"/>
  <c r="R166" i="47"/>
  <c r="R202" i="47"/>
  <c r="R230" i="47"/>
  <c r="R219" i="47"/>
  <c r="O98" i="47"/>
  <c r="O227" i="47"/>
  <c r="O210" i="47"/>
  <c r="O225" i="47"/>
  <c r="O229" i="47"/>
  <c r="O220" i="47"/>
  <c r="O234" i="47"/>
  <c r="O190" i="47"/>
  <c r="O203" i="47"/>
  <c r="O204" i="47"/>
  <c r="O185" i="47"/>
  <c r="O186" i="47"/>
  <c r="O184" i="47"/>
  <c r="O169" i="47"/>
  <c r="O168" i="47"/>
  <c r="O171" i="47"/>
  <c r="O219" i="47"/>
  <c r="O236" i="47"/>
  <c r="O217" i="47"/>
  <c r="O221" i="47"/>
  <c r="O213" i="47"/>
  <c r="O231" i="47"/>
  <c r="O188" i="47"/>
  <c r="O201" i="47"/>
  <c r="O202" i="47"/>
  <c r="O191" i="47"/>
  <c r="O181" i="47"/>
  <c r="O182" i="47"/>
  <c r="O173" i="47"/>
  <c r="O172" i="47"/>
  <c r="O175" i="47"/>
  <c r="O235" i="47"/>
  <c r="O216" i="47"/>
  <c r="O233" i="47"/>
  <c r="O214" i="47"/>
  <c r="O218" i="47"/>
  <c r="O215" i="47"/>
  <c r="O197" i="47"/>
  <c r="O199" i="47"/>
  <c r="O200" i="47"/>
  <c r="O183" i="47"/>
  <c r="O187" i="47"/>
  <c r="O180" i="47"/>
  <c r="O170" i="47"/>
  <c r="O176" i="47"/>
  <c r="O166" i="47"/>
  <c r="P230" i="47"/>
  <c r="P169" i="47"/>
  <c r="P187" i="47"/>
  <c r="P185" i="47"/>
  <c r="P188" i="47"/>
  <c r="P211" i="47"/>
  <c r="P227" i="47"/>
  <c r="P216" i="47"/>
  <c r="P203" i="47"/>
  <c r="P235" i="47"/>
  <c r="P174" i="47"/>
  <c r="P212" i="47"/>
  <c r="P233" i="47"/>
  <c r="P215" i="47"/>
  <c r="P205" i="47"/>
  <c r="P181" i="47"/>
  <c r="P204" i="47"/>
  <c r="P170" i="47"/>
  <c r="P165" i="47"/>
  <c r="P202" i="47"/>
  <c r="P195" i="47"/>
  <c r="P190" i="47"/>
  <c r="P198" i="47"/>
  <c r="P189" i="47"/>
  <c r="P232" i="47"/>
  <c r="P218" i="47"/>
  <c r="P180" i="47"/>
  <c r="P200" i="47"/>
  <c r="P184" i="47"/>
  <c r="P183" i="47"/>
  <c r="P167" i="47"/>
  <c r="P236" i="47"/>
  <c r="P234" i="47"/>
  <c r="P221" i="47"/>
  <c r="P219" i="47"/>
  <c r="P201" i="47"/>
  <c r="P168" i="47"/>
  <c r="P173" i="47"/>
  <c r="P171" i="47"/>
  <c r="P199" i="47"/>
  <c r="P225" i="47"/>
  <c r="P186" i="47"/>
  <c r="P214" i="47"/>
  <c r="P217" i="47"/>
  <c r="R205" i="47"/>
  <c r="R165" i="47"/>
  <c r="R174" i="47"/>
  <c r="T232" i="47"/>
  <c r="N221" i="47"/>
  <c r="N198" i="47"/>
  <c r="N181" i="47"/>
  <c r="N166" i="47"/>
  <c r="K227" i="47"/>
  <c r="K199" i="47"/>
  <c r="K182" i="47"/>
  <c r="V212" i="47"/>
  <c r="V226" i="47"/>
  <c r="V204" i="47"/>
  <c r="T181" i="47"/>
  <c r="T180" i="47"/>
  <c r="T202" i="47"/>
  <c r="T213" i="47"/>
  <c r="T188" i="47"/>
  <c r="R225" i="47"/>
  <c r="N233" i="47"/>
  <c r="K217" i="47"/>
  <c r="V195" i="47"/>
  <c r="T198" i="47"/>
  <c r="O167" i="47"/>
  <c r="O189" i="47"/>
  <c r="O195" i="47"/>
  <c r="O228" i="47"/>
  <c r="N202" i="47"/>
  <c r="K226" i="47"/>
  <c r="P206" i="47"/>
  <c r="S189" i="47"/>
  <c r="M219" i="47"/>
  <c r="M211" i="47"/>
  <c r="L185" i="47"/>
  <c r="L187" i="47"/>
  <c r="L189" i="47"/>
  <c r="I169" i="47"/>
  <c r="I180" i="47"/>
  <c r="I220" i="47"/>
  <c r="I213" i="47"/>
  <c r="S225" i="47"/>
  <c r="S218" i="47"/>
  <c r="Q185" i="47"/>
  <c r="J171" i="47"/>
  <c r="J186" i="47"/>
  <c r="J221" i="47"/>
  <c r="J231" i="47"/>
  <c r="K186" i="47"/>
  <c r="P172" i="47"/>
  <c r="P166" i="47"/>
  <c r="U172" i="47"/>
  <c r="U181" i="47"/>
  <c r="K168" i="47"/>
  <c r="P226" i="47"/>
  <c r="P220" i="47"/>
  <c r="L173" i="47"/>
  <c r="T218" i="47"/>
  <c r="M182" i="47"/>
  <c r="P175" i="47"/>
  <c r="Q197" i="47"/>
  <c r="Q221" i="47"/>
  <c r="N230" i="47"/>
  <c r="U83" i="47"/>
  <c r="AC204" i="79"/>
  <c r="AC206" i="79" s="1"/>
  <c r="J104" i="43"/>
  <c r="I104" i="43"/>
  <c r="R75" i="43"/>
  <c r="R66" i="43"/>
  <c r="R69" i="43"/>
  <c r="R60" i="43"/>
  <c r="R72" i="43"/>
  <c r="Q82" i="47"/>
  <c r="P83" i="47"/>
  <c r="AC391" i="46"/>
  <c r="AC393" i="46" s="1"/>
  <c r="U63" i="47"/>
  <c r="U71" i="47"/>
  <c r="AC1124" i="79"/>
  <c r="AC1126" i="79" s="1"/>
  <c r="U48" i="47"/>
  <c r="U50" i="47"/>
  <c r="AC756" i="79"/>
  <c r="AC758" i="79" s="1"/>
  <c r="U61" i="47"/>
  <c r="U65" i="47"/>
  <c r="U49" i="47"/>
  <c r="U56" i="47"/>
  <c r="U68" i="47"/>
  <c r="U70" i="47"/>
  <c r="U45" i="47"/>
  <c r="U46" i="47"/>
  <c r="U60" i="47"/>
  <c r="U66" i="47"/>
  <c r="U69" i="47"/>
  <c r="U52" i="47"/>
  <c r="AC572" i="79"/>
  <c r="AC574" i="79" s="1"/>
  <c r="AC388" i="79"/>
  <c r="AC390" i="79" s="1"/>
  <c r="U62" i="47"/>
  <c r="U64" i="47"/>
  <c r="U54" i="47"/>
  <c r="U55" i="47"/>
  <c r="U67" i="47"/>
  <c r="U53" i="47"/>
  <c r="U51" i="47"/>
  <c r="AC940" i="79"/>
  <c r="AC942"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U124" i="47"/>
  <c r="S91" i="47"/>
  <c r="S156" i="47"/>
  <c r="S120" i="47"/>
  <c r="S96" i="47"/>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M126" i="47"/>
  <c r="M156" i="47"/>
  <c r="M155" i="47"/>
  <c r="M151" i="47"/>
  <c r="M127" i="47"/>
  <c r="N131" i="47"/>
  <c r="U145" i="47"/>
  <c r="S128" i="47"/>
  <c r="S123" i="47"/>
  <c r="S141" i="47"/>
  <c r="R71" i="47"/>
  <c r="R67" i="47"/>
  <c r="R48" i="47"/>
  <c r="R61" i="47"/>
  <c r="P135" i="47"/>
  <c r="P142" i="47"/>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W229" i="47"/>
  <c r="W220" i="47"/>
  <c r="W191" i="47"/>
  <c r="W228" i="47"/>
  <c r="W172" i="47"/>
  <c r="W230" i="47"/>
  <c r="W212" i="47"/>
  <c r="W203" i="47"/>
  <c r="W231" i="47"/>
  <c r="W182" i="47"/>
  <c r="W225" i="47"/>
  <c r="W221" i="47"/>
  <c r="W176" i="47"/>
  <c r="W183" i="47"/>
  <c r="W206" i="47"/>
  <c r="W234" i="47"/>
  <c r="W175" i="47"/>
  <c r="W187" i="47"/>
  <c r="E43" i="43"/>
  <c r="W214" i="47"/>
  <c r="W170" i="47"/>
  <c r="W186" i="47"/>
  <c r="W211" i="47"/>
  <c r="W204" i="47"/>
  <c r="W232" i="47"/>
  <c r="W188" i="47"/>
  <c r="W198" i="47"/>
  <c r="W171" i="47"/>
  <c r="W185" i="47"/>
  <c r="W195" i="47"/>
  <c r="W180" i="47"/>
  <c r="W205" i="47"/>
  <c r="W213" i="47"/>
  <c r="W168" i="47"/>
  <c r="W199" i="47"/>
  <c r="W236" i="47"/>
  <c r="W216" i="47"/>
  <c r="W181" i="47"/>
  <c r="W201" i="47"/>
  <c r="W210" i="47"/>
  <c r="W166" i="47"/>
  <c r="W202" i="47"/>
  <c r="W226" i="47"/>
  <c r="W190" i="47"/>
  <c r="W196" i="47"/>
  <c r="W167" i="47"/>
  <c r="W233" i="47"/>
  <c r="W227" i="47"/>
  <c r="W169" i="47"/>
  <c r="W217" i="47"/>
  <c r="W173" i="47"/>
  <c r="W184" i="47"/>
  <c r="W165" i="47"/>
  <c r="W215" i="47"/>
  <c r="W235" i="47"/>
  <c r="W200" i="47"/>
  <c r="W218" i="47"/>
  <c r="W174" i="47"/>
  <c r="W197" i="47"/>
  <c r="W189" i="47"/>
  <c r="W219" i="47"/>
  <c r="M104"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S104" i="47"/>
  <c r="S117" i="47" s="1"/>
  <c r="S119" i="47" s="1"/>
  <c r="S132" i="47" s="1"/>
  <c r="S134" i="47" s="1"/>
  <c r="S147" i="47" s="1"/>
  <c r="S149" i="47" s="1"/>
  <c r="S162" i="47" s="1"/>
  <c r="T104" i="47"/>
  <c r="T117" i="47" s="1"/>
  <c r="T119" i="47" s="1"/>
  <c r="T132" i="47" s="1"/>
  <c r="T134" i="47" s="1"/>
  <c r="T147" i="47" s="1"/>
  <c r="T149" i="47" s="1"/>
  <c r="T162" i="47" s="1"/>
  <c r="U104" i="47"/>
  <c r="U117" i="47" s="1"/>
  <c r="U119" i="47" s="1"/>
  <c r="U132" i="47" s="1"/>
  <c r="U134" i="47" s="1"/>
  <c r="U147" i="47" s="1"/>
  <c r="U149" i="47" s="1"/>
  <c r="U162" i="47"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U164" i="47" l="1"/>
  <c r="U177" i="47" s="1"/>
  <c r="U179" i="47" s="1"/>
  <c r="U192" i="47" s="1"/>
  <c r="U194" i="47" s="1"/>
  <c r="U207" i="47" s="1"/>
  <c r="U209" i="47" s="1"/>
  <c r="U222" i="47" s="1"/>
  <c r="U224" i="47" s="1"/>
  <c r="U237" i="47" s="1"/>
  <c r="R164" i="47"/>
  <c r="R177" i="47" s="1"/>
  <c r="R179" i="47" s="1"/>
  <c r="R192" i="47" s="1"/>
  <c r="R194" i="47" s="1"/>
  <c r="R207" i="47" s="1"/>
  <c r="R209" i="47" s="1"/>
  <c r="R222" i="47" s="1"/>
  <c r="R224" i="47" s="1"/>
  <c r="R237" i="47" s="1"/>
  <c r="T164" i="47"/>
  <c r="T177" i="47" s="1"/>
  <c r="T179" i="47" s="1"/>
  <c r="T192" i="47" s="1"/>
  <c r="T194" i="47" s="1"/>
  <c r="T207" i="47" s="1"/>
  <c r="T209" i="47" s="1"/>
  <c r="T222" i="47" s="1"/>
  <c r="T224" i="47" s="1"/>
  <c r="T237" i="47" s="1"/>
  <c r="P164" i="47"/>
  <c r="P177" i="47" s="1"/>
  <c r="P179" i="47" s="1"/>
  <c r="P192" i="47" s="1"/>
  <c r="P194" i="47" s="1"/>
  <c r="P207" i="47" s="1"/>
  <c r="P209" i="47" s="1"/>
  <c r="P222" i="47" s="1"/>
  <c r="P224" i="47" s="1"/>
  <c r="P237" i="47" s="1"/>
  <c r="S164" i="47"/>
  <c r="S177" i="47" s="1"/>
  <c r="S179" i="47" s="1"/>
  <c r="S192" i="47" s="1"/>
  <c r="S194" i="47" s="1"/>
  <c r="S207" i="47" s="1"/>
  <c r="S209" i="47" s="1"/>
  <c r="S222" i="47" s="1"/>
  <c r="S224" i="47" s="1"/>
  <c r="S237" i="47" s="1"/>
  <c r="V164" i="47"/>
  <c r="V177" i="47" s="1"/>
  <c r="V179" i="47" s="1"/>
  <c r="V192" i="47" s="1"/>
  <c r="V194" i="47" s="1"/>
  <c r="V207" i="47" s="1"/>
  <c r="V209" i="47" s="1"/>
  <c r="V222" i="47" s="1"/>
  <c r="V224" i="47" s="1"/>
  <c r="V237" i="47" s="1"/>
  <c r="Q164" i="47"/>
  <c r="Q177" i="47" s="1"/>
  <c r="Q179" i="47" s="1"/>
  <c r="Q192" i="47" s="1"/>
  <c r="Q194" i="47" s="1"/>
  <c r="Q207" i="47" s="1"/>
  <c r="Q209" i="47" s="1"/>
  <c r="Q222" i="47" s="1"/>
  <c r="Q224" i="47" s="1"/>
  <c r="Q237"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M164" i="47" l="1"/>
  <c r="M177" i="47" s="1"/>
  <c r="M179" i="47" s="1"/>
  <c r="M192" i="47" s="1"/>
  <c r="M194" i="47" s="1"/>
  <c r="M207" i="47" s="1"/>
  <c r="M209" i="47" s="1"/>
  <c r="M222" i="47" s="1"/>
  <c r="M224" i="47" s="1"/>
  <c r="M237" i="47" s="1"/>
  <c r="O164" i="47"/>
  <c r="O177" i="47" s="1"/>
  <c r="O179" i="47" s="1"/>
  <c r="O192" i="47" s="1"/>
  <c r="O194" i="47" s="1"/>
  <c r="O207" i="47" s="1"/>
  <c r="O209" i="47" s="1"/>
  <c r="O222" i="47" s="1"/>
  <c r="O224" i="47" s="1"/>
  <c r="O237" i="47" s="1"/>
  <c r="N164" i="47"/>
  <c r="N177" i="47" s="1"/>
  <c r="N179" i="47" s="1"/>
  <c r="N192" i="47" s="1"/>
  <c r="N194" i="47" s="1"/>
  <c r="N207" i="47" s="1"/>
  <c r="N209" i="47" s="1"/>
  <c r="N222" i="47" s="1"/>
  <c r="N224" i="47" s="1"/>
  <c r="N237" i="47" s="1"/>
  <c r="J164" i="47"/>
  <c r="J177" i="47" s="1"/>
  <c r="J179" i="47" s="1"/>
  <c r="J192" i="47" s="1"/>
  <c r="J194" i="47" s="1"/>
  <c r="J207" i="47" s="1"/>
  <c r="J209" i="47" s="1"/>
  <c r="J222" i="47" s="1"/>
  <c r="J224" i="47" s="1"/>
  <c r="J237" i="47" s="1"/>
  <c r="E84" i="43" s="1"/>
  <c r="F30" i="43" s="1"/>
  <c r="G30"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I194" i="47" s="1"/>
  <c r="I207" i="47" s="1"/>
  <c r="I209" i="47" s="1"/>
  <c r="I222" i="47" s="1"/>
  <c r="I224" i="47" s="1"/>
  <c r="I237" i="47" s="1"/>
  <c r="D84" i="43" s="1"/>
  <c r="L164" i="47" l="1"/>
  <c r="L177" i="47" s="1"/>
  <c r="L179" i="47" s="1"/>
  <c r="L192" i="47" s="1"/>
  <c r="L194" i="47" s="1"/>
  <c r="L207" i="47" s="1"/>
  <c r="L209" i="47" s="1"/>
  <c r="L222" i="47" s="1"/>
  <c r="L224" i="47" s="1"/>
  <c r="L237" i="47" s="1"/>
  <c r="G84" i="43" s="1"/>
  <c r="G85" i="43" s="1"/>
  <c r="E85" i="43"/>
  <c r="D85" i="43"/>
  <c r="F29" i="43"/>
  <c r="G29" i="43" s="1"/>
  <c r="W42" i="47"/>
  <c r="D105" i="43" s="1"/>
  <c r="K42" i="47"/>
  <c r="F32" i="43" l="1"/>
  <c r="G32"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W74" i="47"/>
  <c r="W87" i="47" s="1"/>
  <c r="F105" i="43"/>
  <c r="F106" i="43" s="1"/>
  <c r="E106" i="43"/>
  <c r="K164" i="47" l="1"/>
  <c r="K177" i="47" s="1"/>
  <c r="K179" i="47" s="1"/>
  <c r="K192" i="47" s="1"/>
  <c r="K194" i="47" s="1"/>
  <c r="K207" i="47" s="1"/>
  <c r="K209" i="47" s="1"/>
  <c r="K222" i="47" s="1"/>
  <c r="K224" i="47" s="1"/>
  <c r="K237" i="47" s="1"/>
  <c r="F84" i="43" s="1"/>
  <c r="R84" i="43" s="1"/>
  <c r="R85" i="43" s="1"/>
  <c r="W89" i="47"/>
  <c r="W102" i="47" s="1"/>
  <c r="G105" i="43"/>
  <c r="F31" i="43" l="1"/>
  <c r="F43" i="43" s="1"/>
  <c r="F85" i="43"/>
  <c r="H21" i="43"/>
  <c r="H22" i="43" s="1"/>
  <c r="G106" i="43"/>
  <c r="W104" i="47"/>
  <c r="W117" i="47" s="1"/>
  <c r="H105" i="43"/>
  <c r="H106" i="43" s="1"/>
  <c r="G31" i="43" l="1"/>
  <c r="G43" i="43" s="1"/>
  <c r="W119" i="47"/>
  <c r="W132" i="47" s="1"/>
  <c r="I105" i="43"/>
  <c r="I106" i="43" s="1"/>
  <c r="W134" i="47" l="1"/>
  <c r="W147" i="47" s="1"/>
  <c r="W149" i="47" s="1"/>
  <c r="W162" i="47" s="1"/>
  <c r="W164" i="47" s="1"/>
  <c r="W177" i="47" s="1"/>
  <c r="W179" i="47" s="1"/>
  <c r="W192" i="47" s="1"/>
  <c r="W194" i="47" s="1"/>
  <c r="W207" i="47" s="1"/>
  <c r="W209" i="47" s="1"/>
  <c r="W222" i="47" s="1"/>
  <c r="W224" i="47" s="1"/>
  <c r="W237" i="47" s="1"/>
  <c r="J105" i="43"/>
  <c r="J106" i="43" l="1"/>
  <c r="K105" i="43"/>
  <c r="K106" i="43" s="1"/>
  <c r="L105" i="43" l="1"/>
  <c r="L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Michelle Reesor</author>
  </authors>
  <commentList>
    <comment ref="AD57" authorId="0" shapeId="0" xr:uid="{BEFCC0FE-BC5A-466C-B6A1-EFE899DFD299}">
      <text>
        <r>
          <rPr>
            <b/>
            <sz val="9"/>
            <color indexed="81"/>
            <rFont val="Tahoma"/>
            <family val="2"/>
          </rPr>
          <t>Michelle Reesor:</t>
        </r>
        <r>
          <rPr>
            <sz val="9"/>
            <color indexed="81"/>
            <rFont val="Tahoma"/>
            <family val="2"/>
          </rPr>
          <t xml:space="preserve">
Correct spacing of wording.</t>
        </r>
      </text>
    </comment>
    <comment ref="AD58" authorId="0" shapeId="0" xr:uid="{45BF3D0A-9F2A-4896-A845-F7F464CA5AE1}">
      <text>
        <r>
          <rPr>
            <b/>
            <sz val="9"/>
            <color indexed="81"/>
            <rFont val="Tahoma"/>
            <family val="2"/>
          </rPr>
          <t>Michelle Reesor:</t>
        </r>
        <r>
          <rPr>
            <sz val="9"/>
            <color indexed="81"/>
            <rFont val="Tahoma"/>
            <family val="2"/>
          </rPr>
          <t xml:space="preserve">
Correct spacing of wording. There was two adjustment rows for 2015, manual addition was required.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<sst xmlns="http://schemas.openxmlformats.org/spreadsheetml/2006/main" count="6897" uniqueCount="806">
  <si>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</si>
  <si>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</si>
  <si>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</si>
  <si>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</si>
  <si>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</si>
  <si>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</si>
  <si>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</si>
  <si>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</si>
  <si>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</si>
  <si>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</si>
  <si>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</si>
  <si>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</si>
  <si>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</si>
  <si>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</si>
  <si>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</si>
  <si>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</si>
  <si>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</si>
  <si>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</si>
  <si>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</si>
  <si>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</si>
  <si>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</si>
  <si>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</si>
  <si>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</si>
  <si>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</si>
  <si>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</si>
  <si>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</si>
  <si>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</si>
  <si>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</si>
  <si>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</si>
  <si>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</si>
  <si>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</si>
  <si>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</si>
  <si>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</si>
  <si>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</si>
  <si>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</si>
  <si>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</si>
  <si>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</si>
  <si>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</si>
  <si>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</si>
  <si>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</si>
  <si>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</si>
  <si>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</si>
  <si>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</si>
  <si>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</si>
  <si>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</si>
  <si>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</si>
  <si>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</si>
  <si>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</si>
  <si>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</si>
  <si>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</si>
  <si>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</si>
  <si>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</si>
  <si>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</si>
  <si>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</si>
  <si>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</si>
  <si>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</si>
  <si>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</si>
  <si>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</si>
  <si>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</si>
  <si>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</si>
  <si>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</si>
  <si>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</si>
  <si>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</si>
  <si>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</si>
  <si>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</si>
  <si>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</si>
  <si>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</si>
  <si>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</si>
  <si>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</si>
  <si>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</si>
  <si>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</si>
  <si>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</si>
  <si>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</si>
  <si>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</si>
  <si>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</si>
  <si>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</si>
  <si>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</si>
  <si>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</si>
  <si>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</si>
  <si>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</si>
  <si>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</si>
  <si>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</si>
  <si>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</si>
  <si>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</si>
  <si>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</si>
  <si>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</si>
  <si>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</si>
  <si>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</si>
  <si>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</si>
  <si>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</si>
  <si>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</si>
  <si>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</si>
  <si>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</si>
  <si>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</si>
  <si>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</si>
  <si>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</si>
  <si>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</si>
  <si>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</si>
  <si>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</si>
  <si>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</si>
  <si>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</si>
  <si>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</si>
  <si>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</si>
  <si>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</si>
  <si>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</si>
  <si>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</si>
  <si>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</si>
  <si>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</si>
  <si>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</si>
  <si>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</si>
  <si>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</si>
  <si>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</si>
  <si>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</si>
  <si>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</si>
  <si>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</si>
  <si>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</si>
  <si>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</si>
  <si>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</si>
  <si>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</si>
  <si>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</si>
  <si>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</si>
  <si>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</si>
  <si>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</si>
  <si>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</si>
  <si>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</si>
  <si>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</si>
  <si>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</si>
  <si>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</si>
  <si>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</si>
  <si>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</si>
  <si>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</si>
  <si>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</si>
  <si>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</si>
  <si>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</si>
  <si>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</si>
  <si>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</si>
  <si>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</si>
  <si>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</si>
  <si>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</si>
  <si>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</si>
  <si>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</si>
  <si>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</si>
  <si>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</si>
  <si>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</si>
  <si>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</si>
  <si>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</si>
  <si>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</si>
  <si>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</si>
  <si>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</si>
  <si>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</si>
  <si>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</si>
  <si>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</si>
  <si>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</si>
  <si>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</si>
  <si>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</si>
  <si>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</si>
  <si>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</si>
  <si>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</si>
  <si>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</si>
  <si>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</si>
  <si>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</si>
  <si>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</si>
  <si>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</si>
  <si>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</si>
  <si>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</si>
  <si>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</si>
  <si>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</si>
  <si>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</si>
  <si>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</si>
  <si>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</si>
  <si>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</si>
  <si>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</si>
  <si>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</si>
  <si>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</si>
  <si>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</si>
  <si>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</si>
  <si>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</si>
  <si>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</si>
  <si>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</si>
  <si>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</si>
  <si>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</si>
  <si>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</si>
  <si>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</si>
  <si>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</si>
  <si>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</si>
  <si>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</si>
  <si>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</si>
  <si>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</si>
  <si>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</si>
  <si>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</si>
  <si>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</si>
  <si>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</si>
  <si>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</si>
  <si>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</si>
  <si>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</si>
  <si>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</si>
  <si>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</si>
  <si>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</si>
  <si>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</si>
  <si>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</si>
  <si>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</si>
  <si>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</si>
  <si>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</si>
  <si>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</si>
  <si>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</si>
  <si>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</si>
  <si>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</si>
  <si>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</si>
  <si>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</si>
  <si>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</si>
  <si>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</si>
  <si>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</si>
  <si>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</si>
  <si>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</si>
  <si>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</si>
  <si>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</si>
  <si>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</si>
  <si>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</si>
  <si>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</si>
  <si>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</si>
  <si>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</si>
  <si>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</si>
  <si>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</si>
  <si>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</si>
  <si>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</si>
  <si>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</si>
  <si>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</si>
  <si>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</si>
  <si>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</si>
  <si>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</si>
  <si>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</si>
  <si>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</si>
  <si>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</si>
  <si>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</si>
  <si>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</si>
  <si>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</si>
  <si>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</si>
  <si>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</si>
  <si>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</si>
  <si>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</si>
  <si>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</si>
  <si>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</si>
  <si>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</si>
  <si>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</si>
  <si>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</si>
  <si>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</si>
  <si>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</si>
  <si>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</si>
  <si>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</si>
  <si>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</si>
  <si>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</si>
  <si>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</si>
  <si>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</si>
  <si>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</si>
  <si>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</si>
  <si>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</si>
  <si>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</si>
  <si>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</si>
  <si>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</si>
  <si>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</si>
  <si>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</si>
  <si>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</si>
  <si>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</si>
  <si>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</si>
  <si>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</si>
  <si>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</si>
  <si>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</si>
  <si>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</si>
  <si>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</si>
  <si>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</si>
  <si>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</si>
  <si>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</si>
  <si>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</si>
  <si>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</si>
  <si>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</si>
  <si>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</si>
  <si>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</si>
  <si>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</si>
  <si>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</si>
  <si>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</si>
  <si>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</si>
  <si>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</si>
  <si>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</si>
  <si>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</si>
  <si>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</si>
  <si>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</si>
  <si>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</si>
  <si>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</si>
  <si>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</si>
  <si>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</si>
  <si>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</si>
  <si>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</si>
  <si>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</si>
  <si>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</si>
  <si>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</si>
  <si>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</si>
  <si>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</si>
  <si>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</si>
  <si>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</si>
  <si>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</si>
  <si>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</si>
  <si>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</si>
  <si>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</si>
  <si>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</si>
  <si>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</si>
  <si>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</si>
  <si>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</si>
  <si>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</si>
  <si>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</si>
  <si>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</si>
  <si>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</si>
  <si>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</si>
  <si>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</si>
  <si>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</si>
  <si>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</si>
  <si>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</si>
  <si>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</si>
  <si>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</si>
  <si>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</si>
  <si>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</si>
  <si>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</si>
  <si>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</si>
  <si>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</si>
  <si>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</si>
  <si>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</si>
  <si>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</si>
  <si>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</si>
  <si>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</si>
  <si>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</si>
  <si>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</si>
  <si>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</si>
  <si>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</si>
  <si>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</si>
  <si>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</si>
  <si>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</si>
  <si>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</si>
  <si>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</si>
  <si>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</si>
  <si>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</si>
  <si>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</si>
  <si>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</si>
  <si>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</si>
  <si>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</si>
  <si>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</si>
  <si>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</si>
  <si>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</si>
  <si>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</si>
  <si>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</si>
  <si>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</si>
  <si>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</si>
  <si>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</si>
  <si>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</si>
  <si>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</si>
  <si>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</si>
  <si>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</si>
  <si>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</si>
  <si>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</si>
  <si>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</si>
  <si>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</si>
  <si>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</si>
  <si>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</si>
  <si>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</si>
  <si>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</si>
  <si>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</si>
  <si>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</si>
  <si>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</si>
  <si>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</si>
  <si>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</si>
  <si>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</si>
  <si>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</si>
  <si>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</si>
  <si>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</si>
  <si>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</si>
  <si>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</si>
  <si>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</si>
  <si>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</si>
  <si>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</si>
  <si>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</si>
  <si>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</si>
  <si>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</si>
  <si>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</si>
  <si>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</si>
  <si>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</si>
  <si>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</si>
  <si>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</si>
  <si>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</si>
  <si>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</si>
  <si>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</si>
  <si>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</si>
  <si>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</si>
  <si>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</si>
  <si>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</si>
  <si>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</si>
  <si>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</si>
  <si>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</si>
  <si>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</si>
  <si>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</si>
  <si>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</si>
  <si>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</si>
  <si>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</si>
  <si>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</si>
  <si>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</si>
  <si>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</si>
  <si>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</si>
  <si>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</si>
  <si>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</si>
  <si>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</si>
  <si>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</si>
  <si>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</si>
  <si>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</si>
  <si>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</si>
  <si>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</si>
  <si>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</si>
  <si>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</si>
  <si>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</si>
  <si>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</si>
  <si>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</si>
  <si>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</si>
  <si>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</si>
  <si>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</si>
  <si>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</si>
  <si>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</si>
  <si>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</si>
  <si>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</si>
  <si>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</si>
  <si>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</si>
  <si>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</si>
  <si>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</si>
  <si>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</si>
  <si>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</si>
  <si>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</si>
  <si>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</si>
  <si>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</si>
  <si>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</si>
  <si>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</si>
  <si>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</si>
  <si>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</si>
  <si>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</si>
  <si>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</si>
  <si>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</si>
  <si>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</si>
  <si>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</si>
  <si>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</si>
  <si>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</si>
  <si>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</si>
  <si>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</si>
  <si>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</si>
  <si>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</si>
  <si>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</si>
  <si>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</si>
  <si>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</si>
  <si>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</si>
  <si>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</si>
  <si>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</si>
  <si>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</si>
  <si>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</si>
  <si>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</si>
  <si>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</si>
  <si>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</si>
  <si>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</si>
  <si>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</si>
  <si>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</si>
  <si>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</si>
  <si>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</si>
  <si>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</si>
  <si>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</si>
  <si>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</si>
  <si>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</si>
  <si>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</si>
  <si>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</si>
  <si>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</si>
  <si>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</si>
  <si>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</si>
  <si>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</si>
  <si>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</si>
  <si>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</si>
  <si>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</si>
  <si>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</si>
  <si>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</si>
  <si>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</si>
  <si>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</si>
  <si>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</si>
  <si>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</si>
  <si>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</si>
  <si>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</si>
  <si>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</si>
  <si>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</si>
  <si>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</si>
  <si>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</si>
  <si>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</si>
  <si>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</si>
  <si>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</si>
  <si>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</si>
  <si>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</si>
  <si>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</si>
  <si>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</si>
  <si>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</si>
  <si>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</si>
  <si>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</si>
  <si>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</si>
  <si>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</si>
  <si>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</si>
  <si>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</si>
  <si>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</si>
  <si>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</si>
  <si>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</si>
  <si>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</si>
  <si>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</si>
  <si>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</si>
  <si>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</si>
  <si>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</si>
  <si>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</si>
  <si>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</si>
  <si>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</si>
  <si>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</si>
  <si>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</si>
  <si>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</si>
  <si>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</si>
  <si>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</si>
  <si>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</si>
  <si>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</si>
  <si>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</si>
  <si>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</si>
  <si>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</si>
  <si>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</si>
  <si>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</si>
  <si>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</si>
  <si>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</si>
  <si>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</si>
  <si>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</si>
  <si>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</si>
  <si>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</si>
  <si>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</si>
  <si>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</si>
  <si>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</si>
  <si>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</si>
  <si>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</si>
  <si>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</si>
  <si>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</si>
  <si>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</si>
  <si>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</si>
  <si>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</si>
  <si>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</si>
  <si>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</si>
  <si>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</si>
  <si>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</si>
  <si>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</si>
  <si>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</si>
  <si>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</si>
  <si>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</si>
  <si>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</si>
  <si>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</si>
  <si>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</si>
  <si>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</si>
  <si>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</si>
  <si>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</si>
  <si>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</si>
  <si>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</si>
  <si>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</si>
  <si>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</si>
  <si>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</si>
  <si>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</si>
  <si>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</si>
  <si>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</si>
  <si>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</si>
  <si>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</si>
  <si>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</si>
  <si>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</si>
  <si>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</si>
  <si>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</si>
  <si>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</si>
  <si>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</si>
  <si>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</si>
  <si>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</si>
  <si>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</si>
  <si>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</si>
  <si>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</si>
  <si>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</si>
  <si>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</si>
  <si>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</si>
  <si>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</si>
  <si>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</si>
  <si>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</si>
  <si>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</si>
  <si>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</si>
  <si>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</si>
  <si>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</si>
  <si>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</si>
  <si>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</si>
  <si>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</si>
  <si>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</si>
  <si>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</si>
  <si>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</si>
  <si>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</si>
  <si>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</si>
  <si>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</si>
  <si>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</si>
  <si>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</si>
  <si>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</si>
  <si>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</si>
  <si>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</si>
  <si>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</si>
  <si>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</si>
  <si>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</si>
  <si>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</si>
  <si>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</si>
  <si>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</si>
  <si>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</si>
  <si>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</si>
  <si>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</si>
  <si>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</si>
  <si>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</si>
  <si>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</si>
  <si>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</si>
  <si>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</si>
  <si>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</si>
  <si>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</si>
  <si>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</si>
  <si>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</si>
  <si>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</si>
  <si>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</si>
  <si>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</si>
  <si>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</si>
  <si>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</si>
  <si>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</si>
  <si>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</si>
  <si>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</si>
  <si>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</si>
  <si>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</si>
  <si>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</si>
  <si>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</si>
  <si>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</si>
  <si>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</si>
  <si>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</si>
  <si>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</si>
  <si>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</si>
  <si>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</si>
  <si>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</si>
  <si>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</si>
  <si>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</si>
  <si>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</si>
  <si>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</si>
  <si>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</si>
  <si>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</si>
  <si>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</si>
  <si>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</si>
  <si>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</si>
  <si>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</si>
  <si>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</si>
  <si>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</si>
  <si>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</si>
  <si>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</si>
  <si>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</si>
  <si>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</si>
  <si>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</si>
  <si>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</si>
  <si>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</si>
  <si>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</si>
  <si>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</si>
  <si>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</si>
  <si>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</si>
  <si>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</si>
  <si>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</si>
  <si>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</si>
  <si>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</si>
  <si>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</si>
  <si>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</si>
  <si>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</si>
  <si>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</si>
  <si>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</si>
  <si>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</si>
  <si>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</si>
  <si>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</si>
  <si>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</si>
  <si>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</si>
  <si>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</si>
  <si>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</si>
  <si>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</si>
  <si>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</si>
  <si>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</si>
  <si>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</si>
  <si>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</si>
  <si>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</si>
  <si>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</si>
  <si>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</si>
  <si>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</si>
  <si>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</si>
  <si>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</si>
  <si>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</si>
  <si>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</si>
  <si>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</si>
  <si>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</si>
  <si>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</si>
  <si>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</si>
  <si>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</si>
  <si>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</si>
  <si>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</si>
  <si>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</si>
  <si>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</si>
  <si>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</si>
  <si>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</si>
  <si>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</si>
  <si>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</si>
  <si>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</si>
  <si>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</si>
  <si>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</si>
  <si>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</si>
  <si>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</si>
  <si>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</si>
  <si>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</si>
  <si>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</si>
  <si>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</si>
  <si>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</si>
  <si>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</si>
  <si>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</si>
  <si>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</si>
  <si>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</si>
  <si>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</si>
  <si>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</si>
  <si>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</si>
  <si>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</si>
  <si>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</si>
  <si>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</si>
  <si>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</si>
  <si>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</si>
  <si>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</si>
  <si>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</si>
  <si>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</si>
  <si>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</si>
  <si>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</si>
  <si>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</si>
  <si>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</si>
  <si>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</si>
  <si>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</si>
  <si>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</si>
  <si>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</si>
  <si>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</si>
  <si>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</si>
  <si>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</si>
  <si>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</si>
  <si>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</si>
  <si>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</si>
  <si>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</si>
  <si>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</si>
  <si>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</si>
  <si>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</si>
  <si>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</si>
  <si>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</si>
  <si>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</si>
  <si>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</si>
  <si>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Newmarket - Tay Power Distribution Ltd.</t>
  </si>
  <si>
    <t>Newmarket Rate Zone</t>
  </si>
  <si>
    <t>EB-2019-0055</t>
  </si>
  <si>
    <t>2020 COS/IRM Application</t>
  </si>
  <si>
    <t>2021 COS/IRM Application</t>
  </si>
  <si>
    <t>EB-2020-0041</t>
  </si>
  <si>
    <t>GS&gt;50 kW - Thermal Demand Meter</t>
  </si>
  <si>
    <t>GS&gt;50 kW - Interval Meter</t>
  </si>
  <si>
    <t>.</t>
  </si>
  <si>
    <t>EB-2009-0269</t>
  </si>
  <si>
    <t>EB-2011-0184</t>
  </si>
  <si>
    <t>EB-2013-0153</t>
  </si>
  <si>
    <t>EB-2014-0095</t>
  </si>
  <si>
    <t>EB-2016-0275</t>
  </si>
  <si>
    <t>EB-2017-0062</t>
  </si>
  <si>
    <t>EB-2018-0055</t>
  </si>
  <si>
    <t>Home Depot Home Appliance Market Uplift Conservation Fund Pilot Program</t>
  </si>
  <si>
    <t>Save on Energy Heating &amp; Cooling Program</t>
  </si>
  <si>
    <t>Whole Home Pilot Program</t>
  </si>
  <si>
    <t>2019 CDM Programs</t>
  </si>
  <si>
    <t>2.  Please ensure that the IESO Current year savingssavings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</si>
  <si>
    <t>2.  Please ensure that the IESO Current year savings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</si>
  <si>
    <t>Newmarket Tay Power Distribution Ltd.</t>
  </si>
  <si>
    <t/>
  </si>
  <si>
    <t>Efficiency: Equipment Replacement Incentive Initiative</t>
  </si>
  <si>
    <t>Tier 1</t>
  </si>
  <si>
    <t>Consumer</t>
  </si>
  <si>
    <t>EE</t>
  </si>
  <si>
    <t>Tier 1 - 2011 Adjustment</t>
  </si>
  <si>
    <t>Business</t>
  </si>
  <si>
    <t>Commercial &amp; Institutional</t>
  </si>
  <si>
    <t>C&amp;I</t>
  </si>
  <si>
    <t>Pre-2011 Programs Completed in 2011</t>
  </si>
  <si>
    <t>Industrial</t>
  </si>
  <si>
    <t>Home Assistance</t>
  </si>
  <si>
    <t>Commercial</t>
  </si>
  <si>
    <t>Small Business Lighting</t>
  </si>
  <si>
    <t>DR</t>
  </si>
  <si>
    <t>Save on Energy Instant Discount Program</t>
  </si>
  <si>
    <t>Home Energy Assessment &amp; Retrofit LDC Innovation Fund Pilot Program</t>
  </si>
  <si>
    <t>237Efficiency:Equipment Replacement Incentive Initiative</t>
  </si>
  <si>
    <t>2018 Results Persistence</t>
  </si>
  <si>
    <t>Home Depot Home Appliance Market Uplift Conservation Fund Pilot Program row renamed to  Home Depot Home Appliance Market Uplift Conservation Fund Pilot Program</t>
  </si>
  <si>
    <t>Provide row for pilot program</t>
  </si>
  <si>
    <t>B375</t>
  </si>
  <si>
    <t>INSTANT SAVINGS LOCAL PROGRAM</t>
  </si>
  <si>
    <t>B924</t>
  </si>
  <si>
    <t>Toronto Hydro-Electric System Limited - PFP - Large (Pilot Savings) updated to be Instant Savings Local Program for pilot program.</t>
  </si>
  <si>
    <t>Instant Savings Local Program</t>
  </si>
  <si>
    <t>Pilot</t>
  </si>
  <si>
    <t>L20 and M20</t>
  </si>
  <si>
    <t>Flat charge, not per kWh as tab is setup for Residential class.</t>
  </si>
  <si>
    <t>Removed Residential Class rate rider for tax change of -0.06</t>
  </si>
  <si>
    <t>H 165-169 and C55.</t>
  </si>
  <si>
    <t>Updated Interest for 2021 Q1.</t>
  </si>
  <si>
    <t>To update interest to calculate projected carrying charges to May 1,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</si>
</sst>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5">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bgColor indexed="64"/>
      </patternFill>
    </fill>
  </fills>
  <borders count="15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diagonal/>
    </border>
    <border>
      <left/>
      <right style="thin">
        <color indexed="64"/>
      </right>
      <top style="thin">
        <color indexed="64"/>
      </top>
      <bottom style="thin">
        <color theme="0"/>
      </bottom>
      <diagonal/>
    </border>
  </borders>
  <cellStyleXfs count="10544">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76" fillId="0" borderId="0" applyFont="0" applyFill="0" applyBorder="0" applyAlignment="0" applyProtection="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7" fillId="0" borderId="0"/>
    <xf numFmtId="0" fontId="78"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79" fillId="0" borderId="0" applyFont="0" applyFill="0" applyBorder="0" applyAlignment="0" applyProtection="0"/>
    <xf numFmtId="181" fontId="79" fillId="0" borderId="0" applyFont="0" applyFill="0" applyBorder="0" applyAlignment="0" applyProtection="0"/>
    <xf numFmtId="39" fontId="12" fillId="0" borderId="0" applyFont="0" applyFill="0" applyBorder="0" applyAlignment="0" applyProtection="0"/>
    <xf numFmtId="0" fontId="77" fillId="0" borderId="0"/>
    <xf numFmtId="0" fontId="12" fillId="0" borderId="0">
      <alignment vertical="top"/>
    </xf>
    <xf numFmtId="0" fontId="78" fillId="0" borderId="0" applyNumberFormat="0" applyFill="0">
      <alignment horizontal="left" vertical="center" wrapText="1"/>
    </xf>
    <xf numFmtId="182" fontId="12" fillId="0" borderId="0" applyFont="0" applyFill="0" applyBorder="0" applyAlignment="0" applyProtection="0"/>
    <xf numFmtId="183" fontId="79" fillId="0" borderId="0" applyFont="0" applyFill="0" applyBorder="0" applyAlignment="0" applyProtection="0"/>
    <xf numFmtId="184" fontId="79" fillId="0" borderId="0" applyFont="0" applyFill="0" applyBorder="0" applyAlignment="0" applyProtection="0"/>
    <xf numFmtId="185" fontId="79" fillId="0" borderId="0" applyFont="0" applyFill="0" applyBorder="0" applyAlignment="0" applyProtection="0"/>
    <xf numFmtId="186" fontId="79"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79" fillId="0" borderId="0" applyFont="0" applyFill="0" applyBorder="0" applyAlignment="0" applyProtection="0"/>
    <xf numFmtId="41" fontId="79"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79"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0" fillId="0" borderId="0">
      <alignment horizontal="right"/>
    </xf>
    <xf numFmtId="9" fontId="78"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1" fillId="0" borderId="0" applyFont="0" applyFill="0" applyBorder="0" applyAlignment="0" applyProtection="0"/>
    <xf numFmtId="0" fontId="12" fillId="0" borderId="0"/>
    <xf numFmtId="9" fontId="82" fillId="0" borderId="0" applyFont="0" applyFill="0" applyBorder="0" applyAlignment="0" applyProtection="0"/>
    <xf numFmtId="10" fontId="82" fillId="0" borderId="0" applyFont="0" applyFill="0" applyBorder="0" applyAlignment="0" applyProtection="0"/>
    <xf numFmtId="0" fontId="79" fillId="0" borderId="0" applyNumberFormat="0" applyFill="0" applyBorder="0" applyAlignment="0" applyProtection="0"/>
    <xf numFmtId="0" fontId="19" fillId="0" borderId="0"/>
    <xf numFmtId="196" fontId="78" fillId="0" borderId="0" applyNumberFormat="0" applyFill="0">
      <alignment horizontal="left" vertical="center" wrapText="1"/>
    </xf>
    <xf numFmtId="5" fontId="82" fillId="0" borderId="0" applyFont="0" applyFill="0" applyBorder="0" applyAlignment="0" applyProtection="0"/>
    <xf numFmtId="8" fontId="82" fillId="0" borderId="0" applyFont="0" applyFill="0" applyBorder="0" applyAlignment="0" applyProtection="0"/>
    <xf numFmtId="0" fontId="83" fillId="0" borderId="0" applyFont="0" applyFill="0" applyBorder="0" applyAlignment="0" applyProtection="0"/>
    <xf numFmtId="197" fontId="83" fillId="0" borderId="0" applyFont="0" applyFill="0" applyBorder="0" applyAlignment="0" applyProtection="0"/>
    <xf numFmtId="0" fontId="78" fillId="25" borderId="0" applyFont="0" applyFill="0" applyProtection="0"/>
    <xf numFmtId="178" fontId="12" fillId="0" borderId="0"/>
    <xf numFmtId="198" fontId="84"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5"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5"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5"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5"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5"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5"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5"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5"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5"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5"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5"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5"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4" fillId="40" borderId="0" applyNumberFormat="0" applyBorder="0" applyAlignment="0" applyProtection="0"/>
    <xf numFmtId="0" fontId="74"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4" fillId="56" borderId="0" applyNumberFormat="0" applyBorder="0" applyAlignment="0" applyProtection="0"/>
    <xf numFmtId="0" fontId="74" fillId="56" borderId="0" applyNumberFormat="0" applyBorder="0" applyAlignment="0" applyProtection="0"/>
    <xf numFmtId="42" fontId="86" fillId="0" borderId="0" applyFont="0"/>
    <xf numFmtId="42" fontId="86" fillId="0" borderId="65" applyFont="0"/>
    <xf numFmtId="41" fontId="86" fillId="0" borderId="0" applyFont="0"/>
    <xf numFmtId="200" fontId="87" fillId="0" borderId="10">
      <alignment horizontal="right"/>
    </xf>
    <xf numFmtId="200" fontId="87" fillId="0" borderId="10" applyFill="0">
      <alignment horizontal="right"/>
    </xf>
    <xf numFmtId="3" fontId="12" fillId="0" borderId="10" applyFill="0">
      <alignment horizontal="right"/>
    </xf>
    <xf numFmtId="201" fontId="87" fillId="0" borderId="10" applyFill="0">
      <alignment horizontal="right"/>
    </xf>
    <xf numFmtId="202" fontId="11" fillId="62" borderId="66">
      <alignment horizontal="center" vertical="center"/>
    </xf>
    <xf numFmtId="0" fontId="12" fillId="0" borderId="0"/>
    <xf numFmtId="178" fontId="88" fillId="0" borderId="0"/>
    <xf numFmtId="0" fontId="12" fillId="0" borderId="0"/>
    <xf numFmtId="203" fontId="12" fillId="0" borderId="10">
      <alignment horizontal="right"/>
      <protection locked="0"/>
    </xf>
    <xf numFmtId="6" fontId="87" fillId="0" borderId="10" applyNumberFormat="0" applyFont="0" applyBorder="0" applyProtection="0">
      <alignment horizontal="right"/>
    </xf>
    <xf numFmtId="204" fontId="89" fillId="63" borderId="67"/>
    <xf numFmtId="0" fontId="12" fillId="0" borderId="0" applyNumberFormat="0" applyFill="0" applyBorder="0" applyAlignment="0" applyProtection="0"/>
    <xf numFmtId="0" fontId="90" fillId="0" borderId="0" applyNumberFormat="0" applyFill="0" applyBorder="0" applyAlignment="0" applyProtection="0"/>
    <xf numFmtId="0" fontId="91" fillId="0" borderId="0"/>
    <xf numFmtId="0" fontId="31" fillId="0" borderId="0" applyNumberFormat="0" applyFill="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1" fontId="93" fillId="64" borderId="11" applyNumberFormat="0" applyBorder="0" applyAlignment="0">
      <alignment horizontal="center" vertical="top" wrapText="1"/>
      <protection hidden="1"/>
    </xf>
    <xf numFmtId="0" fontId="94" fillId="65" borderId="0"/>
    <xf numFmtId="0" fontId="95" fillId="0" borderId="0" applyAlignment="0"/>
    <xf numFmtId="0" fontId="96" fillId="0" borderId="5" applyNumberFormat="0" applyFill="0" applyAlignment="0" applyProtection="0"/>
    <xf numFmtId="0" fontId="97" fillId="0" borderId="68" applyNumberFormat="0" applyFont="0" applyFill="0" applyAlignment="0" applyProtection="0"/>
    <xf numFmtId="0" fontId="98" fillId="0" borderId="69" applyNumberFormat="0" applyFont="0" applyFill="0" applyAlignment="0" applyProtection="0">
      <alignment horizontal="centerContinuous"/>
    </xf>
    <xf numFmtId="0" fontId="82" fillId="0" borderId="5" applyNumberFormat="0" applyFont="0" applyFill="0" applyAlignment="0" applyProtection="0"/>
    <xf numFmtId="0" fontId="82" fillId="0" borderId="11" applyNumberFormat="0" applyFont="0" applyFill="0" applyAlignment="0" applyProtection="0"/>
    <xf numFmtId="0" fontId="82" fillId="0" borderId="12" applyNumberFormat="0" applyFont="0" applyFill="0" applyAlignment="0" applyProtection="0"/>
    <xf numFmtId="0" fontId="82" fillId="0" borderId="44" applyNumberFormat="0" applyFont="0" applyFill="0" applyAlignment="0" applyProtection="0"/>
    <xf numFmtId="205" fontId="12" fillId="0" borderId="0" applyFont="0" applyFill="0" applyBorder="0" applyAlignment="0" applyProtection="0"/>
    <xf numFmtId="0" fontId="79" fillId="0" borderId="0">
      <alignment horizontal="right"/>
    </xf>
    <xf numFmtId="0" fontId="83" fillId="0" borderId="0" applyFont="0" applyFill="0" applyBorder="0" applyAlignment="0" applyProtection="0"/>
    <xf numFmtId="206" fontId="79" fillId="0" borderId="0" applyFill="0" applyBorder="0" applyAlignment="0"/>
    <xf numFmtId="207" fontId="79" fillId="0" borderId="0" applyFill="0" applyBorder="0" applyAlignment="0"/>
    <xf numFmtId="169" fontId="79" fillId="0" borderId="0" applyFill="0" applyBorder="0" applyAlignment="0"/>
    <xf numFmtId="208" fontId="79" fillId="0" borderId="0" applyFill="0" applyBorder="0" applyAlignment="0"/>
    <xf numFmtId="169" fontId="12"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17" fillId="21" borderId="2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99" fillId="33" borderId="59" applyNumberFormat="0" applyAlignment="0" applyProtection="0"/>
    <xf numFmtId="0" fontId="69" fillId="33" borderId="59" applyNumberFormat="0" applyAlignment="0" applyProtection="0"/>
    <xf numFmtId="0" fontId="69" fillId="33" borderId="59" applyNumberFormat="0" applyAlignment="0" applyProtection="0"/>
    <xf numFmtId="178" fontId="97"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1" fillId="34" borderId="62" applyNumberFormat="0" applyAlignment="0" applyProtection="0"/>
    <xf numFmtId="0" fontId="71" fillId="34" borderId="62" applyNumberFormat="0" applyAlignment="0" applyProtection="0"/>
    <xf numFmtId="210" fontId="12" fillId="0" borderId="0" applyNumberFormat="0" applyFont="0" applyFill="0" applyAlignment="0" applyProtection="0"/>
    <xf numFmtId="0" fontId="96" fillId="0" borderId="5" applyNumberFormat="0" applyFill="0" applyProtection="0">
      <alignment horizontal="left" vertical="center"/>
    </xf>
    <xf numFmtId="0" fontId="100" fillId="0" borderId="0">
      <alignment horizontal="center" wrapText="1"/>
      <protection hidden="1"/>
    </xf>
    <xf numFmtId="0" fontId="101" fillId="0" borderId="0">
      <alignment horizontal="right"/>
    </xf>
    <xf numFmtId="167" fontId="84" fillId="0" borderId="0" applyBorder="0">
      <alignment horizontal="right"/>
    </xf>
    <xf numFmtId="167" fontId="84" fillId="0" borderId="68" applyAlignment="0">
      <alignment horizontal="right"/>
    </xf>
    <xf numFmtId="211" fontId="79" fillId="0" borderId="0"/>
    <xf numFmtId="211" fontId="79" fillId="0" borderId="0"/>
    <xf numFmtId="211" fontId="79" fillId="0" borderId="0"/>
    <xf numFmtId="211" fontId="79" fillId="0" borderId="0"/>
    <xf numFmtId="211" fontId="79" fillId="0" borderId="0"/>
    <xf numFmtId="211" fontId="79" fillId="0" borderId="0"/>
    <xf numFmtId="211" fontId="79" fillId="0" borderId="0"/>
    <xf numFmtId="211" fontId="79" fillId="0" borderId="0"/>
    <xf numFmtId="41" fontId="102" fillId="0" borderId="0" applyFont="0" applyBorder="0">
      <alignment horizontal="right"/>
    </xf>
    <xf numFmtId="206" fontId="79" fillId="0" borderId="0" applyFont="0" applyFill="0" applyBorder="0" applyAlignment="0" applyProtection="0"/>
    <xf numFmtId="212" fontId="12" fillId="0" borderId="0" applyFont="0"/>
    <xf numFmtId="0" fontId="103" fillId="0" borderId="0" applyFont="0" applyFill="0" applyBorder="0" applyProtection="0">
      <alignment horizontal="right"/>
    </xf>
    <xf numFmtId="0" fontId="103"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4"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4"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0" fillId="0" borderId="0" applyFont="0" applyFill="0" applyBorder="0" applyAlignment="0" applyProtection="0"/>
    <xf numFmtId="43" fontId="10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5"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8" fillId="0" borderId="0" applyFont="0" applyFill="0" applyBorder="0" applyAlignment="0" applyProtection="0"/>
    <xf numFmtId="178" fontId="109" fillId="0" borderId="0"/>
    <xf numFmtId="0" fontId="110" fillId="0" borderId="0"/>
    <xf numFmtId="0" fontId="12" fillId="24" borderId="30" applyNumberFormat="0" applyFont="0" applyAlignment="0" applyProtection="0"/>
    <xf numFmtId="0" fontId="111" fillId="67" borderId="0">
      <alignment horizontal="center" vertical="center" wrapText="1"/>
    </xf>
    <xf numFmtId="215" fontId="12" fillId="0" borderId="0" applyFill="0" applyBorder="0">
      <alignment horizontal="right"/>
      <protection locked="0"/>
    </xf>
    <xf numFmtId="207" fontId="79" fillId="0" borderId="0" applyFont="0" applyFill="0" applyBorder="0" applyAlignment="0" applyProtection="0"/>
    <xf numFmtId="216" fontId="37" fillId="0" borderId="0">
      <alignment horizontal="right"/>
    </xf>
    <xf numFmtId="8" fontId="112" fillId="0" borderId="70">
      <protection locked="0"/>
    </xf>
    <xf numFmtId="0" fontId="103"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6" fillId="0" borderId="0" applyFont="0" applyFill="0" applyBorder="0" applyAlignment="0" applyProtection="0"/>
    <xf numFmtId="44" fontId="90"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6"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44" fontId="7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79" fillId="0" borderId="0" applyFont="0" applyFill="0" applyBorder="0" applyProtection="0">
      <alignment horizontal="right"/>
    </xf>
    <xf numFmtId="220" fontId="107" fillId="0" borderId="71" applyFont="0" applyFill="0" applyBorder="0" applyAlignment="0" applyProtection="0"/>
    <xf numFmtId="221" fontId="87" fillId="0" borderId="0" applyFont="0" applyFill="0" applyBorder="0" applyAlignment="0" applyProtection="0">
      <alignment vertical="center"/>
    </xf>
    <xf numFmtId="222" fontId="87" fillId="0" borderId="0" applyFont="0" applyFill="0" applyBorder="0" applyAlignment="0" applyProtection="0">
      <alignment vertical="center"/>
    </xf>
    <xf numFmtId="0" fontId="100" fillId="0" borderId="0" applyFont="0" applyFill="0" applyBorder="0" applyAlignment="0">
      <protection locked="0"/>
    </xf>
    <xf numFmtId="0" fontId="83" fillId="0" borderId="0" applyFont="0" applyFill="0" applyBorder="0" applyAlignment="0" applyProtection="0"/>
    <xf numFmtId="223" fontId="77" fillId="0" borderId="72" applyNumberFormat="0" applyFill="0">
      <alignment horizontal="right"/>
    </xf>
    <xf numFmtId="223" fontId="77" fillId="0" borderId="72" applyNumberFormat="0" applyFill="0">
      <alignment horizontal="right"/>
    </xf>
    <xf numFmtId="1" fontId="114" fillId="0" borderId="0"/>
    <xf numFmtId="224" fontId="97" fillId="0" borderId="0" applyFont="0" applyFill="0" applyBorder="0" applyProtection="0">
      <alignment horizontal="right"/>
    </xf>
    <xf numFmtId="225" fontId="80" fillId="65" borderId="9" applyFont="0" applyFill="0" applyBorder="0" applyAlignment="0" applyProtection="0"/>
    <xf numFmtId="226" fontId="107" fillId="0" borderId="0" applyFont="0" applyFill="0" applyBorder="0" applyAlignment="0" applyProtection="0"/>
    <xf numFmtId="226" fontId="107" fillId="0" borderId="0" applyFont="0" applyFill="0" applyBorder="0" applyAlignment="0" applyProtection="0"/>
    <xf numFmtId="227" fontId="84" fillId="0" borderId="5" applyFont="0" applyFill="0" applyBorder="0" applyAlignment="0" applyProtection="0"/>
    <xf numFmtId="179" fontId="12" fillId="0" borderId="0" applyFont="0" applyFill="0" applyBorder="0" applyAlignment="0" applyProtection="0"/>
    <xf numFmtId="228" fontId="105" fillId="0" borderId="0" applyFont="0" applyFill="0" applyBorder="0" applyAlignment="0" applyProtection="0"/>
    <xf numFmtId="14" fontId="19" fillId="0" borderId="0" applyFill="0" applyBorder="0" applyAlignment="0"/>
    <xf numFmtId="0" fontId="12" fillId="0" borderId="0">
      <alignment horizontal="left" vertical="top"/>
    </xf>
    <xf numFmtId="42" fontId="115" fillId="0" borderId="0"/>
    <xf numFmtId="0" fontId="107" fillId="0" borderId="0"/>
    <xf numFmtId="41" fontId="12" fillId="0" borderId="0" applyFont="0" applyFill="0" applyBorder="0" applyAlignment="0" applyProtection="0"/>
    <xf numFmtId="43" fontId="12" fillId="0" borderId="0" applyFont="0" applyFill="0" applyBorder="0" applyAlignment="0" applyProtection="0"/>
    <xf numFmtId="0" fontId="116" fillId="0" borderId="0">
      <protection locked="0"/>
    </xf>
    <xf numFmtId="0" fontId="12" fillId="0" borderId="0"/>
    <xf numFmtId="42" fontId="79"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7" fillId="0" borderId="0" applyFill="0" applyBorder="0" applyAlignment="0" applyProtection="0"/>
    <xf numFmtId="1" fontId="97" fillId="0" borderId="0"/>
    <xf numFmtId="229" fontId="118" fillId="0" borderId="0">
      <protection locked="0"/>
    </xf>
    <xf numFmtId="229" fontId="118" fillId="0" borderId="0">
      <protection locked="0"/>
    </xf>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25" fillId="8" borderId="29" applyNumberFormat="0" applyAlignment="0" applyProtection="0"/>
    <xf numFmtId="230" fontId="78" fillId="0" borderId="0" applyFon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31" fontId="100" fillId="68" borderId="11">
      <alignment horizontal="left"/>
    </xf>
    <xf numFmtId="1" fontId="120"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8" fillId="0" borderId="0" applyFont="0" applyFill="0" applyBorder="0" applyAlignment="0" applyProtection="0"/>
    <xf numFmtId="0" fontId="121" fillId="0" borderId="0" applyNumberFormat="0" applyFill="0" applyBorder="0" applyAlignment="0" applyProtection="0"/>
    <xf numFmtId="0" fontId="122" fillId="0" borderId="0" applyFill="0" applyBorder="0" applyProtection="0">
      <alignment horizontal="left"/>
    </xf>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123"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38" fontId="107" fillId="70" borderId="0" applyNumberFormat="0" applyBorder="0" applyAlignment="0" applyProtection="0"/>
    <xf numFmtId="0" fontId="124"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5" fillId="71" borderId="0" applyNumberFormat="0" applyFont="0" applyAlignment="0"/>
    <xf numFmtId="0" fontId="126"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7" fillId="0" borderId="0">
      <alignment horizontal="centerContinuous"/>
    </xf>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61" fillId="0" borderId="56" applyNumberFormat="0" applyFill="0" applyAlignment="0" applyProtection="0"/>
    <xf numFmtId="0" fontId="128" fillId="0" borderId="0" applyNumberFormat="0" applyFill="0" applyBorder="0" applyAlignment="0" applyProtection="0"/>
    <xf numFmtId="0" fontId="129"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62" fillId="0" borderId="57" applyNumberFormat="0" applyFill="0" applyAlignment="0" applyProtection="0"/>
    <xf numFmtId="0" fontId="129"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1" fillId="0" borderId="58" applyNumberFormat="0" applyFill="0" applyAlignment="0" applyProtection="0"/>
    <xf numFmtId="0" fontId="63" fillId="0" borderId="58" applyNumberFormat="0" applyFill="0" applyAlignment="0" applyProtection="0"/>
    <xf numFmtId="0" fontId="130" fillId="0" borderId="0" applyProtection="0">
      <alignment horizontal="left"/>
    </xf>
    <xf numFmtId="0" fontId="63" fillId="0" borderId="0" applyNumberFormat="0" applyFill="0" applyBorder="0" applyAlignment="0" applyProtection="0"/>
    <xf numFmtId="0" fontId="63" fillId="0" borderId="0" applyNumberFormat="0" applyFill="0" applyBorder="0" applyAlignment="0" applyProtection="0"/>
    <xf numFmtId="0" fontId="132" fillId="0" borderId="0"/>
    <xf numFmtId="0" fontId="91" fillId="0" borderId="0"/>
    <xf numFmtId="234" fontId="86" fillId="0" borderId="0">
      <alignment horizontal="centerContinuous"/>
    </xf>
    <xf numFmtId="0" fontId="133" fillId="0" borderId="75" applyNumberFormat="0" applyFill="0" applyBorder="0" applyAlignment="0" applyProtection="0">
      <alignment horizontal="left"/>
    </xf>
    <xf numFmtId="234" fontId="86"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4" fillId="0" borderId="38">
      <alignment horizontal="left" vertical="center"/>
    </xf>
    <xf numFmtId="0" fontId="134" fillId="72" borderId="0">
      <alignment horizontal="centerContinuous" wrapText="1"/>
    </xf>
    <xf numFmtId="0" fontId="135" fillId="0" borderId="0" applyNumberFormat="0" applyFill="0" applyBorder="0" applyAlignment="0" applyProtection="0"/>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38" fillId="0" borderId="0" applyNumberFormat="0" applyFill="0" applyBorder="0" applyAlignment="0" applyProtection="0"/>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235" fontId="136"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7" fillId="65" borderId="34" applyNumberFormat="0" applyBorder="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141" fillId="32" borderId="59" applyNumberFormat="0" applyAlignment="0" applyProtection="0"/>
    <xf numFmtId="0" fontId="67" fillId="32" borderId="59" applyNumberFormat="0" applyAlignment="0" applyProtection="0"/>
    <xf numFmtId="236" fontId="100" fillId="0" borderId="0" applyNumberFormat="0" applyFill="0" applyBorder="0" applyAlignment="0" applyProtection="0"/>
    <xf numFmtId="0" fontId="12" fillId="0" borderId="0" applyNumberFormat="0" applyFill="0" applyBorder="0" applyAlignment="0">
      <protection locked="0"/>
    </xf>
    <xf numFmtId="0" fontId="142" fillId="65" borderId="0" applyNumberFormat="0" applyFont="0" applyBorder="0" applyAlignment="0">
      <alignment horizontal="right"/>
      <protection locked="0"/>
    </xf>
    <xf numFmtId="0" fontId="143"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3" fillId="23" borderId="0" applyNumberFormat="0" applyFont="0" applyBorder="0" applyAlignment="0">
      <alignment horizontal="right" vertical="top"/>
      <protection locked="0"/>
    </xf>
    <xf numFmtId="0" fontId="100" fillId="0" borderId="0" applyFill="0" applyBorder="0">
      <alignment horizontal="right"/>
      <protection locked="0"/>
    </xf>
    <xf numFmtId="238" fontId="144" fillId="0" borderId="78" applyFont="0" applyFill="0" applyBorder="0" applyAlignment="0" applyProtection="0"/>
    <xf numFmtId="239" fontId="12" fillId="0" borderId="0" applyFill="0" applyBorder="0">
      <alignment horizontal="right"/>
      <protection locked="0"/>
    </xf>
    <xf numFmtId="0" fontId="145" fillId="0" borderId="0" applyFill="0" applyBorder="0"/>
    <xf numFmtId="0" fontId="146" fillId="73" borderId="79">
      <alignment horizontal="left" vertical="center" wrapText="1"/>
    </xf>
    <xf numFmtId="0" fontId="83" fillId="0" borderId="0" applyNumberFormat="0" applyFill="0" applyBorder="0" applyProtection="0">
      <alignment horizontal="left" vertical="center"/>
    </xf>
    <xf numFmtId="0" fontId="147"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79" fillId="74" borderId="0" applyNumberFormat="0" applyFont="0" applyBorder="0" applyProtection="0"/>
    <xf numFmtId="2" fontId="148" fillId="0" borderId="5"/>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149" fillId="0" borderId="61" applyNumberFormat="0" applyFill="0" applyAlignment="0" applyProtection="0"/>
    <xf numFmtId="0" fontId="70" fillId="0" borderId="61" applyNumberFormat="0" applyFill="0" applyAlignment="0" applyProtection="0"/>
    <xf numFmtId="0" fontId="70" fillId="0" borderId="61" applyNumberFormat="0" applyFill="0" applyAlignment="0" applyProtection="0"/>
    <xf numFmtId="14" fontId="84" fillId="0" borderId="5" applyFont="0" applyFill="0" applyBorder="0" applyAlignment="0" applyProtection="0"/>
    <xf numFmtId="3" fontId="12" fillId="0" borderId="0"/>
    <xf numFmtId="1" fontId="150" fillId="0" borderId="0"/>
    <xf numFmtId="240" fontId="151"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2" fillId="0" borderId="0" applyFont="0" applyFill="0" applyBorder="0" applyAlignment="0" applyProtection="0"/>
    <xf numFmtId="3" fontId="83" fillId="0" borderId="0"/>
    <xf numFmtId="3" fontId="83"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7" fillId="65" borderId="0">
      <alignment horizontal="center"/>
    </xf>
    <xf numFmtId="248" fontId="105"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3" fillId="0" borderId="0" applyFont="0" applyFill="0" applyBorder="0" applyProtection="0">
      <alignment horizontal="right"/>
    </xf>
    <xf numFmtId="0" fontId="103" fillId="0" borderId="0" applyFont="0" applyFill="0" applyBorder="0" applyProtection="0">
      <alignment horizontal="right"/>
    </xf>
    <xf numFmtId="0" fontId="103"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95" fillId="0" borderId="0"/>
    <xf numFmtId="237" fontId="87" fillId="0" borderId="0" applyNumberFormat="0" applyFont="0" applyFill="0" applyBorder="0" applyAlignment="0" applyProtection="0">
      <alignment vertical="center"/>
    </xf>
    <xf numFmtId="37" fontId="153" fillId="0" borderId="0"/>
    <xf numFmtId="0" fontId="154" fillId="0" borderId="0"/>
    <xf numFmtId="0" fontId="37" fillId="76" borderId="0" applyNumberFormat="0" applyBorder="0" applyAlignment="0">
      <alignment horizontal="right"/>
      <protection hidden="1"/>
    </xf>
    <xf numFmtId="237" fontId="155" fillId="0" borderId="0" applyNumberFormat="0" applyFill="0" applyBorder="0" applyAlignment="0" applyProtection="0">
      <alignment vertical="center"/>
    </xf>
    <xf numFmtId="1" fontId="83" fillId="0" borderId="0"/>
    <xf numFmtId="250" fontId="156" fillId="0" borderId="0"/>
    <xf numFmtId="37" fontId="80" fillId="77" borderId="0" applyFont="0" applyFill="0" applyBorder="0" applyAlignment="0" applyProtection="0"/>
    <xf numFmtId="229" fontId="12" fillId="0" borderId="0" applyFont="0" applyFill="0" applyBorder="0" applyAlignment="0"/>
    <xf numFmtId="251" fontId="107" fillId="0" borderId="0" applyFont="0" applyFill="0" applyBorder="0" applyAlignment="0"/>
    <xf numFmtId="252" fontId="107" fillId="0" borderId="0" applyFont="0" applyFill="0" applyBorder="0" applyAlignment="0"/>
    <xf numFmtId="251" fontId="107"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0" fillId="0" borderId="0"/>
    <xf numFmtId="0" fontId="12" fillId="0" borderId="0"/>
    <xf numFmtId="0" fontId="6" fillId="0" borderId="0"/>
    <xf numFmtId="0" fontId="12" fillId="0" borderId="0"/>
    <xf numFmtId="0" fontId="6" fillId="0" borderId="0"/>
    <xf numFmtId="0" fontId="6" fillId="0" borderId="0"/>
    <xf numFmtId="0" fontId="6" fillId="0" borderId="0"/>
    <xf numFmtId="0" fontId="100"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0" fillId="0" borderId="0"/>
    <xf numFmtId="0" fontId="6"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0" fillId="0" borderId="0"/>
    <xf numFmtId="0" fontId="12" fillId="0" borderId="0"/>
    <xf numFmtId="235" fontId="12" fillId="0" borderId="0"/>
    <xf numFmtId="0" fontId="100" fillId="0" borderId="0"/>
    <xf numFmtId="0" fontId="100"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4" fillId="0" borderId="0"/>
    <xf numFmtId="0" fontId="12" fillId="0" borderId="0"/>
    <xf numFmtId="235" fontId="12" fillId="0" borderId="0"/>
    <xf numFmtId="235" fontId="12" fillId="0" borderId="0"/>
    <xf numFmtId="0" fontId="12"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2" fillId="0" borderId="0"/>
    <xf numFmtId="0" fontId="100" fillId="0" borderId="0"/>
    <xf numFmtId="0" fontId="76" fillId="0" borderId="0"/>
    <xf numFmtId="0" fontId="100" fillId="0" borderId="0"/>
    <xf numFmtId="0" fontId="100"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100"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4" fillId="0" borderId="0"/>
    <xf numFmtId="0" fontId="100" fillId="0" borderId="0"/>
    <xf numFmtId="0" fontId="76" fillId="0" borderId="0"/>
    <xf numFmtId="0" fontId="76" fillId="0" borderId="0"/>
    <xf numFmtId="0" fontId="100"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6" fillId="0" borderId="0"/>
    <xf numFmtId="0" fontId="6" fillId="0" borderId="0"/>
    <xf numFmtId="0" fontId="100" fillId="0" borderId="0"/>
    <xf numFmtId="0" fontId="12" fillId="0" borderId="0"/>
    <xf numFmtId="0" fontId="76" fillId="0" borderId="0"/>
    <xf numFmtId="0" fontId="12" fillId="0" borderId="0"/>
    <xf numFmtId="0" fontId="12" fillId="0" borderId="0"/>
    <xf numFmtId="0" fontId="76" fillId="0" borderId="0"/>
    <xf numFmtId="0" fontId="12" fillId="0" borderId="0"/>
    <xf numFmtId="0" fontId="12" fillId="0" borderId="0"/>
    <xf numFmtId="0" fontId="12" fillId="0" borderId="0"/>
    <xf numFmtId="0" fontId="12" fillId="0" borderId="0"/>
    <xf numFmtId="0" fontId="12" fillId="0" borderId="0"/>
    <xf numFmtId="0" fontId="76" fillId="0" borderId="0"/>
    <xf numFmtId="0" fontId="12" fillId="0" borderId="0"/>
    <xf numFmtId="0" fontId="100" fillId="0" borderId="0"/>
    <xf numFmtId="0" fontId="76" fillId="0" borderId="0"/>
    <xf numFmtId="0" fontId="12" fillId="0" borderId="0"/>
    <xf numFmtId="0" fontId="12" fillId="0" borderId="0"/>
    <xf numFmtId="0" fontId="90" fillId="0" borderId="0"/>
    <xf numFmtId="0" fontId="100"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7" fillId="0" borderId="0"/>
    <xf numFmtId="0" fontId="157" fillId="0" borderId="0"/>
    <xf numFmtId="235" fontId="12" fillId="0" borderId="0"/>
    <xf numFmtId="235" fontId="12" fillId="0" borderId="0"/>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6" fillId="0" borderId="0"/>
    <xf numFmtId="235" fontId="12" fillId="0" borderId="0"/>
    <xf numFmtId="0" fontId="12" fillId="0" borderId="0"/>
    <xf numFmtId="235" fontId="12" fillId="0" borderId="0"/>
    <xf numFmtId="0" fontId="76" fillId="0" borderId="0"/>
    <xf numFmtId="0" fontId="6" fillId="0" borderId="0"/>
    <xf numFmtId="0" fontId="76"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7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0"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0"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2" fillId="0" borderId="0"/>
    <xf numFmtId="0" fontId="34" fillId="0" borderId="0"/>
    <xf numFmtId="0" fontId="1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10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0" fillId="0" borderId="0"/>
    <xf numFmtId="0" fontId="100" fillId="0" borderId="0"/>
    <xf numFmtId="0" fontId="100"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6" fillId="0" borderId="0"/>
    <xf numFmtId="253" fontId="6"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6" fillId="0" borderId="0"/>
    <xf numFmtId="0" fontId="12"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100" fillId="0" borderId="0"/>
    <xf numFmtId="0" fontId="6" fillId="0" borderId="0"/>
    <xf numFmtId="0" fontId="100" fillId="0" borderId="0"/>
    <xf numFmtId="0" fontId="100" fillId="0" borderId="0"/>
    <xf numFmtId="0" fontId="100" fillId="0" borderId="0"/>
    <xf numFmtId="0" fontId="100" fillId="0" borderId="0"/>
    <xf numFmtId="0" fontId="100" fillId="0" borderId="0"/>
    <xf numFmtId="0" fontId="12" fillId="0" borderId="0"/>
    <xf numFmtId="0" fontId="100" fillId="0" borderId="0"/>
    <xf numFmtId="0" fontId="10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xf numFmtId="0" fontId="6" fillId="0" borderId="0"/>
    <xf numFmtId="0" fontId="6" fillId="0" borderId="0"/>
    <xf numFmtId="0" fontId="6" fillId="0" borderId="0"/>
    <xf numFmtId="0" fontId="100" fillId="0" borderId="0"/>
    <xf numFmtId="0" fontId="100" fillId="0" borderId="0"/>
    <xf numFmtId="0" fontId="100" fillId="0" borderId="0"/>
    <xf numFmtId="0" fontId="100" fillId="0" borderId="0"/>
    <xf numFmtId="0" fontId="100" fillId="0" borderId="0"/>
    <xf numFmtId="253" fontId="6" fillId="0" borderId="0"/>
    <xf numFmtId="0" fontId="19" fillId="0" borderId="0"/>
    <xf numFmtId="0" fontId="12" fillId="0" borderId="0"/>
    <xf numFmtId="0" fontId="12" fillId="0" borderId="0"/>
    <xf numFmtId="0" fontId="107" fillId="0" borderId="0"/>
    <xf numFmtId="0" fontId="6" fillId="0" borderId="0"/>
    <xf numFmtId="0" fontId="100" fillId="0" borderId="0"/>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254" fontId="107" fillId="0" borderId="0" applyFont="0" applyFill="0" applyBorder="0" applyAlignment="0" applyProtection="0">
      <alignment horizontal="right"/>
    </xf>
    <xf numFmtId="0" fontId="158" fillId="0" borderId="0"/>
    <xf numFmtId="0" fontId="12" fillId="0" borderId="0"/>
    <xf numFmtId="0" fontId="159" fillId="0" borderId="0"/>
    <xf numFmtId="255" fontId="107" fillId="0" borderId="0" applyFont="0" applyFill="0" applyBorder="0" applyAlignment="0" applyProtection="0"/>
    <xf numFmtId="0" fontId="85"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160"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85"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1" fillId="0" borderId="0" applyBorder="0" applyProtection="0">
      <alignment horizontal="right"/>
    </xf>
    <xf numFmtId="256" fontId="162" fillId="78" borderId="0" applyBorder="0" applyProtection="0">
      <alignment horizontal="right"/>
    </xf>
    <xf numFmtId="256" fontId="163" fillId="0" borderId="33" applyBorder="0"/>
    <xf numFmtId="256" fontId="161" fillId="0" borderId="0" applyBorder="0" applyProtection="0">
      <alignment horizontal="right"/>
    </xf>
    <xf numFmtId="257" fontId="161" fillId="0" borderId="0" applyBorder="0" applyProtection="0">
      <alignment horizontal="right"/>
    </xf>
    <xf numFmtId="257" fontId="164" fillId="78" borderId="0" applyProtection="0">
      <alignment horizontal="right"/>
    </xf>
    <xf numFmtId="37" fontId="78" fillId="0" borderId="0" applyFill="0" applyBorder="0" applyProtection="0">
      <alignment horizontal="right"/>
    </xf>
    <xf numFmtId="188" fontId="80" fillId="0" borderId="0" applyFont="0" applyFill="0" applyBorder="0" applyProtection="0">
      <alignment horizontal="right"/>
    </xf>
    <xf numFmtId="258" fontId="161" fillId="0" borderId="0" applyFill="0" applyBorder="0" applyProtection="0"/>
    <xf numFmtId="0" fontId="94" fillId="65" borderId="0">
      <alignment horizontal="right"/>
    </xf>
    <xf numFmtId="0" fontId="12" fillId="0" borderId="0">
      <alignment horizontal="right"/>
    </xf>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165" fillId="33" borderId="60" applyNumberFormat="0" applyAlignment="0" applyProtection="0"/>
    <xf numFmtId="0" fontId="68" fillId="33" borderId="60" applyNumberFormat="0" applyAlignment="0" applyProtection="0"/>
    <xf numFmtId="0" fontId="68" fillId="33" borderId="60" applyNumberFormat="0" applyAlignment="0" applyProtection="0"/>
    <xf numFmtId="0" fontId="166" fillId="0" borderId="0" applyProtection="0">
      <alignment horizontal="left"/>
    </xf>
    <xf numFmtId="0" fontId="166" fillId="0" borderId="0" applyFill="0" applyBorder="0" applyProtection="0">
      <alignment horizontal="left"/>
    </xf>
    <xf numFmtId="0" fontId="167" fillId="0" borderId="0" applyFill="0" applyBorder="0" applyProtection="0">
      <alignment horizontal="left"/>
    </xf>
    <xf numFmtId="1" fontId="168" fillId="0" borderId="0" applyProtection="0">
      <alignment horizontal="right" vertical="center"/>
    </xf>
    <xf numFmtId="237" fontId="169" fillId="0" borderId="5">
      <alignment vertical="center"/>
    </xf>
    <xf numFmtId="2" fontId="97" fillId="0" borderId="0"/>
    <xf numFmtId="233" fontId="170" fillId="0" borderId="0" applyFill="0" applyBorder="0" applyAlignment="0" applyProtection="0"/>
    <xf numFmtId="169" fontId="12" fillId="0" borderId="0" applyFont="0" applyFill="0" applyBorder="0" applyAlignment="0" applyProtection="0"/>
    <xf numFmtId="259" fontId="79" fillId="0" borderId="0" applyFont="0" applyFill="0" applyBorder="0" applyAlignment="0" applyProtection="0"/>
    <xf numFmtId="260" fontId="171" fillId="65" borderId="34" applyFill="0" applyBorder="0" applyAlignment="0" applyProtection="0">
      <alignment horizontal="right"/>
      <protection locked="0"/>
    </xf>
    <xf numFmtId="261" fontId="171"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1" fillId="0" borderId="0" applyBorder="0" applyProtection="0">
      <alignment horizontal="right"/>
    </xf>
    <xf numFmtId="262" fontId="162" fillId="78" borderId="0" applyProtection="0">
      <alignment horizontal="right"/>
    </xf>
    <xf numFmtId="262" fontId="161"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7" fillId="0" borderId="0" applyFont="0" applyFill="0" applyBorder="0" applyProtection="0">
      <alignment horizontal="right"/>
    </xf>
    <xf numFmtId="9" fontId="12" fillId="0" borderId="0"/>
    <xf numFmtId="264" fontId="12" fillId="0" borderId="0" applyFill="0" applyBorder="0">
      <alignment horizontal="right"/>
      <protection locked="0"/>
    </xf>
    <xf numFmtId="1" fontId="83" fillId="0" borderId="0"/>
    <xf numFmtId="247" fontId="12" fillId="0" borderId="0">
      <protection locked="0"/>
    </xf>
    <xf numFmtId="233" fontId="12" fillId="0" borderId="0" applyFont="0" applyFill="0" applyBorder="0" applyAlignment="0" applyProtection="0"/>
    <xf numFmtId="206" fontId="79" fillId="0" borderId="0" applyFill="0" applyBorder="0" applyAlignment="0"/>
    <xf numFmtId="207" fontId="79" fillId="0" borderId="0" applyFill="0" applyBorder="0" applyAlignment="0"/>
    <xf numFmtId="206" fontId="79" fillId="0" borderId="0" applyFill="0" applyBorder="0" applyAlignment="0"/>
    <xf numFmtId="208" fontId="12" fillId="0" borderId="0" applyFill="0" applyBorder="0" applyAlignment="0"/>
    <xf numFmtId="207" fontId="79" fillId="0" borderId="0" applyFill="0" applyBorder="0" applyAlignment="0"/>
    <xf numFmtId="10" fontId="97" fillId="0" borderId="0"/>
    <xf numFmtId="10" fontId="97" fillId="73" borderId="0"/>
    <xf numFmtId="9" fontId="97" fillId="0" borderId="0" applyFont="0" applyFill="0" applyBorder="0" applyAlignment="0" applyProtection="0"/>
    <xf numFmtId="167" fontId="19" fillId="0" borderId="0"/>
    <xf numFmtId="265" fontId="172" fillId="70" borderId="0" applyBorder="0" applyAlignment="0">
      <protection hidden="1"/>
    </xf>
    <xf numFmtId="1" fontId="172" fillId="70" borderId="0">
      <alignment horizontal="center"/>
    </xf>
    <xf numFmtId="0"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0" fontId="146" fillId="0" borderId="68">
      <alignment horizontal="center"/>
    </xf>
    <xf numFmtId="3" fontId="100" fillId="0" borderId="0" applyFont="0" applyFill="0" applyBorder="0" applyAlignment="0" applyProtection="0"/>
    <xf numFmtId="0" fontId="100" fillId="79" borderId="0" applyNumberFormat="0" applyFont="0" applyBorder="0" applyAlignment="0" applyProtection="0"/>
    <xf numFmtId="0" fontId="100" fillId="0" borderId="0">
      <alignment horizontal="right"/>
      <protection locked="0"/>
    </xf>
    <xf numFmtId="229" fontId="173" fillId="0" borderId="0" applyNumberFormat="0" applyFill="0" applyBorder="0" applyAlignment="0" applyProtection="0">
      <alignment horizontal="left"/>
    </xf>
    <xf numFmtId="0" fontId="174" fillId="68" borderId="0"/>
    <xf numFmtId="0" fontId="83" fillId="0" borderId="0" applyNumberFormat="0" applyFill="0" applyBorder="0" applyProtection="0">
      <alignment horizontal="right" vertical="center"/>
    </xf>
    <xf numFmtId="0" fontId="175" fillId="0" borderId="81">
      <alignment vertical="center"/>
    </xf>
    <xf numFmtId="266" fontId="12" fillId="0" borderId="0" applyFill="0" applyBorder="0">
      <alignment horizontal="right"/>
      <protection hidden="1"/>
    </xf>
    <xf numFmtId="0" fontId="176" fillId="67" borderId="34">
      <alignment horizontal="center" vertical="center" wrapText="1"/>
      <protection hidden="1"/>
    </xf>
    <xf numFmtId="0" fontId="100" fillId="80" borderId="82"/>
    <xf numFmtId="0" fontId="79" fillId="81" borderId="0" applyNumberFormat="0" applyFont="0" applyBorder="0" applyAlignment="0" applyProtection="0"/>
    <xf numFmtId="42" fontId="177" fillId="0" borderId="0" applyFill="0" applyBorder="0" applyAlignment="0" applyProtection="0"/>
    <xf numFmtId="41" fontId="178" fillId="0" borderId="0"/>
    <xf numFmtId="0" fontId="107" fillId="0" borderId="0"/>
    <xf numFmtId="0" fontId="179" fillId="0" borderId="0">
      <alignment horizontal="right"/>
    </xf>
    <xf numFmtId="0" fontId="114" fillId="0" borderId="0">
      <alignment horizontal="left"/>
    </xf>
    <xf numFmtId="233" fontId="180" fillId="0" borderId="76"/>
    <xf numFmtId="267" fontId="87" fillId="75" borderId="0" applyFont="0" applyBorder="0"/>
    <xf numFmtId="0" fontId="181" fillId="0" borderId="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79" fillId="0" borderId="0">
      <alignment vertical="top"/>
    </xf>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79"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2" fillId="81" borderId="34" applyNumberFormat="0" applyProtection="0">
      <alignment horizontal="center" vertical="center"/>
    </xf>
    <xf numFmtId="0" fontId="79"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3" fillId="0" borderId="0" applyNumberFormat="0" applyFill="0" applyBorder="0" applyAlignment="0" applyProtection="0"/>
    <xf numFmtId="0" fontId="11" fillId="60" borderId="34" applyNumberFormat="0" applyProtection="0">
      <alignment horizontal="left" vertical="center" wrapText="1"/>
    </xf>
    <xf numFmtId="0" fontId="79" fillId="0" borderId="0">
      <alignment vertical="top"/>
    </xf>
    <xf numFmtId="0" fontId="79"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79" fillId="0" borderId="0">
      <alignment vertical="top"/>
    </xf>
    <xf numFmtId="0" fontId="11" fillId="60" borderId="34" applyNumberFormat="0" applyProtection="0">
      <alignment horizontal="left" vertical="center" wrapText="1"/>
    </xf>
    <xf numFmtId="0" fontId="79" fillId="0" borderId="0">
      <alignment vertical="top"/>
    </xf>
    <xf numFmtId="0" fontId="79" fillId="0" borderId="0">
      <alignment vertical="top"/>
    </xf>
    <xf numFmtId="0" fontId="184" fillId="83" borderId="0" applyNumberFormat="0" applyBorder="0" applyAlignment="0" applyProtection="0"/>
    <xf numFmtId="0" fontId="79" fillId="0" borderId="0">
      <alignment vertical="top"/>
    </xf>
    <xf numFmtId="0" fontId="79" fillId="0" borderId="0">
      <alignment vertical="top"/>
    </xf>
    <xf numFmtId="0" fontId="79" fillId="0" borderId="0">
      <alignment vertical="top"/>
    </xf>
    <xf numFmtId="43" fontId="78"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181" fontId="12"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44" fontId="12"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8"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268" fontId="97" fillId="0" borderId="0" applyFont="0" applyFill="0" applyBorder="0" applyAlignment="0" applyProtection="0"/>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79" fillId="0" borderId="0">
      <alignment vertical="top"/>
    </xf>
    <xf numFmtId="0" fontId="19" fillId="0" borderId="0" applyNumberFormat="0" applyBorder="0" applyAlignment="0"/>
    <xf numFmtId="0" fontId="185" fillId="0" borderId="0" applyNumberFormat="0" applyBorder="0" applyAlignment="0"/>
    <xf numFmtId="0" fontId="186" fillId="0" borderId="0" applyNumberFormat="0" applyBorder="0" applyAlignment="0"/>
    <xf numFmtId="0" fontId="96" fillId="0" borderId="0" applyNumberFormat="0" applyFill="0" applyBorder="0" applyProtection="0">
      <alignment horizontal="left" vertical="center"/>
    </xf>
    <xf numFmtId="0" fontId="96" fillId="0" borderId="33" applyNumberFormat="0" applyFill="0" applyProtection="0">
      <alignment horizontal="left" vertical="center"/>
    </xf>
    <xf numFmtId="269" fontId="87" fillId="84" borderId="0" applyNumberFormat="0" applyFont="0" applyBorder="0">
      <alignment horizontal="center" vertical="center"/>
      <protection locked="0"/>
    </xf>
    <xf numFmtId="9" fontId="12" fillId="0" borderId="0"/>
    <xf numFmtId="0" fontId="98" fillId="0" borderId="0" applyFill="0" applyBorder="0" applyProtection="0">
      <alignment horizontal="center" vertical="center"/>
    </xf>
    <xf numFmtId="0" fontId="187" fillId="0" borderId="0" applyBorder="0" applyProtection="0">
      <alignment vertical="center"/>
    </xf>
    <xf numFmtId="167" fontId="12" fillId="0" borderId="5" applyBorder="0" applyProtection="0">
      <alignment horizontal="right" vertical="center"/>
    </xf>
    <xf numFmtId="0" fontId="188" fillId="85" borderId="0" applyBorder="0" applyProtection="0">
      <alignment horizontal="centerContinuous" vertical="center"/>
    </xf>
    <xf numFmtId="0" fontId="188" fillId="83" borderId="5" applyBorder="0" applyProtection="0">
      <alignment horizontal="centerContinuous" vertical="center"/>
    </xf>
    <xf numFmtId="0" fontId="189" fillId="0" borderId="0"/>
    <xf numFmtId="0" fontId="98" fillId="0" borderId="0" applyFill="0" applyBorder="0" applyProtection="0"/>
    <xf numFmtId="0" fontId="159" fillId="0" borderId="0"/>
    <xf numFmtId="0" fontId="190" fillId="0" borderId="0" applyFill="0" applyBorder="0" applyProtection="0">
      <alignment horizontal="left"/>
    </xf>
    <xf numFmtId="0" fontId="191" fillId="0" borderId="0" applyFill="0" applyBorder="0" applyProtection="0">
      <alignment horizontal="left" vertical="top"/>
    </xf>
    <xf numFmtId="0" fontId="192" fillId="0" borderId="0">
      <alignment horizontal="centerContinuous"/>
    </xf>
    <xf numFmtId="237" fontId="12" fillId="25" borderId="83" applyNumberFormat="0" applyAlignment="0">
      <alignment vertical="center"/>
    </xf>
    <xf numFmtId="237" fontId="193" fillId="86" borderId="84" applyNumberFormat="0" applyBorder="0" applyAlignment="0" applyProtection="0">
      <alignment vertical="center"/>
    </xf>
    <xf numFmtId="237" fontId="12" fillId="25" borderId="83" applyNumberFormat="0" applyProtection="0">
      <alignment horizontal="centerContinuous" vertical="center"/>
    </xf>
    <xf numFmtId="237" fontId="194" fillId="87" borderId="0" applyNumberFormat="0" applyBorder="0" applyAlignment="0" applyProtection="0">
      <alignment vertical="center"/>
    </xf>
    <xf numFmtId="237" fontId="12" fillId="86" borderId="0" applyBorder="0" applyAlignment="0" applyProtection="0">
      <alignment vertical="center"/>
    </xf>
    <xf numFmtId="49" fontId="78" fillId="0" borderId="5">
      <alignment vertical="center"/>
    </xf>
    <xf numFmtId="0" fontId="195" fillId="0" borderId="0"/>
    <xf numFmtId="0" fontId="196" fillId="0" borderId="0"/>
    <xf numFmtId="49" fontId="19" fillId="0" borderId="0" applyFill="0" applyBorder="0" applyAlignment="0"/>
    <xf numFmtId="270" fontId="79" fillId="0" borderId="0" applyFill="0" applyBorder="0" applyAlignment="0"/>
    <xf numFmtId="271" fontId="79" fillId="0" borderId="0" applyFill="0" applyBorder="0" applyAlignment="0"/>
    <xf numFmtId="0" fontId="82" fillId="0" borderId="0" applyNumberFormat="0" applyFont="0" applyFill="0" applyBorder="0" applyProtection="0">
      <alignment horizontal="left" vertical="top" wrapText="1"/>
    </xf>
    <xf numFmtId="18" fontId="107" fillId="0" borderId="0" applyFill="0" applyBorder="0" applyAlignment="0" applyProtection="0"/>
    <xf numFmtId="0" fontId="79" fillId="0" borderId="0" applyNumberFormat="0" applyFill="0" applyBorder="0" applyAlignment="0" applyProtection="0"/>
    <xf numFmtId="0" fontId="83" fillId="0" borderId="0" applyNumberFormat="0" applyFill="0" applyBorder="0" applyAlignment="0" applyProtection="0"/>
    <xf numFmtId="40" fontId="197" fillId="0" borderId="0"/>
    <xf numFmtId="0" fontId="198" fillId="0" borderId="0" applyNumberFormat="0" applyBorder="0" applyAlignment="0" applyProtection="0"/>
    <xf numFmtId="0" fontId="198" fillId="0" borderId="0" applyNumberFormat="0" applyBorder="0" applyAlignment="0" applyProtection="0"/>
    <xf numFmtId="0" fontId="199" fillId="0" borderId="0">
      <alignment horizontal="left"/>
    </xf>
    <xf numFmtId="272" fontId="200" fillId="83" borderId="0" applyNumberFormat="0" applyProtection="0">
      <alignment horizontal="left" vertical="center"/>
    </xf>
    <xf numFmtId="0" fontId="201" fillId="0" borderId="0" applyNumberFormat="0" applyProtection="0">
      <alignment horizontal="left" vertical="center"/>
    </xf>
    <xf numFmtId="0" fontId="100" fillId="0" borderId="0" applyBorder="0"/>
    <xf numFmtId="1" fontId="79"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2" fillId="0" borderId="64" applyNumberFormat="0" applyFill="0" applyAlignment="0" applyProtection="0"/>
    <xf numFmtId="39" fontId="12" fillId="0" borderId="65">
      <protection locked="0"/>
    </xf>
    <xf numFmtId="6" fontId="192" fillId="0" borderId="65" applyFill="0" applyAlignment="0" applyProtection="0"/>
    <xf numFmtId="167" fontId="84" fillId="0" borderId="85"/>
    <xf numFmtId="0" fontId="203" fillId="0" borderId="0">
      <alignment horizontal="fill"/>
    </xf>
    <xf numFmtId="274" fontId="172"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4" fillId="86" borderId="0" applyNumberFormat="0" applyBorder="0" applyProtection="0">
      <alignment horizontal="centerContinuous" vertical="center"/>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205" fillId="0" borderId="0"/>
    <xf numFmtId="1" fontId="205" fillId="0" borderId="0"/>
    <xf numFmtId="276" fontId="97" fillId="0" borderId="0" applyFont="0" applyFill="0" applyBorder="0" applyProtection="0">
      <alignment horizontal="right"/>
    </xf>
    <xf numFmtId="277" fontId="12" fillId="0" borderId="0"/>
    <xf numFmtId="278" fontId="161" fillId="0" borderId="0" applyFill="0" applyBorder="0" applyProtection="0"/>
    <xf numFmtId="0" fontId="12" fillId="0" borderId="0">
      <alignment horizontal="center"/>
    </xf>
    <xf numFmtId="279" fontId="78" fillId="0" borderId="5">
      <alignment horizontal="right"/>
    </xf>
    <xf numFmtId="280" fontId="12" fillId="0" borderId="0" applyFont="0" applyFill="0" applyBorder="0" applyAlignment="0" applyProtection="0"/>
    <xf numFmtId="281" fontId="89"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3"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99" fontId="12" fillId="0" borderId="88">
      <alignment horizontal="right"/>
    </xf>
    <xf numFmtId="200" fontId="87" fillId="0" borderId="88">
      <alignment horizontal="right"/>
    </xf>
    <xf numFmtId="200" fontId="87" fillId="0" borderId="88" applyFill="0">
      <alignment horizontal="right"/>
    </xf>
    <xf numFmtId="3" fontId="12" fillId="0" borderId="88" applyFill="0">
      <alignment horizontal="right"/>
    </xf>
    <xf numFmtId="201" fontId="87" fillId="0" borderId="88" applyFill="0">
      <alignment horizontal="right"/>
    </xf>
    <xf numFmtId="203" fontId="12" fillId="0" borderId="88">
      <alignment horizontal="right"/>
      <protection locked="0"/>
    </xf>
    <xf numFmtId="6" fontId="87" fillId="0" borderId="88" applyNumberFormat="0" applyFont="0" applyBorder="0" applyProtection="0">
      <alignment horizontal="right"/>
    </xf>
    <xf numFmtId="1" fontId="93" fillId="64" borderId="89" applyNumberFormat="0" applyBorder="0" applyAlignment="0">
      <alignment horizontal="center" vertical="top" wrapText="1"/>
      <protection hidden="1"/>
    </xf>
    <xf numFmtId="0" fontId="96" fillId="0" borderId="86" applyNumberFormat="0" applyFill="0" applyAlignment="0" applyProtection="0"/>
    <xf numFmtId="0" fontId="82" fillId="0" borderId="86" applyNumberFormat="0" applyFont="0" applyFill="0" applyAlignment="0" applyProtection="0"/>
    <xf numFmtId="0" fontId="82" fillId="0" borderId="89" applyNumberFormat="0" applyFont="0" applyFill="0" applyAlignment="0" applyProtection="0"/>
    <xf numFmtId="225" fontId="80" fillId="65" borderId="87" applyFont="0" applyFill="0" applyBorder="0" applyAlignment="0" applyProtection="0"/>
    <xf numFmtId="227" fontId="84" fillId="0" borderId="86" applyFont="0" applyFill="0" applyBorder="0" applyAlignment="0" applyProtection="0"/>
    <xf numFmtId="231" fontId="100" fillId="68" borderId="89">
      <alignment horizontal="left"/>
    </xf>
    <xf numFmtId="2" fontId="148" fillId="0" borderId="86"/>
    <xf numFmtId="14" fontId="84" fillId="0" borderId="86"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8" fillId="83" borderId="86" applyBorder="0" applyProtection="0">
      <alignment horizontal="centerContinuous" vertical="center"/>
    </xf>
    <xf numFmtId="49" fontId="78" fillId="0" borderId="86">
      <alignment vertical="center"/>
    </xf>
    <xf numFmtId="274" fontId="172" fillId="70" borderId="89" applyBorder="0">
      <alignment horizontal="right" vertical="center"/>
      <protection locked="0"/>
    </xf>
    <xf numFmtId="279" fontId="78" fillId="0" borderId="86">
      <alignment horizontal="right"/>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46" fillId="73" borderId="92">
      <alignment horizontal="left" vertical="center" wrapText="1"/>
    </xf>
    <xf numFmtId="8" fontId="112" fillId="0" borderId="91">
      <protection locked="0"/>
    </xf>
    <xf numFmtId="204" fontId="89" fillId="63" borderId="9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7" fontId="193" fillId="86" borderId="93" applyNumberFormat="0" applyBorder="0" applyAlignment="0" applyProtection="0">
      <alignment vertical="center"/>
    </xf>
    <xf numFmtId="167" fontId="84" fillId="0" borderId="94"/>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43" fontId="6" fillId="0" borderId="0" applyFont="0" applyFill="0" applyBorder="0" applyAlignment="0" applyProtection="0"/>
    <xf numFmtId="43" fontId="76" fillId="0" borderId="0" applyFont="0" applyFill="0" applyBorder="0" applyAlignment="0" applyProtection="0"/>
    <xf numFmtId="41" fontId="79"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43" fontId="81" fillId="0" borderId="0" applyFont="0" applyFill="0" applyBorder="0" applyAlignment="0" applyProtection="0"/>
    <xf numFmtId="5" fontId="82" fillId="0" borderId="0" applyFont="0" applyFill="0" applyBorder="0" applyAlignment="0" applyProtection="0"/>
    <xf numFmtId="8" fontId="82" fillId="0" borderId="0" applyFont="0" applyFill="0" applyBorder="0" applyAlignment="0" applyProtection="0"/>
    <xf numFmtId="42" fontId="86" fillId="0" borderId="0" applyFont="0"/>
    <xf numFmtId="42" fontId="86" fillId="0" borderId="65" applyFont="0"/>
    <xf numFmtId="41" fontId="86" fillId="0" borderId="0" applyFont="0"/>
    <xf numFmtId="6" fontId="87" fillId="0" borderId="88" applyNumberFormat="0" applyFont="0" applyBorder="0" applyProtection="0">
      <alignment horizontal="right"/>
    </xf>
    <xf numFmtId="204" fontId="89" fillId="63" borderId="143"/>
    <xf numFmtId="0" fontId="82" fillId="0" borderId="103" applyNumberFormat="0" applyFont="0" applyFill="0" applyAlignment="0" applyProtection="0"/>
    <xf numFmtId="0" fontId="17" fillId="21" borderId="125" applyNumberFormat="0" applyAlignment="0" applyProtection="0"/>
    <xf numFmtId="41" fontId="102" fillId="0" borderId="0" applyFont="0" applyBorder="0">
      <alignment horizontal="right"/>
    </xf>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4" fillId="0" borderId="0" applyFont="0" applyFill="0" applyBorder="0" applyAlignment="0" applyProtection="0"/>
    <xf numFmtId="43" fontId="100" fillId="0" borderId="0" applyFont="0" applyFill="0" applyBorder="0" applyAlignment="0" applyProtection="0"/>
    <xf numFmtId="43" fontId="10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7" applyNumberFormat="0" applyFont="0" applyAlignment="0" applyProtection="0"/>
    <xf numFmtId="8" fontId="112" fillId="0" borderId="144">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6" fillId="0" borderId="0" applyFont="0" applyFill="0" applyBorder="0" applyAlignment="0" applyProtection="0"/>
    <xf numFmtId="44" fontId="90"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07" fillId="0" borderId="0" applyFont="0" applyFill="0" applyBorder="0" applyAlignment="0" applyProtection="0"/>
    <xf numFmtId="44" fontId="7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115" fillId="0" borderId="0"/>
    <xf numFmtId="42" fontId="79" fillId="0" borderId="0"/>
    <xf numFmtId="42" fontId="117" fillId="0" borderId="0" applyFill="0" applyBorder="0" applyAlignment="0" applyProtection="0"/>
    <xf numFmtId="0" fontId="25" fillId="8" borderId="125" applyNumberFormat="0" applyAlignment="0" applyProtection="0"/>
    <xf numFmtId="1" fontId="120" fillId="69" borderId="118" applyNumberFormat="0" applyBorder="0" applyAlignment="0">
      <alignment horizontal="centerContinuous" vertical="center"/>
      <protection locked="0"/>
    </xf>
    <xf numFmtId="233" fontId="12" fillId="71" borderId="110" applyNumberFormat="0" applyFont="0" applyBorder="0" applyAlignment="0" applyProtection="0"/>
    <xf numFmtId="0" fontId="47" fillId="0" borderId="138">
      <alignment horizontal="left" vertical="center"/>
    </xf>
    <xf numFmtId="10" fontId="107" fillId="65" borderId="110" applyNumberFormat="0" applyBorder="0" applyAlignment="0" applyProtection="0"/>
    <xf numFmtId="0" fontId="146" fillId="73" borderId="145">
      <alignment horizontal="left" vertical="center" wrapText="1"/>
    </xf>
    <xf numFmtId="0" fontId="12" fillId="0" borderId="110"/>
    <xf numFmtId="256" fontId="163" fillId="0" borderId="138" applyBorder="0"/>
    <xf numFmtId="260" fontId="171" fillId="65" borderId="110" applyFill="0" applyBorder="0" applyAlignment="0" applyProtection="0">
      <alignment horizontal="right"/>
      <protection locked="0"/>
    </xf>
    <xf numFmtId="0" fontId="176" fillId="67" borderId="110">
      <alignment horizontal="center" vertical="center" wrapText="1"/>
      <protection hidden="1"/>
    </xf>
    <xf numFmtId="42" fontId="177" fillId="0" borderId="0" applyFill="0" applyBorder="0" applyAlignment="0" applyProtection="0"/>
    <xf numFmtId="41" fontId="178" fillId="0" borderId="0"/>
    <xf numFmtId="41" fontId="12" fillId="0" borderId="0" applyFont="0" applyFill="0" applyBorder="0" applyAlignment="0" applyProtection="0"/>
    <xf numFmtId="44" fontId="12" fillId="0" borderId="0" applyFont="0" applyFill="0" applyBorder="0" applyAlignment="0" applyProtection="0"/>
    <xf numFmtId="0" fontId="182"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3"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43" fontId="78" fillId="0" borderId="0" applyFont="0" applyFill="0" applyBorder="0" applyAlignment="0" applyProtection="0"/>
    <xf numFmtId="44" fontId="12" fillId="0" borderId="0" applyFont="0" applyFill="0" applyBorder="0" applyAlignment="0" applyProtection="0"/>
    <xf numFmtId="237" fontId="193" fillId="86" borderId="146" applyNumberFormat="0" applyBorder="0" applyAlignment="0" applyProtection="0">
      <alignment vertical="center"/>
    </xf>
    <xf numFmtId="6" fontId="192" fillId="0" borderId="65" applyFill="0" applyAlignment="0" applyProtection="0"/>
    <xf numFmtId="43" fontId="12" fillId="0" borderId="0" applyFont="0" applyFill="0" applyBorder="0" applyAlignment="0" applyProtection="0"/>
    <xf numFmtId="6" fontId="87" fillId="0" borderId="88" applyNumberFormat="0" applyFont="0" applyBorder="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46" fillId="73" borderId="145">
      <alignment horizontal="left" vertical="center" wrapText="1"/>
    </xf>
    <xf numFmtId="8" fontId="112" fillId="0" borderId="144">
      <protection locked="0"/>
    </xf>
    <xf numFmtId="204" fontId="89" fillId="63" borderId="143"/>
    <xf numFmtId="220" fontId="107" fillId="0" borderId="147" applyFont="0" applyFill="0" applyBorder="0" applyAlignment="0" applyProtection="0"/>
    <xf numFmtId="237" fontId="193" fillId="86" borderId="146" applyNumberFormat="0" applyBorder="0" applyAlignment="0" applyProtection="0">
      <alignment vertical="center"/>
    </xf>
    <xf numFmtId="5" fontId="8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2" fillId="25" borderId="148" applyNumberFormat="0" applyProtection="0">
      <alignment horizontal="left" vertical="center"/>
    </xf>
    <xf numFmtId="0" fontId="12" fillId="25" borderId="148" applyNumberFormat="0" applyProtection="0">
      <alignment horizontal="left" vertical="center"/>
    </xf>
  </cellStyleXfs>
  <cellXfs count="87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6"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8" fillId="2" borderId="0" xfId="0" applyFont="1" applyFill="1" applyAlignment="1">
      <alignment vertical="center"/>
    </xf>
    <xf numFmtId="0" fontId="11" fillId="2" borderId="0" xfId="0" applyFont="1" applyFill="1" applyAlignment="1">
      <alignment vertical="center"/>
    </xf>
    <xf numFmtId="0" fontId="59" fillId="2" borderId="0" xfId="0" applyFont="1" applyFill="1" applyAlignment="1">
      <alignment horizontal="center" wrapText="1"/>
    </xf>
    <xf numFmtId="0" fontId="59" fillId="2" borderId="0" xfId="0" applyFont="1" applyFill="1" applyAlignment="1">
      <alignment horizontal="center"/>
    </xf>
    <xf numFmtId="0" fontId="59" fillId="2" borderId="0" xfId="0" applyFont="1" applyFill="1" applyAlignment="1">
      <alignment horizontal="center" vertical="center"/>
    </xf>
    <xf numFmtId="0" fontId="60" fillId="2" borderId="0" xfId="0" applyFont="1" applyFill="1"/>
    <xf numFmtId="0" fontId="60"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8" fillId="2" borderId="0" xfId="0" applyFont="1" applyFill="1" applyAlignment="1"/>
    <xf numFmtId="0" fontId="4" fillId="2" borderId="0" xfId="0" applyFont="1" applyFill="1"/>
    <xf numFmtId="0" fontId="208"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0" fillId="2" borderId="0" xfId="0" applyFont="1" applyFill="1" applyBorder="1" applyAlignment="1">
      <alignment wrapText="1"/>
    </xf>
    <xf numFmtId="0" fontId="13" fillId="2" borderId="0" xfId="0" applyFont="1" applyFill="1" applyAlignment="1"/>
    <xf numFmtId="0" fontId="214"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1"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1" fillId="90" borderId="28" xfId="40" applyNumberFormat="1" applyFont="1" applyFill="1" applyBorder="1" applyAlignment="1">
      <alignment horizontal="left" vertical="center"/>
    </xf>
    <xf numFmtId="174" fontId="211" fillId="2" borderId="28" xfId="40" applyNumberFormat="1" applyFont="1" applyFill="1" applyBorder="1" applyAlignment="1">
      <alignment horizontal="left" vertical="center"/>
    </xf>
    <xf numFmtId="0" fontId="50" fillId="2" borderId="0" xfId="0" applyFont="1" applyFill="1" applyAlignment="1">
      <alignment horizontal="center"/>
    </xf>
    <xf numFmtId="283" fontId="215" fillId="2" borderId="28" xfId="70" applyNumberFormat="1" applyFont="1" applyFill="1" applyBorder="1" applyAlignment="1">
      <alignment horizontal="left" vertical="center"/>
    </xf>
    <xf numFmtId="44" fontId="211" fillId="28" borderId="28" xfId="70" applyFont="1" applyFill="1" applyBorder="1" applyAlignment="1">
      <alignment horizontal="left" vertical="center"/>
    </xf>
    <xf numFmtId="170" fontId="212" fillId="26" borderId="118" xfId="6" applyNumberFormat="1" applyFont="1" applyFill="1" applyBorder="1" applyAlignment="1">
      <alignment horizontal="center" vertical="center" wrapText="1"/>
    </xf>
    <xf numFmtId="170" fontId="212" fillId="26" borderId="103" xfId="6" applyNumberFormat="1" applyFont="1" applyFill="1" applyBorder="1" applyAlignment="1">
      <alignment horizontal="center" vertical="center" wrapText="1"/>
    </xf>
    <xf numFmtId="170" fontId="212" fillId="26" borderId="110" xfId="6" applyNumberFormat="1" applyFont="1" applyFill="1" applyBorder="1" applyAlignment="1">
      <alignment horizontal="center" vertical="center" wrapText="1"/>
    </xf>
    <xf numFmtId="0" fontId="216" fillId="2" borderId="0" xfId="0" applyFont="1" applyFill="1"/>
    <xf numFmtId="0" fontId="216" fillId="2" borderId="9" xfId="0" applyFont="1" applyFill="1" applyBorder="1"/>
    <xf numFmtId="171" fontId="90" fillId="2" borderId="13" xfId="0" applyNumberFormat="1" applyFont="1" applyFill="1" applyBorder="1" applyAlignment="1">
      <alignment horizontal="center"/>
    </xf>
    <xf numFmtId="171" fontId="90" fillId="2" borderId="119" xfId="0" applyNumberFormat="1" applyFont="1" applyFill="1" applyBorder="1" applyAlignment="1">
      <alignment horizontal="center"/>
    </xf>
    <xf numFmtId="171" fontId="90" fillId="2" borderId="8" xfId="0" applyNumberFormat="1" applyFont="1" applyFill="1" applyBorder="1" applyAlignment="1">
      <alignment horizontal="center"/>
    </xf>
    <xf numFmtId="171" fontId="90" fillId="2" borderId="38" xfId="0" applyNumberFormat="1" applyFont="1" applyFill="1" applyBorder="1" applyAlignment="1">
      <alignment horizontal="center"/>
    </xf>
    <xf numFmtId="171" fontId="90" fillId="2" borderId="9" xfId="0" applyNumberFormat="1" applyFont="1" applyFill="1" applyBorder="1" applyAlignment="1">
      <alignment horizontal="center"/>
    </xf>
    <xf numFmtId="171" fontId="90"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7" fillId="2" borderId="0" xfId="0" applyNumberFormat="1" applyFont="1" applyFill="1" applyBorder="1" applyAlignment="1">
      <alignment horizontal="center"/>
    </xf>
    <xf numFmtId="0" fontId="218" fillId="2" borderId="0" xfId="0" applyFont="1" applyFill="1" applyBorder="1"/>
    <xf numFmtId="164" fontId="218" fillId="2" borderId="0" xfId="0" applyNumberFormat="1" applyFont="1" applyFill="1" applyBorder="1" applyAlignment="1">
      <alignment horizontal="center"/>
    </xf>
    <xf numFmtId="171" fontId="90" fillId="2" borderId="95" xfId="0" applyNumberFormat="1" applyFont="1" applyFill="1" applyBorder="1" applyAlignment="1">
      <alignment horizontal="center"/>
    </xf>
    <xf numFmtId="171" fontId="90" fillId="2" borderId="103" xfId="0" applyNumberFormat="1" applyFont="1" applyFill="1" applyBorder="1" applyAlignment="1">
      <alignment horizontal="center"/>
    </xf>
    <xf numFmtId="164" fontId="90" fillId="2" borderId="96" xfId="0" applyNumberFormat="1" applyFont="1" applyFill="1" applyBorder="1" applyAlignment="1">
      <alignment horizontal="center"/>
    </xf>
    <xf numFmtId="164" fontId="90"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0" fillId="2" borderId="89" xfId="0" applyNumberFormat="1" applyFont="1" applyFill="1" applyBorder="1" applyAlignment="1">
      <alignment horizontal="center"/>
    </xf>
    <xf numFmtId="171" fontId="90" fillId="2" borderId="0" xfId="0" applyNumberFormat="1" applyFont="1" applyFill="1" applyBorder="1" applyAlignment="1">
      <alignment horizontal="center"/>
    </xf>
    <xf numFmtId="164" fontId="90" fillId="2" borderId="0" xfId="0" applyNumberFormat="1" applyFont="1" applyFill="1" applyBorder="1" applyAlignment="1">
      <alignment horizontal="center"/>
    </xf>
    <xf numFmtId="164" fontId="90" fillId="2" borderId="12" xfId="0" applyNumberFormat="1" applyFont="1" applyFill="1" applyBorder="1" applyAlignment="1">
      <alignment horizontal="center"/>
    </xf>
    <xf numFmtId="164" fontId="13" fillId="2" borderId="0" xfId="0" applyNumberFormat="1" applyFont="1" applyFill="1"/>
    <xf numFmtId="164" fontId="216" fillId="2" borderId="0" xfId="0" applyNumberFormat="1" applyFont="1" applyFill="1" applyBorder="1" applyAlignment="1">
      <alignment horizontal="center"/>
    </xf>
    <xf numFmtId="164" fontId="90" fillId="28" borderId="35" xfId="0" applyNumberFormat="1" applyFont="1" applyFill="1" applyBorder="1" applyAlignment="1">
      <alignment horizontal="center"/>
    </xf>
    <xf numFmtId="164" fontId="90" fillId="28" borderId="120" xfId="0" applyNumberFormat="1" applyFont="1" applyFill="1" applyBorder="1" applyAlignment="1">
      <alignment horizontal="center"/>
    </xf>
    <xf numFmtId="164" fontId="90"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8" fillId="2" borderId="0" xfId="0" applyFont="1" applyFill="1"/>
    <xf numFmtId="0" fontId="219" fillId="2" borderId="0" xfId="0" applyFont="1" applyFill="1" applyAlignment="1">
      <alignment wrapText="1"/>
    </xf>
    <xf numFmtId="0" fontId="219" fillId="2" borderId="0" xfId="0" applyFont="1" applyFill="1" applyAlignment="1"/>
    <xf numFmtId="0" fontId="13" fillId="2" borderId="0" xfId="0" applyFont="1" applyFill="1" applyAlignment="1">
      <alignment wrapText="1"/>
    </xf>
    <xf numFmtId="170" fontId="90"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2" fillId="2" borderId="0" xfId="0" applyFont="1" applyFill="1" applyAlignment="1">
      <alignment horizontal="center" wrapText="1"/>
    </xf>
    <xf numFmtId="0" fontId="223" fillId="2" borderId="0" xfId="0" applyFont="1" applyFill="1" applyAlignment="1">
      <alignment horizontal="center" wrapText="1"/>
    </xf>
    <xf numFmtId="0" fontId="221"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4" fillId="2" borderId="0" xfId="73" applyFont="1" applyFill="1"/>
    <xf numFmtId="0" fontId="225" fillId="2" borderId="0" xfId="0" applyFont="1" applyFill="1" applyBorder="1" applyAlignment="1">
      <alignment horizontal="left"/>
    </xf>
    <xf numFmtId="0" fontId="225"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5" fillId="2" borderId="123" xfId="70" applyNumberFormat="1" applyFont="1" applyFill="1" applyBorder="1" applyAlignment="1">
      <alignment horizontal="left" vertical="center"/>
    </xf>
    <xf numFmtId="174" fontId="211"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2"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7" fillId="2" borderId="0" xfId="0" applyFont="1" applyFill="1" applyAlignment="1">
      <alignment horizontal="center"/>
    </xf>
    <xf numFmtId="0" fontId="227"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1" fillId="2" borderId="0" xfId="0" applyFont="1" applyFill="1" applyAlignment="1">
      <alignment vertical="center"/>
    </xf>
    <xf numFmtId="283" fontId="215" fillId="2" borderId="124" xfId="70" applyNumberFormat="1" applyFont="1" applyFill="1" applyBorder="1" applyAlignment="1">
      <alignment horizontal="left" vertical="center"/>
    </xf>
    <xf numFmtId="170" fontId="212"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6" fillId="2" borderId="110" xfId="0" applyFont="1" applyFill="1" applyBorder="1" applyAlignment="1">
      <alignment horizontal="left" vertical="top" wrapText="1"/>
    </xf>
    <xf numFmtId="0" fontId="216"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6"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1"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1"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44" fillId="2" borderId="0" xfId="0" applyFont="1" applyFill="1" applyBorder="1" applyAlignment="1" applyProtection="1">
      <alignment horizontal="left" vertical="top"/>
      <protection locked="0"/>
    </xf>
    <xf numFmtId="0" fontId="90"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0"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0" fillId="2" borderId="0" xfId="0" applyFont="1" applyFill="1" applyBorder="1" applyAlignment="1" applyProtection="1">
      <alignment vertical="top"/>
      <protection locked="0"/>
    </xf>
    <xf numFmtId="3" fontId="57"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6"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0"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0" fillId="2" borderId="89" xfId="0" applyNumberFormat="1" applyFont="1" applyFill="1" applyBorder="1" applyAlignment="1" applyProtection="1">
      <alignment vertical="center"/>
      <protection locked="0"/>
    </xf>
    <xf numFmtId="3" fontId="207"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0"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0" fillId="2" borderId="89" xfId="0" applyNumberFormat="1" applyFont="1" applyFill="1" applyBorder="1" applyAlignment="1" applyProtection="1">
      <alignment vertical="top" wrapText="1"/>
      <protection locked="0"/>
    </xf>
    <xf numFmtId="3" fontId="90"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09" fillId="2" borderId="0" xfId="0" applyNumberFormat="1" applyFont="1" applyFill="1" applyBorder="1" applyAlignment="1" applyProtection="1">
      <alignment horizontal="center" vertical="center"/>
      <protection locked="0"/>
    </xf>
    <xf numFmtId="3" fontId="226"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0" fillId="2" borderId="89" xfId="0" applyNumberFormat="1" applyFont="1" applyFill="1" applyBorder="1" applyAlignment="1" applyProtection="1">
      <alignment horizontal="left" vertical="center" wrapText="1"/>
      <protection locked="0"/>
    </xf>
    <xf numFmtId="3" fontId="90"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0"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8"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7"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58"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8"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8" fillId="2" borderId="0" xfId="0" applyFont="1" applyFill="1" applyProtection="1">
      <protection locked="0"/>
    </xf>
    <xf numFmtId="0" fontId="90"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0"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7" fillId="2" borderId="5" xfId="0" applyNumberFormat="1" applyFont="1" applyFill="1" applyBorder="1" applyAlignment="1" applyProtection="1">
      <alignment horizontal="left"/>
      <protection locked="0"/>
    </xf>
    <xf numFmtId="39" fontId="57"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218"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6"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0"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7"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7"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0"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6"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7"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09"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209"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0"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0" fillId="2" borderId="0" xfId="0" applyNumberFormat="1" applyFont="1" applyFill="1" applyBorder="1" applyAlignment="1" applyProtection="1">
      <alignment horizontal="center" vertical="center"/>
      <protection locked="0"/>
    </xf>
    <xf numFmtId="3" fontId="90"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6"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0"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282" fontId="45" fillId="2" borderId="12" xfId="0" applyNumberFormat="1" applyFont="1" applyFill="1" applyBorder="1" applyAlignment="1" applyProtection="1">
      <alignment horizontal="center" vertical="center"/>
      <protection locked="0"/>
    </xf>
    <xf numFmtId="0" fontId="58" fillId="2" borderId="5" xfId="0" applyFont="1" applyFill="1" applyBorder="1" applyProtection="1">
      <protection locked="0"/>
    </xf>
    <xf numFmtId="3" fontId="206"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8" fillId="28" borderId="0" xfId="0" applyFont="1" applyFill="1" applyAlignment="1" applyProtection="1">
      <protection locked="0"/>
    </xf>
    <xf numFmtId="0" fontId="218"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1" fillId="90" borderId="28" xfId="40" applyNumberFormat="1" applyFont="1" applyFill="1" applyBorder="1" applyAlignment="1" applyProtection="1">
      <alignment horizontal="left" vertical="center"/>
      <protection locked="0"/>
    </xf>
    <xf numFmtId="0" fontId="218"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3"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8"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8"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3" fontId="226"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4"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3" fillId="2" borderId="0" xfId="0" applyFont="1" applyFill="1" applyAlignment="1" applyProtection="1">
      <alignment horizontal="center"/>
      <protection locked="0"/>
    </xf>
    <xf numFmtId="0" fontId="231" fillId="2" borderId="0" xfId="0" applyFont="1" applyFill="1" applyBorder="1" applyAlignment="1" applyProtection="1">
      <alignment horizontal="center"/>
      <protection locked="0"/>
    </xf>
    <xf numFmtId="0" fontId="234" fillId="2" borderId="0" xfId="0" applyFont="1" applyFill="1" applyBorder="1" applyAlignment="1" applyProtection="1">
      <alignment horizontal="center"/>
      <protection locked="0"/>
    </xf>
    <xf numFmtId="3" fontId="226"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0" fillId="2" borderId="89" xfId="0" applyNumberFormat="1" applyFont="1" applyFill="1" applyBorder="1" applyAlignment="1" applyProtection="1">
      <alignment vertical="center"/>
      <protection locked="0"/>
    </xf>
    <xf numFmtId="3" fontId="230" fillId="0" borderId="89" xfId="0" applyNumberFormat="1" applyFont="1" applyFill="1" applyBorder="1" applyAlignment="1" applyProtection="1">
      <alignment vertical="center" wrapText="1"/>
      <protection locked="0"/>
    </xf>
    <xf numFmtId="0" fontId="90" fillId="2" borderId="89" xfId="0" applyFont="1" applyFill="1" applyBorder="1" applyAlignment="1" applyProtection="1">
      <alignment vertical="top" wrapText="1"/>
      <protection locked="0"/>
    </xf>
    <xf numFmtId="3" fontId="90" fillId="2" borderId="118" xfId="0" applyNumberFormat="1" applyFont="1" applyFill="1" applyBorder="1" applyAlignment="1" applyProtection="1">
      <alignment horizontal="left" vertical="center"/>
      <protection locked="0"/>
    </xf>
    <xf numFmtId="0" fontId="231" fillId="2" borderId="0" xfId="0" applyFont="1" applyFill="1" applyAlignment="1" applyProtection="1">
      <alignment horizontal="center" vertical="center"/>
      <protection locked="0"/>
    </xf>
    <xf numFmtId="0" fontId="231" fillId="2" borderId="0" xfId="0" applyFont="1" applyFill="1" applyBorder="1" applyAlignment="1" applyProtection="1">
      <alignment horizontal="center" vertical="center"/>
      <protection locked="0"/>
    </xf>
    <xf numFmtId="3" fontId="230"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0" fillId="2" borderId="0" xfId="0" applyNumberFormat="1" applyFont="1" applyFill="1" applyBorder="1" applyAlignment="1" applyProtection="1">
      <alignment vertical="top"/>
      <protection locked="0"/>
    </xf>
    <xf numFmtId="0" fontId="90" fillId="2" borderId="0" xfId="0" applyNumberFormat="1" applyFont="1" applyFill="1" applyBorder="1" applyAlignment="1" applyProtection="1">
      <alignment vertical="top" wrapText="1"/>
      <protection locked="0"/>
    </xf>
    <xf numFmtId="3" fontId="90" fillId="2" borderId="0" xfId="0" applyNumberFormat="1" applyFont="1" applyFill="1" applyBorder="1" applyAlignment="1" applyProtection="1">
      <alignment vertical="center" wrapText="1"/>
      <protection locked="0"/>
    </xf>
    <xf numFmtId="3" fontId="90" fillId="2" borderId="0" xfId="0" applyNumberFormat="1" applyFont="1" applyFill="1" applyBorder="1" applyAlignment="1" applyProtection="1">
      <alignment horizontal="left" vertical="center"/>
      <protection locked="0"/>
    </xf>
    <xf numFmtId="3" fontId="230"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1"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0"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0"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0" fillId="2" borderId="0" xfId="0" applyFont="1" applyFill="1" applyBorder="1" applyAlignment="1" applyProtection="1">
      <alignment horizontal="left" vertical="center" wrapText="1"/>
      <protection locked="0"/>
    </xf>
    <xf numFmtId="0" fontId="90" fillId="28" borderId="139" xfId="0" applyFont="1" applyFill="1" applyBorder="1" applyAlignment="1">
      <alignment horizontal="left" vertical="center"/>
    </xf>
    <xf numFmtId="0" fontId="211" fillId="28" borderId="123" xfId="40" applyNumberFormat="1" applyFont="1" applyFill="1" applyBorder="1" applyAlignment="1">
      <alignment horizontal="left" vertical="center"/>
    </xf>
    <xf numFmtId="0" fontId="90" fillId="2" borderId="0" xfId="0" applyFont="1" applyFill="1" applyAlignment="1"/>
    <xf numFmtId="0" fontId="90" fillId="2" borderId="0" xfId="0" applyFont="1" applyFill="1" applyAlignment="1">
      <alignment wrapText="1"/>
    </xf>
    <xf numFmtId="0" fontId="90" fillId="2" borderId="0" xfId="0" applyFont="1" applyFill="1" applyAlignment="1">
      <alignment horizontal="left" wrapText="1"/>
    </xf>
    <xf numFmtId="0" fontId="90" fillId="2" borderId="0" xfId="0" applyFont="1" applyFill="1" applyAlignment="1">
      <alignment horizontal="left"/>
    </xf>
    <xf numFmtId="0" fontId="90"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0"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0"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1" borderId="0" xfId="0" applyFont="1" applyFill="1" applyBorder="1" applyAlignment="1">
      <alignment vertical="center"/>
    </xf>
    <xf numFmtId="0" fontId="0" fillId="91" borderId="0" xfId="0" applyFont="1" applyFill="1" applyBorder="1" applyAlignment="1">
      <alignment horizontal="left" vertical="center"/>
    </xf>
    <xf numFmtId="0" fontId="90" fillId="91" borderId="0" xfId="0" applyFont="1" applyFill="1" applyBorder="1" applyAlignment="1">
      <alignment horizontal="left" vertical="center"/>
    </xf>
    <xf numFmtId="174" fontId="211" fillId="91" borderId="28" xfId="40" applyNumberFormat="1" applyFont="1" applyFill="1" applyBorder="1" applyAlignment="1">
      <alignment horizontal="left" vertical="center"/>
    </xf>
    <xf numFmtId="0" fontId="48" fillId="91"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1" borderId="0" xfId="0" applyFont="1" applyFill="1" applyBorder="1" applyAlignment="1">
      <alignment vertical="center"/>
    </xf>
    <xf numFmtId="174" fontId="211" fillId="2" borderId="0" xfId="40" applyNumberFormat="1" applyFont="1" applyFill="1" applyBorder="1" applyAlignment="1" applyProtection="1">
      <alignment horizontal="left" vertical="center"/>
      <protection locked="0"/>
    </xf>
    <xf numFmtId="3" fontId="90" fillId="2" borderId="122" xfId="0" applyNumberFormat="1" applyFont="1" applyFill="1" applyBorder="1" applyAlignment="1">
      <alignment horizontal="center" vertical="center"/>
    </xf>
    <xf numFmtId="3" fontId="90" fillId="2" borderId="138" xfId="0" applyNumberFormat="1" applyFont="1" applyFill="1" applyBorder="1" applyAlignment="1">
      <alignment horizontal="center" vertical="center"/>
    </xf>
    <xf numFmtId="3" fontId="90"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0" fillId="88" borderId="122" xfId="0" applyNumberFormat="1" applyFont="1" applyFill="1" applyBorder="1" applyAlignment="1">
      <alignment horizontal="center" vertical="center" wrapText="1"/>
    </xf>
    <xf numFmtId="0" fontId="218" fillId="2" borderId="138" xfId="0" applyFont="1" applyFill="1" applyBorder="1"/>
    <xf numFmtId="170" fontId="90" fillId="88" borderId="138" xfId="0" applyNumberFormat="1" applyFont="1" applyFill="1" applyBorder="1" applyAlignment="1">
      <alignment horizontal="center" vertical="center" wrapText="1"/>
    </xf>
    <xf numFmtId="170" fontId="90"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1" borderId="0" xfId="0" applyFill="1"/>
    <xf numFmtId="0" fontId="90"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1" fillId="91" borderId="140" xfId="40" applyNumberFormat="1" applyFont="1" applyFill="1" applyBorder="1" applyAlignment="1">
      <alignment vertical="center"/>
    </xf>
    <xf numFmtId="0" fontId="48" fillId="91" borderId="0" xfId="0" applyFont="1" applyFill="1"/>
    <xf numFmtId="0" fontId="235" fillId="2" borderId="88" xfId="73" applyFont="1" applyFill="1" applyBorder="1" applyAlignment="1">
      <alignment vertical="center"/>
    </xf>
    <xf numFmtId="0" fontId="48" fillId="2" borderId="0" xfId="0" applyFont="1" applyFill="1" applyAlignment="1">
      <alignment horizontal="left" vertical="center"/>
    </xf>
    <xf numFmtId="0" fontId="211" fillId="2" borderId="0" xfId="40" applyNumberFormat="1" applyFont="1" applyFill="1" applyBorder="1" applyAlignment="1" applyProtection="1">
      <alignment vertical="center" wrapText="1"/>
      <protection locked="0"/>
    </xf>
    <xf numFmtId="0" fontId="48" fillId="91" borderId="0" xfId="0" applyFont="1" applyFill="1" applyAlignment="1"/>
    <xf numFmtId="0" fontId="38" fillId="91" borderId="0" xfId="73" applyFill="1"/>
    <xf numFmtId="0" fontId="90" fillId="2" borderId="0" xfId="0" applyFont="1" applyFill="1" applyBorder="1" applyAlignment="1">
      <alignment vertical="center" wrapText="1"/>
    </xf>
    <xf numFmtId="0" fontId="235" fillId="2" borderId="49" xfId="73" applyFont="1" applyFill="1" applyBorder="1" applyAlignment="1">
      <alignment vertical="center"/>
    </xf>
    <xf numFmtId="0" fontId="212" fillId="26" borderId="110" xfId="0" applyFont="1" applyFill="1" applyBorder="1" applyAlignment="1">
      <alignment horizontal="center"/>
    </xf>
    <xf numFmtId="0" fontId="218" fillId="2" borderId="0" xfId="0" applyFont="1" applyFill="1" applyAlignment="1" applyProtection="1">
      <protection locked="0"/>
    </xf>
    <xf numFmtId="164" fontId="90" fillId="2" borderId="35" xfId="0" applyNumberFormat="1" applyFont="1" applyFill="1" applyBorder="1" applyAlignment="1">
      <alignment horizontal="center"/>
    </xf>
    <xf numFmtId="164" fontId="235"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0"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5" fillId="0" borderId="88" xfId="73" applyFont="1" applyBorder="1" applyAlignment="1">
      <alignment vertical="center"/>
    </xf>
    <xf numFmtId="0" fontId="216"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9" fontId="41" fillId="28" borderId="0" xfId="72" applyFont="1" applyFill="1" applyBorder="1" applyAlignment="1" applyProtection="1">
      <alignment horizontal="center" vertical="center"/>
      <protection locked="0"/>
    </xf>
    <xf numFmtId="0" fontId="13" fillId="2" borderId="110" xfId="0" applyFont="1" applyFill="1" applyBorder="1" applyAlignment="1">
      <alignment vertical="top"/>
    </xf>
    <xf numFmtId="0" fontId="0" fillId="90" borderId="0" xfId="0" applyFill="1"/>
    <xf numFmtId="0" fontId="216" fillId="2" borderId="110" xfId="0" applyFont="1" applyFill="1" applyBorder="1" applyAlignment="1">
      <alignment vertical="top" wrapText="1"/>
    </xf>
    <xf numFmtId="174" fontId="211" fillId="90" borderId="140" xfId="40" applyNumberFormat="1" applyFont="1" applyFill="1" applyBorder="1" applyAlignment="1">
      <alignment horizontal="left" vertical="center"/>
    </xf>
    <xf numFmtId="169" fontId="90" fillId="28" borderId="13" xfId="0" applyNumberFormat="1" applyFont="1" applyFill="1" applyBorder="1" applyAlignment="1">
      <alignment horizontal="center"/>
    </xf>
    <xf numFmtId="169" fontId="90" fillId="28" borderId="34" xfId="0" applyNumberFormat="1" applyFont="1" applyFill="1" applyBorder="1" applyAlignment="1">
      <alignment horizontal="center"/>
    </xf>
    <xf numFmtId="0" fontId="0" fillId="91" borderId="0" xfId="0" applyFill="1" applyBorder="1"/>
    <xf numFmtId="0" fontId="216"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6"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0" fillId="2" borderId="7" xfId="0" quotePrefix="1" applyNumberFormat="1" applyFont="1" applyFill="1" applyBorder="1" applyAlignment="1">
      <alignment horizontal="left" vertical="center"/>
    </xf>
    <xf numFmtId="171" fontId="220"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0" fillId="2" borderId="119" xfId="0" applyNumberFormat="1" applyFont="1" applyFill="1" applyBorder="1" applyAlignment="1">
      <alignment horizontal="left" vertical="center"/>
    </xf>
    <xf numFmtId="0" fontId="90" fillId="2" borderId="142" xfId="0" applyNumberFormat="1" applyFont="1" applyFill="1" applyBorder="1" applyAlignment="1">
      <alignment horizontal="left" vertical="center"/>
    </xf>
    <xf numFmtId="0" fontId="90"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0"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0" fillId="2" borderId="119" xfId="0" applyNumberFormat="1" applyFont="1" applyFill="1" applyBorder="1" applyAlignment="1">
      <alignment horizontal="left" vertical="center" wrapText="1"/>
    </xf>
    <xf numFmtId="171" fontId="90" fillId="2" borderId="142" xfId="0" applyNumberFormat="1" applyFont="1" applyFill="1" applyBorder="1" applyAlignment="1">
      <alignment horizontal="left" vertical="center" wrapText="1"/>
    </xf>
    <xf numFmtId="171" fontId="90" fillId="2" borderId="142" xfId="0" applyNumberFormat="1" applyFont="1" applyFill="1" applyBorder="1" applyAlignment="1">
      <alignment horizontal="left" vertical="center"/>
    </xf>
    <xf numFmtId="171" fontId="90" fillId="2" borderId="142" xfId="0" applyNumberFormat="1" applyFont="1" applyFill="1" applyBorder="1" applyAlignment="1">
      <alignment horizontal="center" vertical="center"/>
    </xf>
    <xf numFmtId="171" fontId="90"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1" borderId="0" xfId="0" applyFont="1" applyFill="1" applyAlignment="1">
      <alignment vertical="center"/>
    </xf>
    <xf numFmtId="0" fontId="0" fillId="91" borderId="0" xfId="0" applyFill="1" applyAlignment="1">
      <alignment vertical="center"/>
    </xf>
    <xf numFmtId="0" fontId="0" fillId="2" borderId="0" xfId="0" applyFill="1" applyAlignment="1">
      <alignment vertical="center"/>
    </xf>
    <xf numFmtId="0" fontId="236" fillId="2" borderId="0" xfId="0" applyFont="1" applyFill="1" applyBorder="1"/>
    <xf numFmtId="0" fontId="236"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5" fillId="2" borderId="9" xfId="73" applyFont="1" applyFill="1" applyBorder="1" applyAlignment="1">
      <alignment vertical="center"/>
    </xf>
    <xf numFmtId="0" fontId="45" fillId="2" borderId="9" xfId="0" applyFont="1" applyFill="1" applyBorder="1" applyAlignment="1">
      <alignment vertical="top" wrapText="1"/>
    </xf>
    <xf numFmtId="0" fontId="236" fillId="2" borderId="0" xfId="0" applyFont="1" applyFill="1" applyAlignment="1">
      <alignment horizontal="left"/>
    </xf>
    <xf numFmtId="164" fontId="90" fillId="2" borderId="116" xfId="0" applyNumberFormat="1" applyFont="1" applyFill="1" applyBorder="1" applyAlignment="1">
      <alignment horizontal="center"/>
    </xf>
    <xf numFmtId="164" fontId="90"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6" fillId="2" borderId="0" xfId="0" applyFont="1" applyFill="1" applyBorder="1" applyAlignment="1">
      <alignment horizontal="left" vertical="top"/>
    </xf>
    <xf numFmtId="0" fontId="13" fillId="92" borderId="110" xfId="0" applyFont="1" applyFill="1" applyBorder="1" applyAlignment="1">
      <alignment horizontal="left" vertical="top" wrapText="1"/>
    </xf>
    <xf numFmtId="0" fontId="236" fillId="2" borderId="0" xfId="0" applyFont="1" applyFill="1" applyAlignment="1"/>
    <xf numFmtId="0" fontId="44" fillId="91"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0"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0"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7"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7"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1" fillId="2" borderId="0" xfId="0" applyFont="1" applyFill="1" applyBorder="1" applyAlignment="1">
      <alignment horizontal="left" vertical="center"/>
    </xf>
    <xf numFmtId="44" fontId="211" fillId="2" borderId="0" xfId="70" applyFont="1" applyFill="1" applyBorder="1" applyAlignment="1">
      <alignment horizontal="left" vertical="center"/>
    </xf>
    <xf numFmtId="44" fontId="211" fillId="28" borderId="123" xfId="70" applyFont="1" applyFill="1" applyBorder="1" applyAlignment="1">
      <alignment horizontal="left" vertical="center"/>
    </xf>
    <xf numFmtId="177" fontId="211"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1" fillId="2" borderId="0" xfId="71" applyNumberFormat="1" applyFont="1" applyFill="1" applyBorder="1" applyAlignment="1">
      <alignment horizontal="left" vertical="center"/>
    </xf>
    <xf numFmtId="0" fontId="48" fillId="2" borderId="0" xfId="0" applyFont="1" applyFill="1" applyBorder="1" applyAlignment="1">
      <alignment wrapText="1"/>
    </xf>
    <xf numFmtId="0" fontId="90" fillId="2" borderId="0" xfId="0" applyFont="1" applyFill="1" applyBorder="1" applyAlignment="1">
      <alignment horizontal="left" vertical="center"/>
    </xf>
    <xf numFmtId="9" fontId="71"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0" fillId="2" borderId="0" xfId="5151" applyNumberFormat="1" applyFont="1" applyFill="1" applyBorder="1" applyAlignment="1">
      <alignment vertical="center"/>
    </xf>
    <xf numFmtId="171" fontId="241"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1"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3" fillId="28" borderId="35" xfId="0" quotePrefix="1" applyNumberFormat="1" applyFont="1" applyFill="1" applyBorder="1" applyAlignment="1" applyProtection="1">
      <alignment horizontal="center"/>
      <protection locked="0"/>
    </xf>
    <xf numFmtId="40" fontId="244"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176" fontId="45" fillId="2" borderId="0" xfId="70" applyNumberFormat="1" applyFont="1" applyFill="1" applyAlignment="1" applyProtection="1">
      <alignment horizontal="center"/>
      <protection locked="0"/>
    </xf>
    <xf numFmtId="176" fontId="8" fillId="2" borderId="0" xfId="70" applyNumberFormat="1" applyFont="1" applyFill="1" applyAlignment="1" applyProtection="1">
      <alignment horizontal="center"/>
      <protection locked="0"/>
    </xf>
    <xf numFmtId="0" fontId="8" fillId="28" borderId="148"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center" vertical="center" wrapText="1"/>
      <protection locked="0"/>
    </xf>
    <xf numFmtId="0" fontId="54" fillId="28" borderId="35" xfId="0" applyFont="1" applyFill="1" applyBorder="1" applyAlignment="1" applyProtection="1">
      <alignment horizontal="center" vertical="center" wrapText="1"/>
      <protection locked="0"/>
    </xf>
    <xf numFmtId="169" fontId="90" fillId="28" borderId="13" xfId="0" applyNumberFormat="1" applyFont="1" applyFill="1" applyBorder="1" applyAlignment="1">
      <alignment horizontal="center"/>
    </xf>
    <xf numFmtId="0" fontId="208" fillId="2" borderId="0" xfId="0" applyFont="1" applyFill="1" applyProtection="1">
      <protection locked="0"/>
    </xf>
    <xf numFmtId="0" fontId="54" fillId="2" borderId="0" xfId="0" applyFont="1" applyFill="1" applyAlignment="1" applyProtection="1">
      <alignment horizontal="left" vertical="center" wrapText="1"/>
      <protection locked="0"/>
    </xf>
    <xf numFmtId="0" fontId="52" fillId="26" borderId="98"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3" fontId="45" fillId="2" borderId="0" xfId="0" applyNumberFormat="1" applyFont="1" applyFill="1" applyAlignment="1" applyProtection="1">
      <alignment horizontal="center" vertical="center"/>
      <protection locked="0"/>
    </xf>
    <xf numFmtId="9" fontId="41" fillId="28"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Alignment="1" applyProtection="1">
      <alignment horizontal="center" vertical="center"/>
      <protection locked="0"/>
    </xf>
    <xf numFmtId="10" fontId="41" fillId="2" borderId="0" xfId="72" applyNumberFormat="1" applyFont="1" applyFill="1" applyAlignment="1" applyProtection="1">
      <alignment horizontal="center" vertical="center"/>
      <protection locked="0"/>
    </xf>
    <xf numFmtId="10" fontId="34" fillId="2" borderId="0" xfId="72"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10" fontId="41" fillId="2" borderId="0" xfId="0" applyNumberFormat="1" applyFont="1" applyFill="1" applyAlignment="1" applyProtection="1">
      <alignment horizontal="center" vertical="center"/>
      <protection locked="0"/>
    </xf>
    <xf numFmtId="10" fontId="209" fillId="2" borderId="0" xfId="0" applyNumberFormat="1" applyFont="1" applyFill="1" applyAlignment="1">
      <alignment horizontal="center" vertical="center"/>
    </xf>
    <xf numFmtId="10" fontId="209" fillId="2" borderId="0" xfId="0" applyNumberFormat="1" applyFont="1" applyFill="1" applyAlignment="1" applyProtection="1">
      <alignment horizontal="center" vertical="center"/>
      <protection locked="0"/>
    </xf>
    <xf numFmtId="0" fontId="90" fillId="2" borderId="109" xfId="0" applyFont="1" applyFill="1" applyBorder="1" applyAlignment="1" applyProtection="1">
      <alignment vertical="top" wrapText="1"/>
      <protection locked="0"/>
    </xf>
    <xf numFmtId="9" fontId="41" fillId="28" borderId="86" xfId="0" applyNumberFormat="1" applyFont="1" applyFill="1" applyBorder="1" applyAlignment="1" applyProtection="1">
      <alignment horizontal="center" vertical="center"/>
      <protection locked="0"/>
    </xf>
    <xf numFmtId="10" fontId="41" fillId="28" borderId="86" xfId="0" applyNumberFormat="1" applyFont="1" applyFill="1" applyBorder="1" applyAlignment="1" applyProtection="1">
      <alignment horizontal="center" vertical="center"/>
      <protection locked="0"/>
    </xf>
    <xf numFmtId="0" fontId="237" fillId="2" borderId="0" xfId="0" applyFont="1" applyFill="1" applyAlignment="1">
      <alignment vertical="top"/>
    </xf>
    <xf numFmtId="0" fontId="0" fillId="28" borderId="148" xfId="0" applyFill="1" applyBorder="1" applyAlignment="1">
      <alignment vertical="top"/>
    </xf>
    <xf numFmtId="0" fontId="0" fillId="90" borderId="148" xfId="0" applyFill="1" applyBorder="1"/>
    <xf numFmtId="3" fontId="0" fillId="28" borderId="3" xfId="0" applyNumberFormat="1" applyFill="1" applyBorder="1" applyAlignment="1">
      <alignment vertical="top"/>
    </xf>
    <xf numFmtId="3" fontId="0" fillId="28" borderId="35" xfId="0" applyNumberFormat="1" applyFill="1" applyBorder="1" applyAlignment="1">
      <alignment vertical="top"/>
    </xf>
    <xf numFmtId="3" fontId="0" fillId="28" borderId="45" xfId="0" applyNumberFormat="1" applyFill="1" applyBorder="1" applyAlignment="1">
      <alignment vertical="top"/>
    </xf>
    <xf numFmtId="9" fontId="41" fillId="28" borderId="0" xfId="0" applyNumberFormat="1" applyFont="1" applyFill="1" applyAlignment="1">
      <alignment horizontal="center"/>
    </xf>
    <xf numFmtId="3" fontId="213" fillId="2" borderId="0" xfId="0" applyNumberFormat="1" applyFont="1" applyFill="1" applyAlignment="1" applyProtection="1">
      <alignment horizontal="center" vertical="center"/>
      <protection locked="0"/>
    </xf>
    <xf numFmtId="3" fontId="8" fillId="2" borderId="0" xfId="0" applyNumberFormat="1" applyFont="1" applyFill="1" applyAlignment="1" applyProtection="1">
      <alignment vertical="center" wrapText="1"/>
      <protection locked="0"/>
    </xf>
    <xf numFmtId="10" fontId="42"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vertical="center"/>
      <protection locked="0"/>
    </xf>
    <xf numFmtId="3" fontId="49" fillId="2" borderId="0" xfId="0" applyNumberFormat="1" applyFont="1" applyFill="1" applyAlignment="1" applyProtection="1">
      <alignment vertical="center"/>
      <protection locked="0"/>
    </xf>
    <xf numFmtId="9" fontId="41" fillId="28" borderId="0" xfId="0" applyNumberFormat="1" applyFont="1" applyFill="1" applyAlignment="1">
      <alignment horizontal="center" vertical="center"/>
    </xf>
    <xf numFmtId="3" fontId="45" fillId="2" borderId="0" xfId="0" applyNumberFormat="1" applyFont="1" applyFill="1" applyAlignment="1" applyProtection="1">
      <alignment horizontal="left" vertical="center"/>
      <protection locked="0"/>
    </xf>
    <xf numFmtId="10" fontId="45" fillId="2" borderId="0" xfId="72"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09" fillId="2" borderId="0" xfId="0" applyNumberFormat="1" applyFont="1" applyFill="1" applyAlignment="1" applyProtection="1">
      <alignment horizontal="center" vertical="center" wrapText="1"/>
      <protection locked="0"/>
    </xf>
    <xf numFmtId="3" fontId="49"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vertical="center"/>
      <protection locked="0"/>
    </xf>
    <xf numFmtId="3" fontId="209"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3" fontId="8" fillId="2" borderId="0" xfId="0" applyNumberFormat="1" applyFont="1" applyFill="1" applyAlignment="1" applyProtection="1">
      <alignment horizontal="center" vertical="center"/>
      <protection locked="0"/>
    </xf>
    <xf numFmtId="10" fontId="45" fillId="28" borderId="0" xfId="0" applyNumberFormat="1" applyFont="1" applyFill="1" applyAlignment="1" applyProtection="1">
      <alignment horizontal="center" vertical="center"/>
      <protection locked="0"/>
    </xf>
    <xf numFmtId="10" fontId="45" fillId="2" borderId="0" xfId="0" applyNumberFormat="1" applyFont="1" applyFill="1" applyAlignment="1">
      <alignment horizontal="center" vertical="center"/>
    </xf>
    <xf numFmtId="10" fontId="8" fillId="2" borderId="0" xfId="0" applyNumberFormat="1" applyFont="1" applyFill="1" applyAlignment="1" applyProtection="1">
      <alignment horizontal="center" vertical="center"/>
      <protection locked="0"/>
    </xf>
    <xf numFmtId="10" fontId="12" fillId="2" borderId="0" xfId="0" applyNumberFormat="1" applyFont="1" applyFill="1" applyAlignment="1" applyProtection="1">
      <alignment horizontal="center" vertical="center"/>
      <protection locked="0"/>
    </xf>
    <xf numFmtId="9" fontId="45" fillId="28" borderId="0" xfId="72" applyFont="1" applyFill="1" applyAlignment="1">
      <alignment horizontal="center" vertical="center"/>
    </xf>
    <xf numFmtId="10" fontId="12" fillId="2" borderId="0" xfId="72" applyNumberFormat="1" applyFont="1" applyFill="1" applyAlignment="1" applyProtection="1">
      <alignment horizontal="center" vertical="center"/>
      <protection locked="0"/>
    </xf>
    <xf numFmtId="10" fontId="12" fillId="28" borderId="0" xfId="0" applyNumberFormat="1" applyFont="1" applyFill="1" applyAlignment="1" applyProtection="1">
      <alignment horizontal="center" vertical="center"/>
      <protection locked="0"/>
    </xf>
    <xf numFmtId="0" fontId="35" fillId="2" borderId="0" xfId="0" applyFont="1" applyFill="1" applyProtection="1">
      <protection locked="0"/>
    </xf>
    <xf numFmtId="282" fontId="45" fillId="2" borderId="0" xfId="0" applyNumberFormat="1" applyFont="1" applyFill="1" applyAlignment="1" applyProtection="1">
      <alignment horizontal="center" vertical="center"/>
      <protection locked="0"/>
    </xf>
    <xf numFmtId="0" fontId="72" fillId="2" borderId="0" xfId="0" applyFont="1" applyFill="1" applyProtection="1">
      <protection locked="0"/>
    </xf>
    <xf numFmtId="9" fontId="42" fillId="28" borderId="12" xfId="72" applyFont="1" applyFill="1" applyBorder="1" applyAlignment="1" applyProtection="1">
      <alignment horizontal="center" vertical="center"/>
      <protection locked="0"/>
    </xf>
    <xf numFmtId="9" fontId="42" fillId="28" borderId="112" xfId="72"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8" fillId="2" borderId="0" xfId="0" applyFont="1" applyFill="1" applyBorder="1" applyAlignment="1">
      <alignment wrapText="1"/>
    </xf>
    <xf numFmtId="0" fontId="238" fillId="2" borderId="12" xfId="0" applyFont="1" applyFill="1" applyBorder="1" applyAlignment="1">
      <alignment wrapText="1"/>
    </xf>
    <xf numFmtId="0" fontId="90" fillId="2" borderId="0" xfId="0" applyFont="1" applyFill="1" applyBorder="1" applyAlignment="1">
      <alignment wrapText="1"/>
    </xf>
    <xf numFmtId="0" fontId="90"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0" fillId="2" borderId="103" xfId="0" applyFont="1" applyFill="1" applyBorder="1" applyAlignment="1">
      <alignment wrapText="1"/>
    </xf>
    <xf numFmtId="0" fontId="90"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29" fillId="2" borderId="0" xfId="0" applyFont="1" applyFill="1" applyAlignment="1">
      <alignment horizontal="left"/>
    </xf>
    <xf numFmtId="0" fontId="90" fillId="2" borderId="118" xfId="0" applyFont="1" applyFill="1" applyBorder="1" applyAlignment="1">
      <alignment horizontal="center" wrapText="1"/>
    </xf>
    <xf numFmtId="0" fontId="90" fillId="2" borderId="103" xfId="0" applyFont="1" applyFill="1" applyBorder="1" applyAlignment="1">
      <alignment horizontal="center" wrapText="1"/>
    </xf>
    <xf numFmtId="0" fontId="90" fillId="2" borderId="97" xfId="0" applyFont="1" applyFill="1" applyBorder="1" applyAlignment="1">
      <alignment horizontal="center" wrapText="1"/>
    </xf>
    <xf numFmtId="0" fontId="90" fillId="2" borderId="89" xfId="0" applyFont="1" applyFill="1" applyBorder="1" applyAlignment="1">
      <alignment horizontal="center" wrapText="1"/>
    </xf>
    <xf numFmtId="0" fontId="90" fillId="2" borderId="0" xfId="0" applyFont="1" applyFill="1" applyBorder="1" applyAlignment="1">
      <alignment horizontal="center" wrapText="1"/>
    </xf>
    <xf numFmtId="0" fontId="90" fillId="2" borderId="12" xfId="0" applyFont="1" applyFill="1" applyBorder="1" applyAlignment="1">
      <alignment horizontal="center" wrapText="1"/>
    </xf>
    <xf numFmtId="0" fontId="90" fillId="2" borderId="109" xfId="0" applyFont="1" applyFill="1" applyBorder="1" applyAlignment="1">
      <alignment horizontal="center" wrapText="1"/>
    </xf>
    <xf numFmtId="0" fontId="90" fillId="2" borderId="5" xfId="0" applyFont="1" applyFill="1" applyBorder="1" applyAlignment="1">
      <alignment horizontal="center" wrapText="1"/>
    </xf>
    <xf numFmtId="0" fontId="90" fillId="2" borderId="112" xfId="0" applyFont="1" applyFill="1" applyBorder="1" applyAlignment="1">
      <alignment horizontal="center" wrapText="1"/>
    </xf>
    <xf numFmtId="171" fontId="90" fillId="28" borderId="122" xfId="0" applyNumberFormat="1" applyFont="1" applyFill="1" applyBorder="1" applyAlignment="1">
      <alignment horizontal="left"/>
    </xf>
    <xf numFmtId="171" fontId="90" fillId="28" borderId="134" xfId="0" applyNumberFormat="1" applyFont="1" applyFill="1" applyBorder="1" applyAlignment="1">
      <alignment horizontal="left"/>
    </xf>
    <xf numFmtId="0" fontId="90" fillId="91" borderId="0" xfId="0" applyFont="1" applyFill="1" applyBorder="1" applyAlignment="1">
      <alignment horizontal="left"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170" fontId="212" fillId="26" borderId="122" xfId="6" applyNumberFormat="1" applyFont="1" applyFill="1" applyBorder="1" applyAlignment="1">
      <alignment horizontal="center" vertical="center" wrapText="1"/>
    </xf>
    <xf numFmtId="170" fontId="212"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2" fillId="26" borderId="122" xfId="0" applyFont="1" applyFill="1" applyBorder="1" applyAlignment="1">
      <alignment horizontal="center"/>
    </xf>
    <xf numFmtId="0" fontId="212" fillId="26" borderId="134" xfId="0" applyFont="1" applyFill="1" applyBorder="1" applyAlignment="1">
      <alignment horizontal="center"/>
    </xf>
    <xf numFmtId="0" fontId="211" fillId="91"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0" fillId="91" borderId="0" xfId="40" applyNumberFormat="1" applyFont="1" applyFill="1" applyBorder="1" applyAlignment="1">
      <alignment horizontal="left" vertical="center" wrapText="1"/>
    </xf>
    <xf numFmtId="0" fontId="48" fillId="91"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1" fillId="91" borderId="140" xfId="40" applyNumberFormat="1" applyFont="1" applyFill="1" applyBorder="1" applyAlignment="1">
      <alignment horizontal="left" vertical="center"/>
    </xf>
    <xf numFmtId="174" fontId="211" fillId="91" borderId="141" xfId="40" applyNumberFormat="1" applyFont="1" applyFill="1" applyBorder="1" applyAlignment="1">
      <alignment horizontal="left" vertical="center"/>
    </xf>
    <xf numFmtId="0" fontId="48" fillId="91" borderId="0" xfId="0" applyFont="1" applyFill="1" applyAlignment="1">
      <alignment horizontal="left" vertical="center" wrapText="1"/>
    </xf>
    <xf numFmtId="0" fontId="52" fillId="26" borderId="149" xfId="0" applyFont="1" applyFill="1" applyBorder="1" applyAlignment="1" applyProtection="1">
      <alignment horizontal="center" vertical="center" wrapText="1"/>
      <protection locked="0"/>
    </xf>
    <xf numFmtId="0" fontId="52" fillId="26" borderId="52"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0" fillId="91"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0" fillId="91" borderId="0" xfId="0" applyFont="1" applyFill="1" applyBorder="1" applyAlignment="1">
      <alignment horizontal="left" wrapText="1"/>
    </xf>
    <xf numFmtId="0" fontId="236" fillId="2" borderId="5" xfId="0" applyFont="1" applyFill="1" applyBorder="1" applyAlignment="1">
      <alignment horizontal="left"/>
    </xf>
    <xf numFmtId="9" fontId="71" fillId="26" borderId="35" xfId="5151" applyNumberFormat="1" applyFont="1" applyFill="1" applyBorder="1" applyAlignment="1">
      <alignment horizontal="center" vertical="center" wrapText="1"/>
    </xf>
    <xf numFmtId="0" fontId="90" fillId="91" borderId="0" xfId="0" applyFont="1" applyFill="1" applyAlignment="1">
      <alignment horizontal="left" vertical="center" wrapText="1"/>
    </xf>
  </cellXfs>
  <cellStyles count="10544">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amp; ¢ 2" xfId="9788" xr:uid="{BC2F2EB3-ED41-4422-9E4E-8D35C16E6CB3}"/>
    <cellStyle name="$ 2" xfId="9787" xr:uid="{B945DBA6-3C2E-4715-9FE9-D4127EC4F1C4}"/>
    <cellStyle name="$ 3" xfId="10539" xr:uid="{6180E40A-5BED-4306-83A4-6B39FB03E5F1}"/>
    <cellStyle name="%" xfId="708" xr:uid="{00000000-0005-0000-0000-000004000000}"/>
    <cellStyle name="%.00" xfId="709" xr:uid="{00000000-0005-0000-0000-000005000000}"/>
    <cellStyle name="(Heading)" xfId="704" xr:uid="{00000000-0005-0000-0000-000006000000}"/>
    <cellStyle name="(Heading) 2" xfId="9784" xr:uid="{33DAA6B8-CF64-4686-B5EE-08E6E375F330}"/>
    <cellStyle name="(Lefting)" xfId="705" xr:uid="{00000000-0005-0000-0000-000007000000}"/>
    <cellStyle name="(Lefting) 2" xfId="9785" xr:uid="{DC842030-2F25-48E5-9A5B-7FD9A097C026}"/>
    <cellStyle name="(z*¯_x000f_°(”,¯?À(¢,¯?Ð(°,¯?à(Â,¯?ð(Ô,¯?" xfId="706" xr:uid="{00000000-0005-0000-0000-000008000000}"/>
    <cellStyle name="(z*¯_x000f_°(”,¯?À(¢,¯?Ð(°,¯?à(Â,¯?ð(Ô,¯? 2" xfId="9786" xr:uid="{73D8E92D-EF53-48DE-884D-5A4ABB94DE6F}"/>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MultipleSpace_Smartportfolio model_DB-merged files 2" xfId="9783" xr:uid="{5500544E-F2C1-4E7C-9105-DBB20A95D083}"/>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2" xfId="9789" xr:uid="{F4889E17-7547-4756-AFA6-69C9D7F83480}"/>
    <cellStyle name="Accounting w/$ Total" xfId="1352" xr:uid="{00000000-0005-0000-0000-0000C3020000}"/>
    <cellStyle name="Accounting w/$ Total 2" xfId="9790" xr:uid="{CA47DD5B-E402-4B9B-8313-14DEBEFD5D95}"/>
    <cellStyle name="Accounting w/o $" xfId="1353" xr:uid="{00000000-0005-0000-0000-0000C4020000}"/>
    <cellStyle name="Accounting w/o $ 2" xfId="9791" xr:uid="{21EC8320-E83F-4642-8BAC-98BC63E73F3E}"/>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price 2 2" xfId="10529" xr:uid="{0C16B4DE-96DA-4274-8914-9A93544E169F}"/>
    <cellStyle name="Aprice 3" xfId="9792" xr:uid="{E3B7D711-6178-4B72-8291-AC1A77FABDEF}"/>
    <cellStyle name="ar" xfId="1364" xr:uid="{00000000-0005-0000-0000-0000D5020000}"/>
    <cellStyle name="ar 2" xfId="6863" xr:uid="{00000000-0005-0000-0000-0000D6020000}"/>
    <cellStyle name="ar 2 2" xfId="10536" xr:uid="{65496A26-0255-49FD-9305-F570C53C7462}"/>
    <cellStyle name="ar 3" xfId="9793" xr:uid="{94C90788-0D4B-49AE-A46F-FC9C4B23D604}"/>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94" xr:uid="{51F60158-AF69-441B-A8E3-ADB32C9C5293}"/>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95" xr:uid="{249E70AA-3F8E-47BF-BB64-CFCA06194F22}"/>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 2" xfId="9796" xr:uid="{171EE180-A700-4A83-8CCA-5F5A6EB918DE}"/>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2 2" xfId="9798" xr:uid="{154D8CA3-C143-41FB-99C4-17D4E7BD87E1}"/>
    <cellStyle name="Comma 10 3" xfId="1442" xr:uid="{00000000-0005-0000-0000-000033030000}"/>
    <cellStyle name="Comma 10 3 2" xfId="9799" xr:uid="{B69BB170-1C12-4EF4-9486-DA4199B0AB84}"/>
    <cellStyle name="Comma 10 4" xfId="1443" xr:uid="{00000000-0005-0000-0000-000034030000}"/>
    <cellStyle name="Comma 10 4 2" xfId="9800" xr:uid="{8DFD955C-1C49-49DB-A6B3-77D35C38B170}"/>
    <cellStyle name="Comma 10 5" xfId="1444" xr:uid="{00000000-0005-0000-0000-000035030000}"/>
    <cellStyle name="Comma 10 5 2" xfId="9801" xr:uid="{940BC7ED-EABF-46C2-8384-DEECFA0AA6CB}"/>
    <cellStyle name="Comma 10 6" xfId="9797" xr:uid="{C1D4375B-F4E5-4E4E-8D80-8F0453920377}"/>
    <cellStyle name="Comma 11" xfId="1445" xr:uid="{00000000-0005-0000-0000-000036030000}"/>
    <cellStyle name="Comma 11 2" xfId="9802" xr:uid="{1D847573-B401-4039-A6E1-21ADA9E926B8}"/>
    <cellStyle name="Comma 12" xfId="1446" xr:uid="{00000000-0005-0000-0000-000037030000}"/>
    <cellStyle name="Comma 12 2" xfId="9803" xr:uid="{1BD4C97D-C3EF-48BC-B091-F4C51E2DDD33}"/>
    <cellStyle name="Comma 13" xfId="132" xr:uid="{00000000-0005-0000-0000-000038030000}"/>
    <cellStyle name="Comma 13 2" xfId="9781" xr:uid="{AC70C480-2C96-4E1B-A640-C3177CBC1CE8}"/>
    <cellStyle name="Comma 14" xfId="6210" xr:uid="{00000000-0005-0000-0000-000039030000}"/>
    <cellStyle name="Comma 14 2" xfId="10530" xr:uid="{482BC967-09C8-4CB6-995B-1F82C5762A60}"/>
    <cellStyle name="Comma 15" xfId="6262" xr:uid="{00000000-0005-0000-0000-00003A030000}"/>
    <cellStyle name="Comma 15 2" xfId="10531" xr:uid="{670BFF0D-6A55-4631-9DC5-C9A07AC62320}"/>
    <cellStyle name="Comma 16" xfId="6264" xr:uid="{00000000-0005-0000-0000-00003B030000}"/>
    <cellStyle name="Comma 16 2" xfId="10533" xr:uid="{89FEB763-A067-4367-B625-3533A38E95A1}"/>
    <cellStyle name="Comma 17" xfId="6263" xr:uid="{00000000-0005-0000-0000-00003C030000}"/>
    <cellStyle name="Comma 17 2" xfId="10532" xr:uid="{AE60F41C-7627-441B-8456-2BE75D4C9C9B}"/>
    <cellStyle name="Comma 18" xfId="9778" xr:uid="{181DD235-BF39-4DDE-828A-F79B8CAD9552}"/>
    <cellStyle name="Comma 19" xfId="10540" xr:uid="{0D51BD56-1AF4-4AF0-83A9-1494DED3E7E6}"/>
    <cellStyle name="Comma 2" xfId="1" xr:uid="{00000000-0005-0000-0000-00003D030000}"/>
    <cellStyle name="Comma 2 10" xfId="1447" xr:uid="{00000000-0005-0000-0000-00003E030000}"/>
    <cellStyle name="Comma 2 10 2" xfId="9804" xr:uid="{860B052E-8D54-49F8-A1B5-1153DA65EA5D}"/>
    <cellStyle name="Comma 2 11" xfId="1448" xr:uid="{00000000-0005-0000-0000-00003F030000}"/>
    <cellStyle name="Comma 2 11 2" xfId="1449" xr:uid="{00000000-0005-0000-0000-000040030000}"/>
    <cellStyle name="Comma 2 11 2 2" xfId="1450" xr:uid="{00000000-0005-0000-0000-000041030000}"/>
    <cellStyle name="Comma 2 11 2 2 2" xfId="9807" xr:uid="{D1E2D27D-BF3C-4BE6-83B1-8EECA75FF055}"/>
    <cellStyle name="Comma 2 11 2 3" xfId="9806" xr:uid="{1045BDC5-BDAD-46AE-BA18-6BB0431BB318}"/>
    <cellStyle name="Comma 2 11 3" xfId="1451" xr:uid="{00000000-0005-0000-0000-000042030000}"/>
    <cellStyle name="Comma 2 11 3 2" xfId="9808" xr:uid="{051C479B-7520-470A-959C-F811D59721D8}"/>
    <cellStyle name="Comma 2 11 4" xfId="9805" xr:uid="{F1DB6795-8070-4C61-AD00-4031B9DEC97A}"/>
    <cellStyle name="Comma 2 12" xfId="1452" xr:uid="{00000000-0005-0000-0000-000043030000}"/>
    <cellStyle name="Comma 2 12 2" xfId="1453" xr:uid="{00000000-0005-0000-0000-000044030000}"/>
    <cellStyle name="Comma 2 12 2 2" xfId="9810" xr:uid="{525F6947-A6A1-4C49-BCF8-C4D9482C6F92}"/>
    <cellStyle name="Comma 2 12 3" xfId="9809" xr:uid="{480107C4-8103-476A-AF14-EBAE4AE7A7E2}"/>
    <cellStyle name="Comma 2 13" xfId="1454" xr:uid="{00000000-0005-0000-0000-000045030000}"/>
    <cellStyle name="Comma 2 13 2" xfId="9811" xr:uid="{EE6BDD55-AB16-4482-BE33-55C3DEBDF4A8}"/>
    <cellStyle name="Comma 2 14" xfId="1455" xr:uid="{00000000-0005-0000-0000-000046030000}"/>
    <cellStyle name="Comma 2 14 2" xfId="9812" xr:uid="{A8B79BFA-24F3-4AF5-957D-2DBED2849450}"/>
    <cellStyle name="Comma 2 15" xfId="1456" xr:uid="{00000000-0005-0000-0000-000047030000}"/>
    <cellStyle name="Comma 2 15 2" xfId="9813" xr:uid="{DB0D508D-8D57-4218-8E82-37F7F1A76485}"/>
    <cellStyle name="Comma 2 16" xfId="1457" xr:uid="{00000000-0005-0000-0000-000048030000}"/>
    <cellStyle name="Comma 2 16 2" xfId="9814" xr:uid="{770B3CC1-1006-4B73-9656-26ACADB0B95B}"/>
    <cellStyle name="Comma 2 17" xfId="1458" xr:uid="{00000000-0005-0000-0000-000049030000}"/>
    <cellStyle name="Comma 2 17 2" xfId="9815" xr:uid="{B20FA29E-0DDA-4349-9BFF-3B7F0FF24EA0}"/>
    <cellStyle name="Comma 2 18" xfId="1459" xr:uid="{00000000-0005-0000-0000-00004A030000}"/>
    <cellStyle name="Comma 2 18 2" xfId="9816" xr:uid="{6FF9CBDF-275A-4705-9CFF-5990EF7CFEAF}"/>
    <cellStyle name="Comma 2 19" xfId="1460" xr:uid="{00000000-0005-0000-0000-00004B030000}"/>
    <cellStyle name="Comma 2 19 2" xfId="9817" xr:uid="{37337C2E-E068-4D25-A480-93651F1F8F69}"/>
    <cellStyle name="Comma 2 2" xfId="2" xr:uid="{00000000-0005-0000-0000-00004C030000}"/>
    <cellStyle name="Comma 2 2 10" xfId="1461" xr:uid="{00000000-0005-0000-0000-00004D030000}"/>
    <cellStyle name="Comma 2 2 10 2" xfId="9818" xr:uid="{D39487B0-1A72-4362-811F-9EA05BA1523A}"/>
    <cellStyle name="Comma 2 2 11" xfId="1462" xr:uid="{00000000-0005-0000-0000-00004E030000}"/>
    <cellStyle name="Comma 2 2 11 2" xfId="9819" xr:uid="{DF69EBD1-2A91-4F4F-95E1-E5FCB1B5D211}"/>
    <cellStyle name="Comma 2 2 12" xfId="9772" xr:uid="{8620CD6A-39E8-4C89-9DEC-9EFFE1C913BC}"/>
    <cellStyle name="Comma 2 2 2" xfId="1463" xr:uid="{00000000-0005-0000-0000-00004F030000}"/>
    <cellStyle name="Comma 2 2 2 2" xfId="1464" xr:uid="{00000000-0005-0000-0000-000050030000}"/>
    <cellStyle name="Comma 2 2 2 2 2" xfId="9821" xr:uid="{3C4A52EB-386A-4B36-A943-6FFA5B426E6D}"/>
    <cellStyle name="Comma 2 2 2 3" xfId="9820" xr:uid="{F1EFB82F-26A1-4ABD-B639-E74ED167755B}"/>
    <cellStyle name="Comma 2 2 3" xfId="1465" xr:uid="{00000000-0005-0000-0000-000051030000}"/>
    <cellStyle name="Comma 2 2 3 2" xfId="9822" xr:uid="{FC7FA98D-B2BA-48A7-A1CA-7BB51470201C}"/>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8 2" xfId="9823" xr:uid="{1DC30295-F780-4257-91FA-2775CBCB5C62}"/>
    <cellStyle name="Comma 2 2 9" xfId="1471" xr:uid="{00000000-0005-0000-0000-000057030000}"/>
    <cellStyle name="Comma 2 2 9 2" xfId="9824" xr:uid="{7AEAFD52-69C5-4635-87A2-66ABAAB74DC7}"/>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6 2" xfId="9825" xr:uid="{88631C02-5D1F-4867-BA64-F9B3424230A5}"/>
    <cellStyle name="Comma 2 3 7" xfId="1477" xr:uid="{00000000-0005-0000-0000-00005E030000}"/>
    <cellStyle name="Comma 2 3 7 2" xfId="9826" xr:uid="{517DBDFF-E719-4BC8-8783-BD6AD263831C}"/>
    <cellStyle name="Comma 2 3 8" xfId="1478" xr:uid="{00000000-0005-0000-0000-00005F030000}"/>
    <cellStyle name="Comma 2 3 8 2" xfId="9827" xr:uid="{F4B8B131-9D9C-4E32-A37A-555B4B4220F0}"/>
    <cellStyle name="Comma 2 3 9" xfId="9775" xr:uid="{D2F88D92-F028-4498-A471-4751BF7D7826}"/>
    <cellStyle name="Comma 2 4" xfId="1479" xr:uid="{00000000-0005-0000-0000-000060030000}"/>
    <cellStyle name="Comma 2 4 2" xfId="1480" xr:uid="{00000000-0005-0000-0000-000061030000}"/>
    <cellStyle name="Comma 2 4 2 2" xfId="9829" xr:uid="{1F566D7C-0565-496E-B73D-2EB39659D7F2}"/>
    <cellStyle name="Comma 2 4 3" xfId="1481" xr:uid="{00000000-0005-0000-0000-000062030000}"/>
    <cellStyle name="Comma 2 4 3 2" xfId="9830" xr:uid="{4A15824D-B954-4BB8-A60A-88EA68495009}"/>
    <cellStyle name="Comma 2 4 4" xfId="9828" xr:uid="{A7AF650B-8120-4FB4-A699-2CB2DBB047DC}"/>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2 2 2" xfId="9835" xr:uid="{1E469520-9588-47E3-99B5-001F918F2718}"/>
    <cellStyle name="Comma 2 5 2 2 2 3" xfId="9834" xr:uid="{FA261DA7-3A36-4CC2-B586-E8226110D2E5}"/>
    <cellStyle name="Comma 2 5 2 2 3" xfId="1487" xr:uid="{00000000-0005-0000-0000-000068030000}"/>
    <cellStyle name="Comma 2 5 2 2 3 2" xfId="9836" xr:uid="{A25635F4-2D37-411F-96CB-67261C19612B}"/>
    <cellStyle name="Comma 2 5 2 2 4" xfId="9833" xr:uid="{8EEFA70E-E30C-4569-98F6-22A7EAA0F0D4}"/>
    <cellStyle name="Comma 2 5 2 3" xfId="1488" xr:uid="{00000000-0005-0000-0000-000069030000}"/>
    <cellStyle name="Comma 2 5 2 3 2" xfId="1489" xr:uid="{00000000-0005-0000-0000-00006A030000}"/>
    <cellStyle name="Comma 2 5 2 3 2 2" xfId="9838" xr:uid="{5E28317A-6DA6-4A17-9B62-9883881BF6B4}"/>
    <cellStyle name="Comma 2 5 2 3 3" xfId="9837" xr:uid="{C6051985-6860-442F-AACC-9529D0466AD5}"/>
    <cellStyle name="Comma 2 5 2 4" xfId="1490" xr:uid="{00000000-0005-0000-0000-00006B030000}"/>
    <cellStyle name="Comma 2 5 2 4 2" xfId="9839" xr:uid="{AE814DE4-4F10-4E77-8B55-686E50C008E0}"/>
    <cellStyle name="Comma 2 5 2 5" xfId="9832" xr:uid="{E0F168B4-FE21-4EC7-8148-2556687A2149}"/>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2 2 2" xfId="9843" xr:uid="{2D5B140A-E8EA-4625-A727-F9AB4F01E61E}"/>
    <cellStyle name="Comma 2 5 3 2 2 3" xfId="9842" xr:uid="{CCD4511E-5C11-403D-8AC3-9E7C232B1076}"/>
    <cellStyle name="Comma 2 5 3 2 3" xfId="1495" xr:uid="{00000000-0005-0000-0000-000070030000}"/>
    <cellStyle name="Comma 2 5 3 2 3 2" xfId="9844" xr:uid="{F525FBD5-85E5-4015-B54F-9589925F47AB}"/>
    <cellStyle name="Comma 2 5 3 2 4" xfId="9841" xr:uid="{B37E01C4-E274-465F-A343-56E04B1D49A9}"/>
    <cellStyle name="Comma 2 5 3 3" xfId="1496" xr:uid="{00000000-0005-0000-0000-000071030000}"/>
    <cellStyle name="Comma 2 5 3 3 2" xfId="1497" xr:uid="{00000000-0005-0000-0000-000072030000}"/>
    <cellStyle name="Comma 2 5 3 3 2 2" xfId="9846" xr:uid="{C4E3A836-224B-4821-AC6F-5F41AFD844D2}"/>
    <cellStyle name="Comma 2 5 3 3 3" xfId="9845" xr:uid="{2329E447-08C8-413A-8C8F-5C7DC7A0F9CD}"/>
    <cellStyle name="Comma 2 5 3 4" xfId="1498" xr:uid="{00000000-0005-0000-0000-000073030000}"/>
    <cellStyle name="Comma 2 5 3 4 2" xfId="9847" xr:uid="{80CB0D0B-AADF-4E0E-8B21-34C49F894877}"/>
    <cellStyle name="Comma 2 5 3 5" xfId="9840" xr:uid="{24DA4283-5117-4F4D-AE14-2022B29EEBF5}"/>
    <cellStyle name="Comma 2 5 4" xfId="1499" xr:uid="{00000000-0005-0000-0000-000074030000}"/>
    <cellStyle name="Comma 2 5 4 2" xfId="1500" xr:uid="{00000000-0005-0000-0000-000075030000}"/>
    <cellStyle name="Comma 2 5 4 2 2" xfId="1501" xr:uid="{00000000-0005-0000-0000-000076030000}"/>
    <cellStyle name="Comma 2 5 4 2 2 2" xfId="9850" xr:uid="{FD5EEE72-7691-45A1-B702-49DE18275822}"/>
    <cellStyle name="Comma 2 5 4 2 3" xfId="9849" xr:uid="{CC0DEB63-0F28-4048-9F79-BC8A6E3AD857}"/>
    <cellStyle name="Comma 2 5 4 3" xfId="1502" xr:uid="{00000000-0005-0000-0000-000077030000}"/>
    <cellStyle name="Comma 2 5 4 3 2" xfId="9851" xr:uid="{34886E5E-AF40-440A-A175-0075CF0A4496}"/>
    <cellStyle name="Comma 2 5 4 4" xfId="9848" xr:uid="{2A94164B-D451-4B5C-B6C3-0495988C4FA9}"/>
    <cellStyle name="Comma 2 5 5" xfId="1503" xr:uid="{00000000-0005-0000-0000-000078030000}"/>
    <cellStyle name="Comma 2 5 5 2" xfId="1504" xr:uid="{00000000-0005-0000-0000-000079030000}"/>
    <cellStyle name="Comma 2 5 5 2 2" xfId="9853" xr:uid="{A882AFD2-B588-4992-AF6C-B345B5511E32}"/>
    <cellStyle name="Comma 2 5 5 3" xfId="9852" xr:uid="{CE25797C-FB48-4172-801D-0B943D9012E3}"/>
    <cellStyle name="Comma 2 5 6" xfId="1505" xr:uid="{00000000-0005-0000-0000-00007A030000}"/>
    <cellStyle name="Comma 2 5 6 2" xfId="9854" xr:uid="{C3838152-6610-423D-AD7D-19D17660F58C}"/>
    <cellStyle name="Comma 2 5 7" xfId="9831" xr:uid="{BD29D2C8-0D93-4318-BA7C-A00309EE31E5}"/>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2 2 2" xfId="9858" xr:uid="{2AA0CA76-9DC1-405F-9B21-928227A1A65B}"/>
    <cellStyle name="Comma 2 6 2 2 3" xfId="9857" xr:uid="{8142720B-23F2-444B-82AA-A975858A0145}"/>
    <cellStyle name="Comma 2 6 2 3" xfId="1510" xr:uid="{00000000-0005-0000-0000-00007F030000}"/>
    <cellStyle name="Comma 2 6 2 3 2" xfId="9859" xr:uid="{0290504D-1362-428F-8BED-75027EE44311}"/>
    <cellStyle name="Comma 2 6 2 4" xfId="9856" xr:uid="{27DC4320-7320-4D06-816A-1858986E2B0B}"/>
    <cellStyle name="Comma 2 6 3" xfId="1511" xr:uid="{00000000-0005-0000-0000-000080030000}"/>
    <cellStyle name="Comma 2 6 3 2" xfId="1512" xr:uid="{00000000-0005-0000-0000-000081030000}"/>
    <cellStyle name="Comma 2 6 3 2 2" xfId="9861" xr:uid="{1125E5F9-DB81-4DAA-94D9-8834C62FA3EA}"/>
    <cellStyle name="Comma 2 6 3 3" xfId="9860" xr:uid="{EB674590-8564-4D8D-9474-0822D6BEFE70}"/>
    <cellStyle name="Comma 2 6 4" xfId="1513" xr:uid="{00000000-0005-0000-0000-000082030000}"/>
    <cellStyle name="Comma 2 6 4 2" xfId="9862" xr:uid="{3FECEBC1-61AE-48BB-B27D-29210A1D2C92}"/>
    <cellStyle name="Comma 2 6 5" xfId="9855" xr:uid="{146F05D7-A062-4E94-A730-39E25D8B96E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2 2 2" xfId="9866" xr:uid="{D64EA8D9-9F02-40C4-974A-07F2EE1D6048}"/>
    <cellStyle name="Comma 2 7 2 2 3" xfId="9865" xr:uid="{AE739DCD-51EA-43CB-8332-5FFEB5DD1C12}"/>
    <cellStyle name="Comma 2 7 2 3" xfId="1518" xr:uid="{00000000-0005-0000-0000-000087030000}"/>
    <cellStyle name="Comma 2 7 2 3 2" xfId="9867" xr:uid="{FAA06BAD-B233-47A9-950A-A5F8C5124C12}"/>
    <cellStyle name="Comma 2 7 2 4" xfId="9864" xr:uid="{7B135C28-C075-4CC3-B22F-ABBFBA2B6977}"/>
    <cellStyle name="Comma 2 7 3" xfId="1519" xr:uid="{00000000-0005-0000-0000-000088030000}"/>
    <cellStyle name="Comma 2 7 3 2" xfId="1520" xr:uid="{00000000-0005-0000-0000-000089030000}"/>
    <cellStyle name="Comma 2 7 3 2 2" xfId="9869" xr:uid="{E649835E-8B94-4AB7-AD0E-84B4397DA2D3}"/>
    <cellStyle name="Comma 2 7 3 3" xfId="9868" xr:uid="{35343A21-5CCC-4D09-AD15-E18EEDC0C68B}"/>
    <cellStyle name="Comma 2 7 4" xfId="1521" xr:uid="{00000000-0005-0000-0000-00008A030000}"/>
    <cellStyle name="Comma 2 7 4 2" xfId="9870" xr:uid="{68B8CA57-C194-42A1-BA7C-36BBE78861F1}"/>
    <cellStyle name="Comma 2 7 5" xfId="9863" xr:uid="{E7355B51-4048-4BF4-B701-6E67B51DF465}"/>
    <cellStyle name="Comma 2 8" xfId="1522" xr:uid="{00000000-0005-0000-0000-00008B030000}"/>
    <cellStyle name="Comma 2 8 2" xfId="9871" xr:uid="{CBB9341E-BBD9-471F-8BB2-A7D26EDC7C7B}"/>
    <cellStyle name="Comma 2 9" xfId="1523" xr:uid="{00000000-0005-0000-0000-00008C030000}"/>
    <cellStyle name="Comma 2 9 2" xfId="1524" xr:uid="{00000000-0005-0000-0000-00008D030000}"/>
    <cellStyle name="Comma 2 9 2 2" xfId="1525" xr:uid="{00000000-0005-0000-0000-00008E030000}"/>
    <cellStyle name="Comma 2 9 2 2 2" xfId="9874" xr:uid="{E75859DC-FFB1-4ED0-B6C8-F0671FEC83A3}"/>
    <cellStyle name="Comma 2 9 2 3" xfId="9873" xr:uid="{BC22E880-47A5-4D43-A1B5-6E37FB54173C}"/>
    <cellStyle name="Comma 2 9 3" xfId="1526" xr:uid="{00000000-0005-0000-0000-00008F030000}"/>
    <cellStyle name="Comma 2 9 3 2" xfId="9875" xr:uid="{4DB0812E-3911-47C3-BF1D-AE5FCB52376C}"/>
    <cellStyle name="Comma 2 9 4" xfId="9872" xr:uid="{3C0D93AC-8575-41A7-B15B-80BF12450300}"/>
    <cellStyle name="Comma 2*" xfId="1527" xr:uid="{00000000-0005-0000-0000-000090030000}"/>
    <cellStyle name="Comma 3" xfId="3" xr:uid="{00000000-0005-0000-0000-000091030000}"/>
    <cellStyle name="Comma 3 10" xfId="9773" xr:uid="{2AAD5E25-760F-4F34-B6FD-39647B7F964C}"/>
    <cellStyle name="Comma 3 2" xfId="40" xr:uid="{00000000-0005-0000-0000-000092030000}"/>
    <cellStyle name="Comma 3 2 2" xfId="1528" xr:uid="{00000000-0005-0000-0000-000093030000}"/>
    <cellStyle name="Comma 3 2 2 2" xfId="9876" xr:uid="{EF07DC07-1590-4509-B4E2-90D600E5D377}"/>
    <cellStyle name="Comma 3 2 3" xfId="9776" xr:uid="{C02F7596-2D61-45C2-AA73-C2929CE5D171}"/>
    <cellStyle name="Comma 3 3" xfId="1529" xr:uid="{00000000-0005-0000-0000-000094030000}"/>
    <cellStyle name="Comma 3 3 2" xfId="1530" xr:uid="{00000000-0005-0000-0000-000095030000}"/>
    <cellStyle name="Comma 3 3 2 2" xfId="1531" xr:uid="{00000000-0005-0000-0000-000096030000}"/>
    <cellStyle name="Comma 3 3 2 2 2" xfId="9879" xr:uid="{531D200E-882B-4517-BF89-0F548737C6F6}"/>
    <cellStyle name="Comma 3 3 2 3" xfId="9878" xr:uid="{4CA51835-26E3-4AA1-8C54-8E58940C6D07}"/>
    <cellStyle name="Comma 3 3 3" xfId="1532" xr:uid="{00000000-0005-0000-0000-000097030000}"/>
    <cellStyle name="Comma 3 3 3 2" xfId="9880" xr:uid="{DCDF33C9-8A58-41CD-8DF4-96553B39538E}"/>
    <cellStyle name="Comma 3 3 4" xfId="1533" xr:uid="{00000000-0005-0000-0000-000098030000}"/>
    <cellStyle name="Comma 3 3 4 2" xfId="9881" xr:uid="{5BB35980-29BD-48F6-8DF0-17DC954A183F}"/>
    <cellStyle name="Comma 3 3 5" xfId="9877" xr:uid="{5EDD6159-E872-4100-BC05-EBC90E36488F}"/>
    <cellStyle name="Comma 3 4" xfId="1534" xr:uid="{00000000-0005-0000-0000-000099030000}"/>
    <cellStyle name="Comma 3 4 2" xfId="1535" xr:uid="{00000000-0005-0000-0000-00009A030000}"/>
    <cellStyle name="Comma 3 4 2 2" xfId="9883" xr:uid="{3EFEC04D-2268-4E87-A9AA-34F9D7623315}"/>
    <cellStyle name="Comma 3 4 3" xfId="1536" xr:uid="{00000000-0005-0000-0000-00009B030000}"/>
    <cellStyle name="Comma 3 4 3 2" xfId="9884" xr:uid="{FF4CC2DB-F9E7-4AC3-B9FA-92E35C01EB5D}"/>
    <cellStyle name="Comma 3 4 4" xfId="9882" xr:uid="{34B407E6-5C46-48FE-8E9B-8965F5BC24F9}"/>
    <cellStyle name="Comma 3 5" xfId="1537" xr:uid="{00000000-0005-0000-0000-00009C030000}"/>
    <cellStyle name="Comma 3 5 2" xfId="9885" xr:uid="{B084EBD7-5253-4407-BD99-A3760448528F}"/>
    <cellStyle name="Comma 3 6" xfId="1538" xr:uid="{00000000-0005-0000-0000-00009D030000}"/>
    <cellStyle name="Comma 3 6 2" xfId="9886" xr:uid="{7747DE09-2146-422C-9B3C-2118F853D1C3}"/>
    <cellStyle name="Comma 3 7" xfId="1539" xr:uid="{00000000-0005-0000-0000-00009E030000}"/>
    <cellStyle name="Comma 3 7 2" xfId="9887" xr:uid="{63517A8C-50EB-4BEB-90B7-ACDBDA82077B}"/>
    <cellStyle name="Comma 3 8" xfId="1540" xr:uid="{00000000-0005-0000-0000-00009F030000}"/>
    <cellStyle name="Comma 3 8 2" xfId="9888" xr:uid="{D0179182-0F0F-4CC6-8C34-81782E072F2D}"/>
    <cellStyle name="Comma 3 9" xfId="1541" xr:uid="{00000000-0005-0000-0000-0000A0030000}"/>
    <cellStyle name="Comma 3 9 2" xfId="9889" xr:uid="{F8024B36-CE33-431A-B22E-D8E9A169585A}"/>
    <cellStyle name="Comma 4" xfId="38" xr:uid="{00000000-0005-0000-0000-0000A1030000}"/>
    <cellStyle name="Comma 4 10" xfId="1542" xr:uid="{00000000-0005-0000-0000-0000A2030000}"/>
    <cellStyle name="Comma 4 10 2" xfId="9890" xr:uid="{CF07948B-DEBC-4789-99EE-D25B7E3DA8F9}"/>
    <cellStyle name="Comma 4 11" xfId="1543" xr:uid="{00000000-0005-0000-0000-0000A3030000}"/>
    <cellStyle name="Comma 4 11 2" xfId="9891" xr:uid="{DD5C901F-769B-4AC6-8039-503E68C9632A}"/>
    <cellStyle name="Comma 4 12" xfId="1544" xr:uid="{00000000-0005-0000-0000-0000A4030000}"/>
    <cellStyle name="Comma 4 12 2" xfId="9892" xr:uid="{F4AF68B3-D1BF-4745-80CB-3E02F46F877D}"/>
    <cellStyle name="Comma 4 13" xfId="1545" xr:uid="{00000000-0005-0000-0000-0000A5030000}"/>
    <cellStyle name="Comma 4 13 2" xfId="9893" xr:uid="{16BA40A1-0AFA-41F0-A9C6-9678527601FF}"/>
    <cellStyle name="Comma 4 14" xfId="1546" xr:uid="{00000000-0005-0000-0000-0000A6030000}"/>
    <cellStyle name="Comma 4 14 2" xfId="9894" xr:uid="{D6150ADE-224E-46FD-B760-BD8EA6156989}"/>
    <cellStyle name="Comma 4 15" xfId="9774" xr:uid="{EABF633C-3468-4D35-A2BD-66A94CE896FF}"/>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2 2 2" xfId="9898" xr:uid="{BCD6E156-859A-4CFD-84ED-C3F702F9FB53}"/>
    <cellStyle name="Comma 4 2 2 2 3" xfId="9897" xr:uid="{CEE52888-5EE7-46C8-B798-46EF063DDF19}"/>
    <cellStyle name="Comma 4 2 2 3" xfId="1551" xr:uid="{00000000-0005-0000-0000-0000AB030000}"/>
    <cellStyle name="Comma 4 2 2 3 2" xfId="9899" xr:uid="{EBA3BFF4-43A4-406C-A0FE-696EED4A90E1}"/>
    <cellStyle name="Comma 4 2 2 4" xfId="9896" xr:uid="{C0623C09-0C62-4DAA-891A-49C7B10EE15E}"/>
    <cellStyle name="Comma 4 2 3" xfId="1552" xr:uid="{00000000-0005-0000-0000-0000AC030000}"/>
    <cellStyle name="Comma 4 2 3 2" xfId="1553" xr:uid="{00000000-0005-0000-0000-0000AD030000}"/>
    <cellStyle name="Comma 4 2 3 2 2" xfId="9901" xr:uid="{550132D8-85F4-4979-98E9-C742399E93E1}"/>
    <cellStyle name="Comma 4 2 3 3" xfId="9900" xr:uid="{15A956EC-B8AF-438C-8A5F-6F7D11600D02}"/>
    <cellStyle name="Comma 4 2 4" xfId="1554" xr:uid="{00000000-0005-0000-0000-0000AE030000}"/>
    <cellStyle name="Comma 4 2 4 2" xfId="9902" xr:uid="{3DB2773A-A413-415C-86D9-D1F78C261D10}"/>
    <cellStyle name="Comma 4 2 5" xfId="1555" xr:uid="{00000000-0005-0000-0000-0000AF030000}"/>
    <cellStyle name="Comma 4 2 5 2" xfId="9903" xr:uid="{4FF2C713-92FA-4BBB-9F1C-99BEC91D720D}"/>
    <cellStyle name="Comma 4 2 6" xfId="9895" xr:uid="{99857C26-0FE7-4A7E-8012-65B8076EBAFA}"/>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2 2 2" xfId="9907" xr:uid="{BA143405-A645-419B-AF2D-E36A44AEFBC7}"/>
    <cellStyle name="Comma 4 3 2 2 3" xfId="9906" xr:uid="{05DA5B80-170B-43CA-BB20-7BCE94F3A896}"/>
    <cellStyle name="Comma 4 3 2 3" xfId="1560" xr:uid="{00000000-0005-0000-0000-0000B4030000}"/>
    <cellStyle name="Comma 4 3 2 3 2" xfId="9908" xr:uid="{5F41D47E-8FAA-4AA2-B0D9-0248B01A8A19}"/>
    <cellStyle name="Comma 4 3 2 4" xfId="9905" xr:uid="{70DED3EA-7B3D-4279-B227-BADB050D1366}"/>
    <cellStyle name="Comma 4 3 3" xfId="1561" xr:uid="{00000000-0005-0000-0000-0000B5030000}"/>
    <cellStyle name="Comma 4 3 3 2" xfId="1562" xr:uid="{00000000-0005-0000-0000-0000B6030000}"/>
    <cellStyle name="Comma 4 3 3 2 2" xfId="9910" xr:uid="{3B2FBA29-E73F-4EF8-9CA2-07B0FEB0119D}"/>
    <cellStyle name="Comma 4 3 3 3" xfId="9909" xr:uid="{C4269FDE-2694-4B23-8238-6002899B8F08}"/>
    <cellStyle name="Comma 4 3 4" xfId="1563" xr:uid="{00000000-0005-0000-0000-0000B7030000}"/>
    <cellStyle name="Comma 4 3 4 2" xfId="9911" xr:uid="{F252103D-A6E6-456B-9EE8-E9C417497F73}"/>
    <cellStyle name="Comma 4 3 5" xfId="9904" xr:uid="{C071D714-FFBE-4FFD-BD63-EC36658F53E1}"/>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2 2 2" xfId="9914" xr:uid="{3889DF06-BE06-4178-AB4B-50BA9A6732BB}"/>
    <cellStyle name="Comma 4 4 2 2 3" xfId="9913" xr:uid="{6AAAF92A-6788-473F-8F14-F97B3AE21A2C}"/>
    <cellStyle name="Comma 4 4 2 3" xfId="1568" xr:uid="{00000000-0005-0000-0000-0000BC030000}"/>
    <cellStyle name="Comma 4 4 2 3 2" xfId="9915" xr:uid="{45A10AF0-6A77-462C-8EA0-22C3886152BF}"/>
    <cellStyle name="Comma 4 4 2 4" xfId="9912" xr:uid="{65A80199-FEDC-4C7B-A356-C832E332691A}"/>
    <cellStyle name="Comma 4 4 3" xfId="1569" xr:uid="{00000000-0005-0000-0000-0000BD030000}"/>
    <cellStyle name="Comma 4 4 3 2" xfId="1570" xr:uid="{00000000-0005-0000-0000-0000BE030000}"/>
    <cellStyle name="Comma 4 4 3 2 2" xfId="9917" xr:uid="{F100B4DF-EADE-47A8-97E1-97A0FC9087AE}"/>
    <cellStyle name="Comma 4 4 3 3" xfId="9916" xr:uid="{6AA1069E-3A02-42CB-8780-45F37E4F8FAC}"/>
    <cellStyle name="Comma 4 4 4" xfId="1571" xr:uid="{00000000-0005-0000-0000-0000BF030000}"/>
    <cellStyle name="Comma 4 4 4 2" xfId="9918" xr:uid="{3AA2EE72-3D1C-42EA-BD70-D18C78EF6AE9}"/>
    <cellStyle name="Comma 4 5" xfId="1572" xr:uid="{00000000-0005-0000-0000-0000C0030000}"/>
    <cellStyle name="Comma 4 5 2" xfId="1573" xr:uid="{00000000-0005-0000-0000-0000C1030000}"/>
    <cellStyle name="Comma 4 5 2 2" xfId="1574" xr:uid="{00000000-0005-0000-0000-0000C2030000}"/>
    <cellStyle name="Comma 4 5 2 2 2" xfId="9921" xr:uid="{EA97A81C-27E4-4C52-85B4-0773F167808E}"/>
    <cellStyle name="Comma 4 5 2 3" xfId="9920" xr:uid="{35A9749B-C37E-4549-8993-497818F47DB7}"/>
    <cellStyle name="Comma 4 5 3" xfId="1575" xr:uid="{00000000-0005-0000-0000-0000C3030000}"/>
    <cellStyle name="Comma 4 5 3 2" xfId="9922" xr:uid="{6185C2B2-155C-4203-81BA-DD460826DBDE}"/>
    <cellStyle name="Comma 4 5 4" xfId="9919" xr:uid="{D40499F3-54E1-4707-9103-CCE43570CF25}"/>
    <cellStyle name="Comma 4 6" xfId="1576" xr:uid="{00000000-0005-0000-0000-0000C4030000}"/>
    <cellStyle name="Comma 4 6 2" xfId="1577" xr:uid="{00000000-0005-0000-0000-0000C5030000}"/>
    <cellStyle name="Comma 4 6 2 2" xfId="1578" xr:uid="{00000000-0005-0000-0000-0000C6030000}"/>
    <cellStyle name="Comma 4 6 2 2 2" xfId="9925" xr:uid="{845CAF8C-1BF2-47FF-80FE-CC9887608D03}"/>
    <cellStyle name="Comma 4 6 2 3" xfId="9924" xr:uid="{55AB647E-F438-4900-805B-844809129898}"/>
    <cellStyle name="Comma 4 6 3" xfId="1579" xr:uid="{00000000-0005-0000-0000-0000C7030000}"/>
    <cellStyle name="Comma 4 6 3 2" xfId="9926" xr:uid="{526438A3-271F-4120-9522-6300D1DE0D83}"/>
    <cellStyle name="Comma 4 6 4" xfId="9923" xr:uid="{AC376B3D-7A6D-435D-861A-709161077568}"/>
    <cellStyle name="Comma 4 7" xfId="1580" xr:uid="{00000000-0005-0000-0000-0000C8030000}"/>
    <cellStyle name="Comma 4 7 2" xfId="1581" xr:uid="{00000000-0005-0000-0000-0000C9030000}"/>
    <cellStyle name="Comma 4 7 2 2" xfId="9928" xr:uid="{972BA3FB-00BD-4192-806B-ED1356921D9E}"/>
    <cellStyle name="Comma 4 7 3" xfId="9927" xr:uid="{1D457191-427B-4516-98CE-17CE542F352D}"/>
    <cellStyle name="Comma 4 8" xfId="1582" xr:uid="{00000000-0005-0000-0000-0000CA030000}"/>
    <cellStyle name="Comma 4 8 2" xfId="9929" xr:uid="{EA0E2357-45F2-4051-B115-47A74DE5C28D}"/>
    <cellStyle name="Comma 4 9" xfId="1583" xr:uid="{00000000-0005-0000-0000-0000CB030000}"/>
    <cellStyle name="Comma 4 9 2" xfId="9930" xr:uid="{6E599393-F03F-4D6D-987A-88172498E663}"/>
    <cellStyle name="Comma 5" xfId="90" xr:uid="{00000000-0005-0000-0000-0000CC030000}"/>
    <cellStyle name="Comma 5 10" xfId="1584" xr:uid="{00000000-0005-0000-0000-0000CD030000}"/>
    <cellStyle name="Comma 5 10 2" xfId="9931" xr:uid="{5F74A47E-52E8-4C8A-8CAA-A8DF1218E73F}"/>
    <cellStyle name="Comma 5 11" xfId="1585" xr:uid="{00000000-0005-0000-0000-0000CE030000}"/>
    <cellStyle name="Comma 5 11 2" xfId="9932" xr:uid="{AEA08030-41AC-4E1C-BA95-CE49737963D9}"/>
    <cellStyle name="Comma 5 12" xfId="1586" xr:uid="{00000000-0005-0000-0000-0000CF030000}"/>
    <cellStyle name="Comma 5 12 2" xfId="9933" xr:uid="{F84994B5-0BDB-4215-B15A-7012B4B6BA59}"/>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2 2 2" xfId="9937" xr:uid="{7295C105-0235-463A-8729-000C2DCD57D2}"/>
    <cellStyle name="Comma 5 2 2 2 3" xfId="9936" xr:uid="{747DFBDD-2584-4066-ABDF-73EE78F31F28}"/>
    <cellStyle name="Comma 5 2 2 3" xfId="1591" xr:uid="{00000000-0005-0000-0000-0000D4030000}"/>
    <cellStyle name="Comma 5 2 2 3 2" xfId="9938" xr:uid="{6B712879-F20C-4963-84FE-532E69FE6919}"/>
    <cellStyle name="Comma 5 2 2 4" xfId="9935" xr:uid="{49D98D35-42E3-4216-8ECC-5DCE564ED760}"/>
    <cellStyle name="Comma 5 2 3" xfId="1592" xr:uid="{00000000-0005-0000-0000-0000D5030000}"/>
    <cellStyle name="Comma 5 2 3 2" xfId="1593" xr:uid="{00000000-0005-0000-0000-0000D6030000}"/>
    <cellStyle name="Comma 5 2 3 2 2" xfId="9940" xr:uid="{6176869F-44EB-4598-88BD-68412195F7C8}"/>
    <cellStyle name="Comma 5 2 3 3" xfId="9939" xr:uid="{A98A1C96-CBB4-40F4-8B29-9E08B734DC51}"/>
    <cellStyle name="Comma 5 2 4" xfId="1594" xr:uid="{00000000-0005-0000-0000-0000D7030000}"/>
    <cellStyle name="Comma 5 2 4 2" xfId="9941" xr:uid="{E61415CB-C107-4913-B8DB-87E033D0EF18}"/>
    <cellStyle name="Comma 5 2 5" xfId="9934" xr:uid="{EBCFF744-BAA9-4207-8459-3CBE71EAD289}"/>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2 2 2" xfId="9945" xr:uid="{EDA9BB37-D71B-4111-B492-FDA348482F83}"/>
    <cellStyle name="Comma 5 3 2 2 3" xfId="9944" xr:uid="{ED88F0B0-BCAC-438F-811B-18676EBBAD3D}"/>
    <cellStyle name="Comma 5 3 2 3" xfId="1599" xr:uid="{00000000-0005-0000-0000-0000DC030000}"/>
    <cellStyle name="Comma 5 3 2 3 2" xfId="9946" xr:uid="{3C11B46A-DB1B-4B54-A008-E286C6935229}"/>
    <cellStyle name="Comma 5 3 2 4" xfId="9943" xr:uid="{D49E29C7-8787-4FDB-AC41-B442688B5D01}"/>
    <cellStyle name="Comma 5 3 3" xfId="1600" xr:uid="{00000000-0005-0000-0000-0000DD030000}"/>
    <cellStyle name="Comma 5 3 3 2" xfId="1601" xr:uid="{00000000-0005-0000-0000-0000DE030000}"/>
    <cellStyle name="Comma 5 3 3 2 2" xfId="9948" xr:uid="{0E6EA7C9-C688-41C0-B167-3B089926F74D}"/>
    <cellStyle name="Comma 5 3 3 3" xfId="9947" xr:uid="{42AEEC02-9DE7-45CA-9BD8-E6B68B0C6D72}"/>
    <cellStyle name="Comma 5 3 4" xfId="1602" xr:uid="{00000000-0005-0000-0000-0000DF030000}"/>
    <cellStyle name="Comma 5 3 4 2" xfId="9949" xr:uid="{12C650FB-4B26-4622-8365-50CCFE650CA2}"/>
    <cellStyle name="Comma 5 3 5" xfId="9942" xr:uid="{A3AEE711-8B30-4E45-83A2-282B95672AAE}"/>
    <cellStyle name="Comma 5 4" xfId="1603" xr:uid="{00000000-0005-0000-0000-0000E0030000}"/>
    <cellStyle name="Comma 5 4 2" xfId="1604" xr:uid="{00000000-0005-0000-0000-0000E1030000}"/>
    <cellStyle name="Comma 5 4 2 2" xfId="1605" xr:uid="{00000000-0005-0000-0000-0000E2030000}"/>
    <cellStyle name="Comma 5 4 2 2 2" xfId="9952" xr:uid="{6812D8F5-250A-4A0C-971C-690C59447F37}"/>
    <cellStyle name="Comma 5 4 2 3" xfId="9951" xr:uid="{B1371D91-3D46-403A-AA22-08368583BE75}"/>
    <cellStyle name="Comma 5 4 3" xfId="1606" xr:uid="{00000000-0005-0000-0000-0000E3030000}"/>
    <cellStyle name="Comma 5 4 3 2" xfId="9953" xr:uid="{E6BBD8E2-3369-4D30-B06E-7222334B2385}"/>
    <cellStyle name="Comma 5 4 4" xfId="9950" xr:uid="{C07663B6-3E81-40F9-9A25-E3CFBBB97C90}"/>
    <cellStyle name="Comma 5 5" xfId="1607" xr:uid="{00000000-0005-0000-0000-0000E4030000}"/>
    <cellStyle name="Comma 5 5 2" xfId="1608" xr:uid="{00000000-0005-0000-0000-0000E5030000}"/>
    <cellStyle name="Comma 5 5 2 2" xfId="1609" xr:uid="{00000000-0005-0000-0000-0000E6030000}"/>
    <cellStyle name="Comma 5 5 2 2 2" xfId="9956" xr:uid="{EE3341CC-6378-48EE-B8DE-03D227DF3199}"/>
    <cellStyle name="Comma 5 5 2 3" xfId="9955" xr:uid="{A0128D30-2B27-4E5E-98CC-8A8653E89EF7}"/>
    <cellStyle name="Comma 5 5 3" xfId="1610" xr:uid="{00000000-0005-0000-0000-0000E7030000}"/>
    <cellStyle name="Comma 5 5 3 2" xfId="9957" xr:uid="{E73B44A3-9BD7-41D0-82C1-F8804D792B74}"/>
    <cellStyle name="Comma 5 5 4" xfId="9954" xr:uid="{A9D65C94-2DF4-4D16-9B28-78BC9F3781FB}"/>
    <cellStyle name="Comma 5 6" xfId="1611" xr:uid="{00000000-0005-0000-0000-0000E8030000}"/>
    <cellStyle name="Comma 5 6 2" xfId="1612" xr:uid="{00000000-0005-0000-0000-0000E9030000}"/>
    <cellStyle name="Comma 5 6 2 2" xfId="9959" xr:uid="{EDD767D8-4520-4BB9-8356-D2103A2E4E22}"/>
    <cellStyle name="Comma 5 6 3" xfId="9958" xr:uid="{CC8C8D89-1028-486A-A78B-2C65063096CA}"/>
    <cellStyle name="Comma 5 7" xfId="1613" xr:uid="{00000000-0005-0000-0000-0000EA030000}"/>
    <cellStyle name="Comma 5 7 2" xfId="9960" xr:uid="{E8732CEE-D57D-4E05-BDAE-840C138755C8}"/>
    <cellStyle name="Comma 5 8" xfId="1614" xr:uid="{00000000-0005-0000-0000-0000EB030000}"/>
    <cellStyle name="Comma 5 8 2" xfId="9961" xr:uid="{54F5E6C3-BE41-426D-AB39-0E21B8D78A87}"/>
    <cellStyle name="Comma 5 9" xfId="1615" xr:uid="{00000000-0005-0000-0000-0000EC030000}"/>
    <cellStyle name="Comma 5 9 2" xfId="9962" xr:uid="{FF07A9C4-B9B0-42AE-98BE-E47F17DADA8C}"/>
    <cellStyle name="Comma 6" xfId="111" xr:uid="{00000000-0005-0000-0000-0000ED030000}"/>
    <cellStyle name="Comma 6 2" xfId="1616" xr:uid="{00000000-0005-0000-0000-0000EE030000}"/>
    <cellStyle name="Comma 6 2 2" xfId="9963" xr:uid="{EA8AF51E-00E9-42D8-B49C-589AC43F825D}"/>
    <cellStyle name="Comma 6 3" xfId="1617" xr:uid="{00000000-0005-0000-0000-0000EF030000}"/>
    <cellStyle name="Comma 6 3 2" xfId="9964" xr:uid="{DD9905DC-CB46-423F-A4E9-48994AEE6C28}"/>
    <cellStyle name="Comma 6 4" xfId="1618" xr:uid="{00000000-0005-0000-0000-0000F0030000}"/>
    <cellStyle name="Comma 6 4 2" xfId="9965" xr:uid="{1F5A054E-1573-46E7-9A76-226D06443040}"/>
    <cellStyle name="Comma 6 5" xfId="1619" xr:uid="{00000000-0005-0000-0000-0000F1030000}"/>
    <cellStyle name="Comma 6 5 2" xfId="9966" xr:uid="{DE27DEB8-BABE-4A18-83FE-4DA3A6AD7A9B}"/>
    <cellStyle name="Comma 6 6" xfId="1620" xr:uid="{00000000-0005-0000-0000-0000F2030000}"/>
    <cellStyle name="Comma 6 6 2" xfId="9967" xr:uid="{2F40FCFB-3AE8-48D1-9C76-D30F33CACFC2}"/>
    <cellStyle name="Comma 6 7" xfId="622" xr:uid="{00000000-0005-0000-0000-0000F3030000}"/>
    <cellStyle name="Comma 6 7 2" xfId="9782" xr:uid="{71EBDF3F-3A78-449B-83ED-5C9995734A0A}"/>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2 2 2" xfId="9971" xr:uid="{FFA85A79-783A-45D7-8551-0AAF28B582BC}"/>
    <cellStyle name="Comma 7 2 2 3" xfId="9970" xr:uid="{7539705E-45F5-4718-AC13-215DEBE47E31}"/>
    <cellStyle name="Comma 7 2 3" xfId="1625" xr:uid="{00000000-0005-0000-0000-0000F8030000}"/>
    <cellStyle name="Comma 7 2 3 2" xfId="9972" xr:uid="{3CB97D29-375F-4F28-8A9C-4693C1F8E307}"/>
    <cellStyle name="Comma 7 2 4" xfId="9969" xr:uid="{567BE146-53A0-4492-A138-292D826151FB}"/>
    <cellStyle name="Comma 7 3" xfId="1626" xr:uid="{00000000-0005-0000-0000-0000F9030000}"/>
    <cellStyle name="Comma 7 3 2" xfId="1627" xr:uid="{00000000-0005-0000-0000-0000FA030000}"/>
    <cellStyle name="Comma 7 3 2 2" xfId="9974" xr:uid="{0A557150-0457-43A3-8B9E-583CDA4FCD56}"/>
    <cellStyle name="Comma 7 3 3" xfId="9973" xr:uid="{9067FDAD-7390-46AF-82F7-04E9C81E1C89}"/>
    <cellStyle name="Comma 7 4" xfId="1628" xr:uid="{00000000-0005-0000-0000-0000FB030000}"/>
    <cellStyle name="Comma 7 4 2" xfId="9975" xr:uid="{508892F2-A634-4FEF-AEDA-B6CD08FCB673}"/>
    <cellStyle name="Comma 7 5" xfId="1629" xr:uid="{00000000-0005-0000-0000-0000FC030000}"/>
    <cellStyle name="Comma 7 5 2" xfId="9976" xr:uid="{E457CFB0-8A88-4FF4-812F-C253C4AB10C3}"/>
    <cellStyle name="Comma 7 6" xfId="1630" xr:uid="{00000000-0005-0000-0000-0000FD030000}"/>
    <cellStyle name="Comma 7 6 2" xfId="9977" xr:uid="{3A1EBC85-CCFC-48A3-ADD0-BA930C2CD3B0}"/>
    <cellStyle name="Comma 7 7" xfId="1631" xr:uid="{00000000-0005-0000-0000-0000FE030000}"/>
    <cellStyle name="Comma 7 7 2" xfId="9978" xr:uid="{35D7710F-5B54-443A-8111-01B30302CFD3}"/>
    <cellStyle name="Comma 7 8" xfId="1632" xr:uid="{00000000-0005-0000-0000-0000FF030000}"/>
    <cellStyle name="Comma 7 8 2" xfId="9979" xr:uid="{46C7DBED-DDE3-4389-8B54-E55FBBCAE2DC}"/>
    <cellStyle name="Comma 7 9" xfId="9968" xr:uid="{A0B4AFDB-8CBD-4789-8E90-C13039D9D1C4}"/>
    <cellStyle name="Comma 8" xfId="1633" xr:uid="{00000000-0005-0000-0000-000000040000}"/>
    <cellStyle name="Comma 8 2" xfId="1634" xr:uid="{00000000-0005-0000-0000-000001040000}"/>
    <cellStyle name="Comma 8 2 2" xfId="1635" xr:uid="{00000000-0005-0000-0000-000002040000}"/>
    <cellStyle name="Comma 8 2 2 2" xfId="9982" xr:uid="{3B7A0012-DC4B-4F01-80FF-EC8250FDAE6A}"/>
    <cellStyle name="Comma 8 2 3" xfId="9981" xr:uid="{74C649E9-DCD2-4844-8F1D-659C41F0E7DD}"/>
    <cellStyle name="Comma 8 3" xfId="1636" xr:uid="{00000000-0005-0000-0000-000003040000}"/>
    <cellStyle name="Comma 8 3 2" xfId="9983" xr:uid="{41AD054D-3880-47E0-BB53-A45F0640DA7F}"/>
    <cellStyle name="Comma 8 4" xfId="1637" xr:uid="{00000000-0005-0000-0000-000004040000}"/>
    <cellStyle name="Comma 8 4 2" xfId="9984" xr:uid="{F560DB28-4F0F-442E-9A65-54031E2EC4C7}"/>
    <cellStyle name="Comma 8 5" xfId="1638" xr:uid="{00000000-0005-0000-0000-000005040000}"/>
    <cellStyle name="Comma 8 5 2" xfId="9985" xr:uid="{8797C772-C3FE-41A6-862D-C8596CD91149}"/>
    <cellStyle name="Comma 8 6" xfId="1639" xr:uid="{00000000-0005-0000-0000-000006040000}"/>
    <cellStyle name="Comma 8 6 2" xfId="9986" xr:uid="{354D882D-EDF7-4CCC-A04F-DEB0D2DD4818}"/>
    <cellStyle name="Comma 8 7" xfId="1640" xr:uid="{00000000-0005-0000-0000-000007040000}"/>
    <cellStyle name="Comma 8 7 2" xfId="9987" xr:uid="{724D5241-94A6-4D58-A6ED-E88276BB42FE}"/>
    <cellStyle name="Comma 8 8" xfId="9980" xr:uid="{179B7E7B-93D2-4089-901B-D126BABD2C1E}"/>
    <cellStyle name="Comma 9" xfId="1641" xr:uid="{00000000-0005-0000-0000-000008040000}"/>
    <cellStyle name="Comma 9 2" xfId="1642" xr:uid="{00000000-0005-0000-0000-000009040000}"/>
    <cellStyle name="Comma 9 2 2" xfId="9989" xr:uid="{78CD17F1-E2D5-47F0-A827-882C2CFCAC13}"/>
    <cellStyle name="Comma 9 3" xfId="1643" xr:uid="{00000000-0005-0000-0000-00000A040000}"/>
    <cellStyle name="Comma 9 3 2" xfId="9990" xr:uid="{4BA30AD2-563E-40D3-A70A-E81C6BA17545}"/>
    <cellStyle name="Comma 9 4" xfId="1644" xr:uid="{00000000-0005-0000-0000-00000B040000}"/>
    <cellStyle name="Comma 9 4 2" xfId="9991" xr:uid="{6C5ED3A5-D08A-4416-A5AE-B18A5334E6D5}"/>
    <cellStyle name="Comma 9 5" xfId="1645" xr:uid="{00000000-0005-0000-0000-00000C040000}"/>
    <cellStyle name="Comma 9 5 2" xfId="9992" xr:uid="{5427CC9C-C17F-4D64-A24D-B34137D31FA1}"/>
    <cellStyle name="Comma 9 6" xfId="9988" xr:uid="{D1A95567-F1E9-4322-A57A-B6E3F4F823D5}"/>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993" xr:uid="{50D63805-B632-4579-B5EB-A0AD1E218788}"/>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2 2" xfId="10535" xr:uid="{1AC3BD87-7CE9-44E3-8203-B4BC0B3B1A87}"/>
    <cellStyle name="Currency [2] 3" xfId="9994" xr:uid="{81AEBC9F-A229-4C52-A274-2C5065D58245}"/>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2 2 2" xfId="9999" xr:uid="{FAED73D2-505C-4F75-8DD3-35FFEE97BD92}"/>
    <cellStyle name="Currency 10 2 2 2 3" xfId="9998" xr:uid="{666226A1-560F-4877-8088-ABAF3D5A3BCD}"/>
    <cellStyle name="Currency 10 2 2 3" xfId="1662" xr:uid="{00000000-0005-0000-0000-000020040000}"/>
    <cellStyle name="Currency 10 2 2 3 2" xfId="10000" xr:uid="{3F8FFAC3-53B5-42BA-8105-08C247E2E637}"/>
    <cellStyle name="Currency 10 2 2 4" xfId="9997" xr:uid="{11CB4601-A432-42AC-BED3-2ABA0569188E}"/>
    <cellStyle name="Currency 10 2 3" xfId="1663" xr:uid="{00000000-0005-0000-0000-000021040000}"/>
    <cellStyle name="Currency 10 2 3 2" xfId="1664" xr:uid="{00000000-0005-0000-0000-000022040000}"/>
    <cellStyle name="Currency 10 2 3 2 2" xfId="10002" xr:uid="{83C196B0-D6F0-4E34-9CD8-30743A82A592}"/>
    <cellStyle name="Currency 10 2 3 3" xfId="10001" xr:uid="{E650CDCD-9E0F-48CC-8281-37680202CAE7}"/>
    <cellStyle name="Currency 10 2 4" xfId="1665" xr:uid="{00000000-0005-0000-0000-000023040000}"/>
    <cellStyle name="Currency 10 2 4 2" xfId="10003" xr:uid="{4A67B2EA-8F83-4014-B1E1-5096F454213C}"/>
    <cellStyle name="Currency 10 2 5" xfId="9996" xr:uid="{0911167C-F53C-4C3D-8DB6-A1D534A06BD7}"/>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2 2 2" xfId="10007" xr:uid="{6FF238D3-D80B-4F1E-9E4C-F62F161D98FB}"/>
    <cellStyle name="Currency 10 3 2 2 3" xfId="10006" xr:uid="{8F57EF78-9DE4-4953-AD26-5290A6E48B6A}"/>
    <cellStyle name="Currency 10 3 2 3" xfId="1670" xr:uid="{00000000-0005-0000-0000-000028040000}"/>
    <cellStyle name="Currency 10 3 2 3 2" xfId="10008" xr:uid="{09AD804A-9A3B-4989-BBCA-C1B4AEA762A2}"/>
    <cellStyle name="Currency 10 3 2 4" xfId="10005" xr:uid="{ECBA914A-0E77-4235-B792-15DF35767689}"/>
    <cellStyle name="Currency 10 3 3" xfId="1671" xr:uid="{00000000-0005-0000-0000-000029040000}"/>
    <cellStyle name="Currency 10 3 3 2" xfId="1672" xr:uid="{00000000-0005-0000-0000-00002A040000}"/>
    <cellStyle name="Currency 10 3 3 2 2" xfId="10010" xr:uid="{9793CC2B-D81F-4523-B138-E9BDD3396B81}"/>
    <cellStyle name="Currency 10 3 3 3" xfId="10009" xr:uid="{185D2666-4ABA-4AB3-A802-2CC5238A9D70}"/>
    <cellStyle name="Currency 10 3 4" xfId="1673" xr:uid="{00000000-0005-0000-0000-00002B040000}"/>
    <cellStyle name="Currency 10 3 4 2" xfId="10011" xr:uid="{73D3AA87-D5AE-48F7-AE91-4F139EA04D08}"/>
    <cellStyle name="Currency 10 3 5" xfId="10004" xr:uid="{0D1ABD82-E6B8-4357-BA39-6BF0C0412C67}"/>
    <cellStyle name="Currency 10 4" xfId="1674" xr:uid="{00000000-0005-0000-0000-00002C040000}"/>
    <cellStyle name="Currency 10 4 2" xfId="1675" xr:uid="{00000000-0005-0000-0000-00002D040000}"/>
    <cellStyle name="Currency 10 4 2 2" xfId="1676" xr:uid="{00000000-0005-0000-0000-00002E040000}"/>
    <cellStyle name="Currency 10 4 2 2 2" xfId="10014" xr:uid="{954A479E-9BB0-4612-A8F2-30E4F00C3956}"/>
    <cellStyle name="Currency 10 4 2 3" xfId="10013" xr:uid="{072D8A89-7880-4586-BCEE-550850FC17A9}"/>
    <cellStyle name="Currency 10 4 3" xfId="1677" xr:uid="{00000000-0005-0000-0000-00002F040000}"/>
    <cellStyle name="Currency 10 4 3 2" xfId="10015" xr:uid="{0DC18058-B223-492C-92C2-1EFC6E31F80A}"/>
    <cellStyle name="Currency 10 4 4" xfId="10012" xr:uid="{52D94397-A8C4-432D-A27D-1BE979CD6CCA}"/>
    <cellStyle name="Currency 10 5" xfId="1678" xr:uid="{00000000-0005-0000-0000-000030040000}"/>
    <cellStyle name="Currency 10 5 2" xfId="1679" xr:uid="{00000000-0005-0000-0000-000031040000}"/>
    <cellStyle name="Currency 10 5 2 2" xfId="10017" xr:uid="{312CEE1C-3F72-4451-9D3A-859FC0D9802A}"/>
    <cellStyle name="Currency 10 5 3" xfId="10016" xr:uid="{920C6BD3-6C07-4C59-AE43-79498B24CBB5}"/>
    <cellStyle name="Currency 10 6" xfId="1680" xr:uid="{00000000-0005-0000-0000-000032040000}"/>
    <cellStyle name="Currency 10 6 2" xfId="10018" xr:uid="{A70598DA-F395-483F-A232-DDE17EC225DA}"/>
    <cellStyle name="Currency 10 7" xfId="9995" xr:uid="{07634AE9-8C63-4A34-963B-45E60EA242D3}"/>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2 2 2" xfId="10023" xr:uid="{CD5214B5-AEA1-4B81-9178-BF902395E846}"/>
    <cellStyle name="Currency 11 2 2 2 3" xfId="10022" xr:uid="{F72818A8-E94E-4225-B3BB-9751536500C9}"/>
    <cellStyle name="Currency 11 2 2 3" xfId="1686" xr:uid="{00000000-0005-0000-0000-000038040000}"/>
    <cellStyle name="Currency 11 2 2 3 2" xfId="10024" xr:uid="{9D19FE1F-49B7-49B8-9E86-55C066E0FBF8}"/>
    <cellStyle name="Currency 11 2 2 4" xfId="10021" xr:uid="{63D1D121-D5D0-4D6F-8DB3-07A5848D2796}"/>
    <cellStyle name="Currency 11 2 3" xfId="1687" xr:uid="{00000000-0005-0000-0000-000039040000}"/>
    <cellStyle name="Currency 11 2 3 2" xfId="1688" xr:uid="{00000000-0005-0000-0000-00003A040000}"/>
    <cellStyle name="Currency 11 2 3 2 2" xfId="10026" xr:uid="{BF0C8FA6-622A-42C2-8E07-2E7A1F947D83}"/>
    <cellStyle name="Currency 11 2 3 3" xfId="10025" xr:uid="{C837B34E-8903-4AC4-96CD-324FAB3F3B14}"/>
    <cellStyle name="Currency 11 2 4" xfId="1689" xr:uid="{00000000-0005-0000-0000-00003B040000}"/>
    <cellStyle name="Currency 11 2 4 2" xfId="10027" xr:uid="{6C460282-F761-49D7-974F-92CCF734069B}"/>
    <cellStyle name="Currency 11 2 5" xfId="10020" xr:uid="{5492C4AC-1F2F-4262-A4A6-7361BFA2796E}"/>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2 2 2" xfId="10031" xr:uid="{6819855D-B90D-4AF6-967E-263F351DEFA2}"/>
    <cellStyle name="Currency 11 3 2 2 3" xfId="10030" xr:uid="{F5CCF0B9-9F43-45C7-95E4-E08F5F069831}"/>
    <cellStyle name="Currency 11 3 2 3" xfId="1694" xr:uid="{00000000-0005-0000-0000-000040040000}"/>
    <cellStyle name="Currency 11 3 2 3 2" xfId="10032" xr:uid="{171DEEA0-8FC6-4A25-BE1D-FA060A6F4FAC}"/>
    <cellStyle name="Currency 11 3 2 4" xfId="10029" xr:uid="{BBB9ADA7-8777-4F28-B9CA-0D60203795B0}"/>
    <cellStyle name="Currency 11 3 3" xfId="1695" xr:uid="{00000000-0005-0000-0000-000041040000}"/>
    <cellStyle name="Currency 11 3 3 2" xfId="1696" xr:uid="{00000000-0005-0000-0000-000042040000}"/>
    <cellStyle name="Currency 11 3 3 2 2" xfId="10034" xr:uid="{0DB30F34-F3BA-4C46-94E4-51FAD69BF25A}"/>
    <cellStyle name="Currency 11 3 3 3" xfId="10033" xr:uid="{7746B2C0-302A-4137-A2DD-FEA462421EC3}"/>
    <cellStyle name="Currency 11 3 4" xfId="1697" xr:uid="{00000000-0005-0000-0000-000043040000}"/>
    <cellStyle name="Currency 11 3 4 2" xfId="10035" xr:uid="{E9999B87-E62C-4D49-8FF6-CACD2CBF2CDF}"/>
    <cellStyle name="Currency 11 3 5" xfId="10028" xr:uid="{3A96AAEA-F4B0-4543-B0AD-97EFF15B6891}"/>
    <cellStyle name="Currency 11 4" xfId="1698" xr:uid="{00000000-0005-0000-0000-000044040000}"/>
    <cellStyle name="Currency 11 4 2" xfId="1699" xr:uid="{00000000-0005-0000-0000-000045040000}"/>
    <cellStyle name="Currency 11 4 2 2" xfId="1700" xr:uid="{00000000-0005-0000-0000-000046040000}"/>
    <cellStyle name="Currency 11 4 2 2 2" xfId="10038" xr:uid="{50406B3D-2DEF-4A50-94C9-629D87249D35}"/>
    <cellStyle name="Currency 11 4 2 3" xfId="10037" xr:uid="{0D996120-6D7D-4CBF-B960-4DF9D24401D0}"/>
    <cellStyle name="Currency 11 4 3" xfId="1701" xr:uid="{00000000-0005-0000-0000-000047040000}"/>
    <cellStyle name="Currency 11 4 3 2" xfId="10039" xr:uid="{DBD40FC5-BA09-4F84-93DD-3D56EFA6F53A}"/>
    <cellStyle name="Currency 11 4 4" xfId="10036" xr:uid="{886828AB-D144-4585-9D20-DE7AFFED7229}"/>
    <cellStyle name="Currency 11 5" xfId="1702" xr:uid="{00000000-0005-0000-0000-000048040000}"/>
    <cellStyle name="Currency 11 5 2" xfId="1703" xr:uid="{00000000-0005-0000-0000-000049040000}"/>
    <cellStyle name="Currency 11 5 2 2" xfId="10041" xr:uid="{5DDBB1F9-05F1-4C4A-B659-BCE311ED8342}"/>
    <cellStyle name="Currency 11 5 3" xfId="10040" xr:uid="{07851D52-75BB-43A1-97D3-FD417EFEEE02}"/>
    <cellStyle name="Currency 11 6" xfId="1704" xr:uid="{00000000-0005-0000-0000-00004A040000}"/>
    <cellStyle name="Currency 11 6 2" xfId="10042" xr:uid="{CF20D170-D6B5-466D-AD1A-E36F1A12011B}"/>
    <cellStyle name="Currency 11 7" xfId="10019" xr:uid="{D19B2B0F-BF6B-44D7-A6E6-CA28D55A4DCA}"/>
    <cellStyle name="Currency 12" xfId="1705" xr:uid="{00000000-0005-0000-0000-00004B040000}"/>
    <cellStyle name="Currency 12 2" xfId="10043" xr:uid="{BD1E8D48-E702-4306-9B8F-37309D0F7F64}"/>
    <cellStyle name="Currency 13" xfId="1706" xr:uid="{00000000-0005-0000-0000-00004C040000}"/>
    <cellStyle name="Currency 13 2" xfId="10044" xr:uid="{14F34ADA-952A-4637-BFED-1BDDA4ADF2CC}"/>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2 2 2" xfId="10049" xr:uid="{3A7B102C-A9B8-4EEB-9222-A1DC4F25189B}"/>
    <cellStyle name="Currency 14 2 2 2 3" xfId="10048" xr:uid="{0115441A-8713-41B0-9BDB-EB6BADC97FAD}"/>
    <cellStyle name="Currency 14 2 2 3" xfId="1712" xr:uid="{00000000-0005-0000-0000-000052040000}"/>
    <cellStyle name="Currency 14 2 2 3 2" xfId="10050" xr:uid="{2AE0E681-E857-4148-A9A4-ACC6DBBB5D4D}"/>
    <cellStyle name="Currency 14 2 2 4" xfId="10047" xr:uid="{9A53EFA5-2188-475A-AB60-9840C5E95CF8}"/>
    <cellStyle name="Currency 14 2 3" xfId="1713" xr:uid="{00000000-0005-0000-0000-000053040000}"/>
    <cellStyle name="Currency 14 2 3 2" xfId="1714" xr:uid="{00000000-0005-0000-0000-000054040000}"/>
    <cellStyle name="Currency 14 2 3 2 2" xfId="10052" xr:uid="{AFEE60C0-1AE3-46C8-AF87-90CCEE1B938B}"/>
    <cellStyle name="Currency 14 2 3 3" xfId="10051" xr:uid="{3E22282A-6D62-436C-90A3-37B5D8F8ACB7}"/>
    <cellStyle name="Currency 14 2 4" xfId="1715" xr:uid="{00000000-0005-0000-0000-000055040000}"/>
    <cellStyle name="Currency 14 2 4 2" xfId="10053" xr:uid="{1ED86A93-3FAE-47E0-BA9D-1FB2B9447DEE}"/>
    <cellStyle name="Currency 14 2 5" xfId="10046" xr:uid="{C97DA43C-B764-4B1C-8D91-C97DDB25578C}"/>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2 2 2" xfId="10057" xr:uid="{36867CD3-1818-48FF-9144-D71CAF690402}"/>
    <cellStyle name="Currency 14 3 2 2 3" xfId="10056" xr:uid="{DC1491C0-AC10-4ECD-9738-918D5FB367B4}"/>
    <cellStyle name="Currency 14 3 2 3" xfId="1720" xr:uid="{00000000-0005-0000-0000-00005A040000}"/>
    <cellStyle name="Currency 14 3 2 3 2" xfId="10058" xr:uid="{B9EBFB5F-47AE-4894-92A4-DB4660497F1D}"/>
    <cellStyle name="Currency 14 3 2 4" xfId="10055" xr:uid="{7188F500-18FD-4038-BCBC-BAD0E4C7F5E4}"/>
    <cellStyle name="Currency 14 3 3" xfId="1721" xr:uid="{00000000-0005-0000-0000-00005B040000}"/>
    <cellStyle name="Currency 14 3 3 2" xfId="1722" xr:uid="{00000000-0005-0000-0000-00005C040000}"/>
    <cellStyle name="Currency 14 3 3 2 2" xfId="10060" xr:uid="{A3DD9665-88F4-4FA5-A57A-D593585C8304}"/>
    <cellStyle name="Currency 14 3 3 3" xfId="10059" xr:uid="{7D7F1829-F4EC-48DF-8FEE-89623026C3BF}"/>
    <cellStyle name="Currency 14 3 4" xfId="1723" xr:uid="{00000000-0005-0000-0000-00005D040000}"/>
    <cellStyle name="Currency 14 3 4 2" xfId="10061" xr:uid="{D9C24298-0B87-4E44-92F8-88E2B30160B7}"/>
    <cellStyle name="Currency 14 3 5" xfId="10054" xr:uid="{A2E200CE-5284-42ED-9689-0DA5ED5F8FD5}"/>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2 2 2" xfId="10065" xr:uid="{DC5DC3FA-C153-415E-AEE6-7675E0729E96}"/>
    <cellStyle name="Currency 14 4 2 2 3" xfId="10064" xr:uid="{0B6A8BD8-DEDA-4DBE-AE39-619CBE631C2A}"/>
    <cellStyle name="Currency 14 4 2 3" xfId="1728" xr:uid="{00000000-0005-0000-0000-000062040000}"/>
    <cellStyle name="Currency 14 4 2 3 2" xfId="10066" xr:uid="{09C8C2DE-BA7E-4F21-B491-148E2222A073}"/>
    <cellStyle name="Currency 14 4 2 4" xfId="10063" xr:uid="{55A6FBD4-F6C4-4D82-AF52-EFAA9129AE94}"/>
    <cellStyle name="Currency 14 4 3" xfId="1729" xr:uid="{00000000-0005-0000-0000-000063040000}"/>
    <cellStyle name="Currency 14 4 3 2" xfId="1730" xr:uid="{00000000-0005-0000-0000-000064040000}"/>
    <cellStyle name="Currency 14 4 3 2 2" xfId="10068" xr:uid="{3A94B8AE-E93E-44FE-96A7-E8D17BBA47C6}"/>
    <cellStyle name="Currency 14 4 3 3" xfId="10067" xr:uid="{C23FA224-F27B-475B-B501-848D7F03E4D5}"/>
    <cellStyle name="Currency 14 4 4" xfId="1731" xr:uid="{00000000-0005-0000-0000-000065040000}"/>
    <cellStyle name="Currency 14 4 4 2" xfId="10069" xr:uid="{38C89299-FBAA-42A4-A6CF-B708F16E706C}"/>
    <cellStyle name="Currency 14 4 5" xfId="10062" xr:uid="{52CF8221-5B2C-4D81-93D6-81B9082100A6}"/>
    <cellStyle name="Currency 14 5" xfId="1732" xr:uid="{00000000-0005-0000-0000-000066040000}"/>
    <cellStyle name="Currency 14 5 2" xfId="1733" xr:uid="{00000000-0005-0000-0000-000067040000}"/>
    <cellStyle name="Currency 14 5 2 2" xfId="1734" xr:uid="{00000000-0005-0000-0000-000068040000}"/>
    <cellStyle name="Currency 14 5 2 2 2" xfId="10072" xr:uid="{E6DBFE8A-E3D8-47EC-90DC-1B1493EA4891}"/>
    <cellStyle name="Currency 14 5 2 3" xfId="10071" xr:uid="{3B963429-B2D1-4035-9EAA-702C6C68471D}"/>
    <cellStyle name="Currency 14 5 3" xfId="1735" xr:uid="{00000000-0005-0000-0000-000069040000}"/>
    <cellStyle name="Currency 14 5 3 2" xfId="10073" xr:uid="{5F8E7CE6-04B8-4FC6-BE56-1FCEC34D4E24}"/>
    <cellStyle name="Currency 14 5 4" xfId="10070" xr:uid="{1FDE5319-266C-4B5E-9B99-CFB1CFD6C89B}"/>
    <cellStyle name="Currency 14 6" xfId="1736" xr:uid="{00000000-0005-0000-0000-00006A040000}"/>
    <cellStyle name="Currency 14 6 2" xfId="1737" xr:uid="{00000000-0005-0000-0000-00006B040000}"/>
    <cellStyle name="Currency 14 6 2 2" xfId="10075" xr:uid="{4F7869F0-0BB6-4633-B6C1-C4C86EF4D101}"/>
    <cellStyle name="Currency 14 6 3" xfId="10074" xr:uid="{00FF5365-CA23-4FE7-80FD-66BD3CED9087}"/>
    <cellStyle name="Currency 14 7" xfId="1738" xr:uid="{00000000-0005-0000-0000-00006C040000}"/>
    <cellStyle name="Currency 14 7 2" xfId="10076" xr:uid="{BDC1ADD1-189F-4CE9-BF07-40D98768DD4C}"/>
    <cellStyle name="Currency 14 8" xfId="10045" xr:uid="{0D3B1ECE-62D8-44E4-8E11-52D8A0015E61}"/>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2 2 2" xfId="10080" xr:uid="{80E420C7-82A2-4C76-8BF7-7915505C0D71}"/>
    <cellStyle name="Currency 15 2 2 3" xfId="10079" xr:uid="{478C8D96-5BF2-4840-9BBC-D7320F511D29}"/>
    <cellStyle name="Currency 15 2 3" xfId="1743" xr:uid="{00000000-0005-0000-0000-000071040000}"/>
    <cellStyle name="Currency 15 2 3 2" xfId="10081" xr:uid="{754D80FE-6A5D-4E82-9C3A-2230229B03E3}"/>
    <cellStyle name="Currency 15 2 4" xfId="10078" xr:uid="{692B4B0B-B5E2-44C2-932A-D85121F81779}"/>
    <cellStyle name="Currency 15 3" xfId="1744" xr:uid="{00000000-0005-0000-0000-000072040000}"/>
    <cellStyle name="Currency 15 3 2" xfId="1745" xr:uid="{00000000-0005-0000-0000-000073040000}"/>
    <cellStyle name="Currency 15 3 2 2" xfId="10083" xr:uid="{8917F06A-FE03-415A-8650-1DDC07EAEE1C}"/>
    <cellStyle name="Currency 15 3 3" xfId="10082" xr:uid="{DF5FE529-092E-4B20-8929-49EEC2D6AF1F}"/>
    <cellStyle name="Currency 15 4" xfId="1746" xr:uid="{00000000-0005-0000-0000-000074040000}"/>
    <cellStyle name="Currency 15 4 2" xfId="10084" xr:uid="{BF300371-E758-4409-BE9C-520B93ECDB09}"/>
    <cellStyle name="Currency 15 5" xfId="10077" xr:uid="{CBF4845A-E0AE-4607-9594-0FFB40C603B0}"/>
    <cellStyle name="Currency 16" xfId="1747" xr:uid="{00000000-0005-0000-0000-000075040000}"/>
    <cellStyle name="Currency 16 2" xfId="1748" xr:uid="{00000000-0005-0000-0000-000076040000}"/>
    <cellStyle name="Currency 16 2 2" xfId="10086" xr:uid="{95138E78-EB97-459F-878D-4EADB98FA0EC}"/>
    <cellStyle name="Currency 16 3" xfId="10085" xr:uid="{CF97C9F6-3162-41EF-8521-0BE5C551FF00}"/>
    <cellStyle name="Currency 17" xfId="1749" xr:uid="{00000000-0005-0000-0000-000077040000}"/>
    <cellStyle name="Currency 17 2" xfId="10087" xr:uid="{3B246D38-E3CF-45BA-A2CD-26AFDF397966}"/>
    <cellStyle name="Currency 18" xfId="1750" xr:uid="{00000000-0005-0000-0000-000078040000}"/>
    <cellStyle name="Currency 18 2" xfId="10088" xr:uid="{18601FC8-F07B-4A81-96DD-518AFBC4ADF4}"/>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2 2 2" xfId="10093" xr:uid="{8B8DCBB3-DAAE-4E93-BC1C-ADD9478EC7DC}"/>
    <cellStyle name="Currency 19 2 2 2 3" xfId="10092" xr:uid="{FA5627FD-5B03-4B22-B5BF-FE1A0A0C0385}"/>
    <cellStyle name="Currency 19 2 2 3" xfId="1756" xr:uid="{00000000-0005-0000-0000-00007E040000}"/>
    <cellStyle name="Currency 19 2 2 3 2" xfId="10094" xr:uid="{5707D92F-4B33-45F8-B40A-2DC442DA724D}"/>
    <cellStyle name="Currency 19 2 2 4" xfId="10091" xr:uid="{2338EAF6-A06C-4CE5-9606-3ABF61CA9E57}"/>
    <cellStyle name="Currency 19 2 3" xfId="1757" xr:uid="{00000000-0005-0000-0000-00007F040000}"/>
    <cellStyle name="Currency 19 2 3 2" xfId="1758" xr:uid="{00000000-0005-0000-0000-000080040000}"/>
    <cellStyle name="Currency 19 2 3 2 2" xfId="10096" xr:uid="{5206B504-76A1-4BE8-8A29-81B1A86D9B86}"/>
    <cellStyle name="Currency 19 2 3 3" xfId="10095" xr:uid="{D5797D1D-2DD2-40DD-9005-DC42C85F7BD0}"/>
    <cellStyle name="Currency 19 2 4" xfId="1759" xr:uid="{00000000-0005-0000-0000-000081040000}"/>
    <cellStyle name="Currency 19 2 4 2" xfId="10097" xr:uid="{50CBDEDA-3E8B-451A-87B7-F50EF1DE121C}"/>
    <cellStyle name="Currency 19 2 5" xfId="10090" xr:uid="{FD1E4E3B-8907-44EE-B44E-B18D0DB6143E}"/>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2 2 2" xfId="10101" xr:uid="{A1BF15EA-2295-490B-99A6-8AE42F5B2CCC}"/>
    <cellStyle name="Currency 19 3 2 2 3" xfId="10100" xr:uid="{B9F19DBD-E00C-4742-A87B-8DC83E918363}"/>
    <cellStyle name="Currency 19 3 2 3" xfId="1764" xr:uid="{00000000-0005-0000-0000-000086040000}"/>
    <cellStyle name="Currency 19 3 2 3 2" xfId="10102" xr:uid="{7A153584-DA47-4809-B3A6-E021D5BF48CD}"/>
    <cellStyle name="Currency 19 3 2 4" xfId="10099" xr:uid="{B5EDEEDA-27AD-4F16-830D-FD45F120F4AA}"/>
    <cellStyle name="Currency 19 3 3" xfId="1765" xr:uid="{00000000-0005-0000-0000-000087040000}"/>
    <cellStyle name="Currency 19 3 3 2" xfId="1766" xr:uid="{00000000-0005-0000-0000-000088040000}"/>
    <cellStyle name="Currency 19 3 3 2 2" xfId="10104" xr:uid="{690338F9-DA21-4EF4-9E5B-C778483E8C31}"/>
    <cellStyle name="Currency 19 3 3 3" xfId="10103" xr:uid="{3288E9D2-2EDB-4A2C-B2B8-7C2AC48C056C}"/>
    <cellStyle name="Currency 19 3 4" xfId="1767" xr:uid="{00000000-0005-0000-0000-000089040000}"/>
    <cellStyle name="Currency 19 3 4 2" xfId="10105" xr:uid="{A09A16BD-C0A0-4085-A3B8-B821F3CFC674}"/>
    <cellStyle name="Currency 19 3 5" xfId="10098" xr:uid="{9F463ED8-FC27-42AB-8578-5190AF5D85DB}"/>
    <cellStyle name="Currency 19 4" xfId="1768" xr:uid="{00000000-0005-0000-0000-00008A040000}"/>
    <cellStyle name="Currency 19 4 2" xfId="1769" xr:uid="{00000000-0005-0000-0000-00008B040000}"/>
    <cellStyle name="Currency 19 4 2 2" xfId="1770" xr:uid="{00000000-0005-0000-0000-00008C040000}"/>
    <cellStyle name="Currency 19 4 2 2 2" xfId="10108" xr:uid="{7C12B725-60D4-4769-93CA-C27DA668EC79}"/>
    <cellStyle name="Currency 19 4 2 3" xfId="10107" xr:uid="{4D579C34-0FC0-4020-87E1-BD440505A43D}"/>
    <cellStyle name="Currency 19 4 3" xfId="1771" xr:uid="{00000000-0005-0000-0000-00008D040000}"/>
    <cellStyle name="Currency 19 4 3 2" xfId="10109" xr:uid="{F94D9B3B-D84E-48ED-AB21-DBDBD5C896B3}"/>
    <cellStyle name="Currency 19 4 4" xfId="10106" xr:uid="{16FCF211-67D7-482A-ACA0-4AAEA81709BD}"/>
    <cellStyle name="Currency 19 5" xfId="1772" xr:uid="{00000000-0005-0000-0000-00008E040000}"/>
    <cellStyle name="Currency 19 5 2" xfId="1773" xr:uid="{00000000-0005-0000-0000-00008F040000}"/>
    <cellStyle name="Currency 19 5 2 2" xfId="10111" xr:uid="{0AB77404-598D-46E0-BFC0-76A62FDCC0FA}"/>
    <cellStyle name="Currency 19 5 3" xfId="10110" xr:uid="{0728ED55-1741-4706-9830-E0C6FDECF0FE}"/>
    <cellStyle name="Currency 19 6" xfId="1774" xr:uid="{00000000-0005-0000-0000-000090040000}"/>
    <cellStyle name="Currency 19 6 2" xfId="10112" xr:uid="{58A14DBE-09E2-4B82-BFB2-3CFBE111A81A}"/>
    <cellStyle name="Currency 19 7" xfId="10089" xr:uid="{28C20619-662A-423E-AF59-D74E437A1944}"/>
    <cellStyle name="Currency 2" xfId="4" xr:uid="{00000000-0005-0000-0000-000091040000}"/>
    <cellStyle name="Currency-- 2" xfId="10537" xr:uid="{861FEB71-CFF9-428D-BBF1-20598DC491A0}"/>
    <cellStyle name="Currency 2 10" xfId="1775" xr:uid="{00000000-0005-0000-0000-000092040000}"/>
    <cellStyle name="Currency 2 10 2" xfId="1776" xr:uid="{00000000-0005-0000-0000-000093040000}"/>
    <cellStyle name="Currency 2 10 2 2" xfId="1777" xr:uid="{00000000-0005-0000-0000-000094040000}"/>
    <cellStyle name="Currency 2 10 2 2 2" xfId="10115" xr:uid="{A481987C-20D3-4F55-9CC7-CBB33B4C5B9A}"/>
    <cellStyle name="Currency 2 10 2 3" xfId="10114" xr:uid="{542F2FF8-A339-4D67-8311-EA2BAF5E2CA2}"/>
    <cellStyle name="Currency 2 10 3" xfId="1778" xr:uid="{00000000-0005-0000-0000-000095040000}"/>
    <cellStyle name="Currency 2 10 3 2" xfId="10116" xr:uid="{FD494C77-710F-4A39-BEEB-A1D7F36F2AAA}"/>
    <cellStyle name="Currency 2 10 4" xfId="10113" xr:uid="{C23DF7E9-753E-4510-98D2-0F28F832751E}"/>
    <cellStyle name="Currency 2 11" xfId="1779" xr:uid="{00000000-0005-0000-0000-000096040000}"/>
    <cellStyle name="Currency 2 11 2" xfId="10117" xr:uid="{F3470ACD-0E68-4033-B923-B3D2AB77AA45}"/>
    <cellStyle name="Currency 2 12" xfId="1780" xr:uid="{00000000-0005-0000-0000-000097040000}"/>
    <cellStyle name="Currency 2 12 2" xfId="10118" xr:uid="{E27A33A7-1606-467D-907A-5A461D0A08E8}"/>
    <cellStyle name="Currency 2 13" xfId="1781" xr:uid="{00000000-0005-0000-0000-000098040000}"/>
    <cellStyle name="Currency 2 13 2" xfId="10119" xr:uid="{1EC7CF14-F78F-45BA-AA3F-7922DF1D8B88}"/>
    <cellStyle name="Currency 2 14" xfId="1782" xr:uid="{00000000-0005-0000-0000-000099040000}"/>
    <cellStyle name="Currency 2 14 2" xfId="10120" xr:uid="{B83A3032-08E7-4EB8-8910-6931A56B7BD6}"/>
    <cellStyle name="Currency 2 15" xfId="1783" xr:uid="{00000000-0005-0000-0000-00009A040000}"/>
    <cellStyle name="Currency 2 15 2" xfId="10121" xr:uid="{46E8EB8F-ABEC-4F80-8F8C-D8BA06393E95}"/>
    <cellStyle name="Currency 2 16" xfId="1784" xr:uid="{00000000-0005-0000-0000-00009B040000}"/>
    <cellStyle name="Currency 2 16 2" xfId="10122" xr:uid="{378DF867-443C-4519-8945-865C383E8485}"/>
    <cellStyle name="Currency 2 17" xfId="1785" xr:uid="{00000000-0005-0000-0000-00009C040000}"/>
    <cellStyle name="Currency 2 17 2" xfId="10123" xr:uid="{4BC94E5E-3BA2-4FE9-AF2E-8C2FAC9B64B3}"/>
    <cellStyle name="Currency 2 18" xfId="1786" xr:uid="{00000000-0005-0000-0000-00009D040000}"/>
    <cellStyle name="Currency 2 18 2" xfId="10124" xr:uid="{B4C18373-300A-4ABC-9C7D-21CB93391E19}"/>
    <cellStyle name="Currency 2 2" xfId="1787" xr:uid="{00000000-0005-0000-0000-00009E040000}"/>
    <cellStyle name="Currency 2 2 10" xfId="1788" xr:uid="{00000000-0005-0000-0000-00009F040000}"/>
    <cellStyle name="Currency 2 2 10 2" xfId="10125" xr:uid="{4E4999EF-8B4E-4EE9-885C-C57AB19E77ED}"/>
    <cellStyle name="Currency 2 2 11" xfId="1789" xr:uid="{00000000-0005-0000-0000-0000A0040000}"/>
    <cellStyle name="Currency 2 2 11 2" xfId="10126" xr:uid="{82E29354-2249-485D-95FD-C19AD82246B7}"/>
    <cellStyle name="Currency 2 2 2" xfId="1790" xr:uid="{00000000-0005-0000-0000-0000A1040000}"/>
    <cellStyle name="Currency 2 2 2 2" xfId="10127" xr:uid="{6020FBFC-AABD-435C-901C-A863BB0B1420}"/>
    <cellStyle name="Currency 2 2 3" xfId="1791" xr:uid="{00000000-0005-0000-0000-0000A2040000}"/>
    <cellStyle name="Currency 2 2 3 2" xfId="10128" xr:uid="{BADE1068-4CA4-42A9-82DB-FE071C4A9A79}"/>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8 2" xfId="10129" xr:uid="{1677094C-402B-4897-BADB-977D22F8D19A}"/>
    <cellStyle name="Currency 2 2 9" xfId="1797" xr:uid="{00000000-0005-0000-0000-0000A8040000}"/>
    <cellStyle name="Currency 2 2 9 2" xfId="10130" xr:uid="{4CF2CA66-AEC7-4E0C-B121-4B6928CDEEE9}"/>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3 6" xfId="10131" xr:uid="{F309F15B-A5D5-4336-8493-66B5F7FE081E}"/>
    <cellStyle name="Currency 2 4" xfId="1803" xr:uid="{00000000-0005-0000-0000-0000AE040000}"/>
    <cellStyle name="Currency 2 4 2" xfId="10132" xr:uid="{98D2969F-E0B0-418E-8635-7F009229DC81}"/>
    <cellStyle name="Currency 2 5" xfId="1804" xr:uid="{00000000-0005-0000-0000-0000AF040000}"/>
    <cellStyle name="Currency 2 5 2" xfId="10133" xr:uid="{F7371ADF-2E33-4402-833F-46471A4B98ED}"/>
    <cellStyle name="Currency 2 6" xfId="1805" xr:uid="{00000000-0005-0000-0000-0000B0040000}"/>
    <cellStyle name="Currency 2 6 2" xfId="10134" xr:uid="{1947F49D-DDD6-4529-AB25-338255F6F4AD}"/>
    <cellStyle name="Currency 2 7" xfId="1806" xr:uid="{00000000-0005-0000-0000-0000B1040000}"/>
    <cellStyle name="Currency 2 7 2" xfId="10135" xr:uid="{31ABCD0B-B2E4-4EE5-BDF4-B9131FCC78F9}"/>
    <cellStyle name="Currency 2 8" xfId="1807" xr:uid="{00000000-0005-0000-0000-0000B2040000}"/>
    <cellStyle name="Currency 2 8 2" xfId="10136" xr:uid="{7B0EB3DA-5395-4854-8FA5-14EFF77037D9}"/>
    <cellStyle name="Currency 2 9" xfId="1808" xr:uid="{00000000-0005-0000-0000-0000B3040000}"/>
    <cellStyle name="Currency 2 9 2" xfId="10137" xr:uid="{64550B98-84B4-4526-AB26-84AD434B46CC}"/>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2 2 2" xfId="10142" xr:uid="{B83CBBA7-CE99-40A8-8E40-12141B61F6CE}"/>
    <cellStyle name="Currency 20 2 2 2 3" xfId="10141" xr:uid="{8A4C54D9-275B-4411-88F2-BCA93E4F8C1C}"/>
    <cellStyle name="Currency 20 2 2 3" xfId="1816" xr:uid="{00000000-0005-0000-0000-0000BB040000}"/>
    <cellStyle name="Currency 20 2 2 3 2" xfId="10143" xr:uid="{24E09593-A10A-4DAD-B7E0-C831B65F2245}"/>
    <cellStyle name="Currency 20 2 2 4" xfId="10140" xr:uid="{2CE017FD-A2D3-4497-84A9-EBF960B27D81}"/>
    <cellStyle name="Currency 20 2 3" xfId="1817" xr:uid="{00000000-0005-0000-0000-0000BC040000}"/>
    <cellStyle name="Currency 20 2 3 2" xfId="1818" xr:uid="{00000000-0005-0000-0000-0000BD040000}"/>
    <cellStyle name="Currency 20 2 3 2 2" xfId="10145" xr:uid="{DC68E9AB-FBD1-4508-BAA1-35545D0B34ED}"/>
    <cellStyle name="Currency 20 2 3 3" xfId="10144" xr:uid="{A3A20F20-AFA5-4D7C-9A52-6CCD87ABD8E6}"/>
    <cellStyle name="Currency 20 2 4" xfId="1819" xr:uid="{00000000-0005-0000-0000-0000BE040000}"/>
    <cellStyle name="Currency 20 2 4 2" xfId="10146" xr:uid="{EFD075FB-3947-4AF0-B05E-E45EE5D44780}"/>
    <cellStyle name="Currency 20 2 5" xfId="10139" xr:uid="{6BA620D3-9254-43E3-A738-684FE25CFE1E}"/>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2 2 2" xfId="10150" xr:uid="{DAEE141B-CF36-4C89-AD11-79C64366F9B1}"/>
    <cellStyle name="Currency 20 3 2 2 3" xfId="10149" xr:uid="{ECD0D024-5DC6-44C3-89F5-CAEA1B46AB10}"/>
    <cellStyle name="Currency 20 3 2 3" xfId="1824" xr:uid="{00000000-0005-0000-0000-0000C3040000}"/>
    <cellStyle name="Currency 20 3 2 3 2" xfId="10151" xr:uid="{C9D79CD7-DBDC-4024-8658-A439978EA91B}"/>
    <cellStyle name="Currency 20 3 2 4" xfId="10148" xr:uid="{EA88B9EA-CC21-4308-8B30-E43ED0AADFDC}"/>
    <cellStyle name="Currency 20 3 3" xfId="1825" xr:uid="{00000000-0005-0000-0000-0000C4040000}"/>
    <cellStyle name="Currency 20 3 3 2" xfId="1826" xr:uid="{00000000-0005-0000-0000-0000C5040000}"/>
    <cellStyle name="Currency 20 3 3 2 2" xfId="10153" xr:uid="{5CB089ED-7182-49FF-B4A2-351A77E03341}"/>
    <cellStyle name="Currency 20 3 3 3" xfId="10152" xr:uid="{C1A792CD-93E8-4D5B-AECC-5A42C4E573FD}"/>
    <cellStyle name="Currency 20 3 4" xfId="1827" xr:uid="{00000000-0005-0000-0000-0000C6040000}"/>
    <cellStyle name="Currency 20 3 4 2" xfId="10154" xr:uid="{68524653-6B3C-4631-9B7D-6F72C57D5EB3}"/>
    <cellStyle name="Currency 20 3 5" xfId="10147" xr:uid="{C03BADD5-C3F1-4A93-B67C-35D1D08E2162}"/>
    <cellStyle name="Currency 20 4" xfId="1828" xr:uid="{00000000-0005-0000-0000-0000C7040000}"/>
    <cellStyle name="Currency 20 4 2" xfId="1829" xr:uid="{00000000-0005-0000-0000-0000C8040000}"/>
    <cellStyle name="Currency 20 4 2 2" xfId="1830" xr:uid="{00000000-0005-0000-0000-0000C9040000}"/>
    <cellStyle name="Currency 20 4 2 2 2" xfId="10157" xr:uid="{1466D00C-AD53-488C-B061-A48D9893D8E6}"/>
    <cellStyle name="Currency 20 4 2 3" xfId="10156" xr:uid="{3B6CA7A9-5505-40F4-9AA6-0343AEA922E3}"/>
    <cellStyle name="Currency 20 4 3" xfId="1831" xr:uid="{00000000-0005-0000-0000-0000CA040000}"/>
    <cellStyle name="Currency 20 4 3 2" xfId="10158" xr:uid="{8BE9AC49-6BD3-4136-9CB9-8190DD306406}"/>
    <cellStyle name="Currency 20 4 4" xfId="10155" xr:uid="{1C557DEC-8162-4692-A07C-5C9ECC315698}"/>
    <cellStyle name="Currency 20 5" xfId="1832" xr:uid="{00000000-0005-0000-0000-0000CB040000}"/>
    <cellStyle name="Currency 20 5 2" xfId="1833" xr:uid="{00000000-0005-0000-0000-0000CC040000}"/>
    <cellStyle name="Currency 20 5 2 2" xfId="10160" xr:uid="{EF1D89B3-5157-4CC1-A74F-8665C78DD24C}"/>
    <cellStyle name="Currency 20 5 3" xfId="10159" xr:uid="{ECA1F48D-359A-43DA-9029-1221F5F3741B}"/>
    <cellStyle name="Currency 20 6" xfId="1834" xr:uid="{00000000-0005-0000-0000-0000CD040000}"/>
    <cellStyle name="Currency 20 6 2" xfId="10161" xr:uid="{FD8407E3-BA57-4E93-8744-51D56DEDED1B}"/>
    <cellStyle name="Currency 20 7" xfId="10138" xr:uid="{1E03E076-17F4-44D0-AC0E-490C2815D5C7}"/>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2 2 2" xfId="10166" xr:uid="{ECCAEA5A-EC52-41D2-9FD7-FA46DC14928E}"/>
    <cellStyle name="Currency 21 2 2 2 3" xfId="10165" xr:uid="{2EC23AD8-4267-401F-88B5-7597D143332C}"/>
    <cellStyle name="Currency 21 2 2 3" xfId="1840" xr:uid="{00000000-0005-0000-0000-0000D3040000}"/>
    <cellStyle name="Currency 21 2 2 3 2" xfId="10167" xr:uid="{96F9A1AD-540B-44F3-85BE-F07383EBDC81}"/>
    <cellStyle name="Currency 21 2 2 4" xfId="10164" xr:uid="{B34B094D-81B0-4270-877A-FE0BAE81A015}"/>
    <cellStyle name="Currency 21 2 3" xfId="1841" xr:uid="{00000000-0005-0000-0000-0000D4040000}"/>
    <cellStyle name="Currency 21 2 3 2" xfId="1842" xr:uid="{00000000-0005-0000-0000-0000D5040000}"/>
    <cellStyle name="Currency 21 2 3 2 2" xfId="10169" xr:uid="{26828CC3-4173-4469-B4E5-66B110F82555}"/>
    <cellStyle name="Currency 21 2 3 3" xfId="10168" xr:uid="{0C50CD33-AB7F-4E6E-A93A-A861A00970F8}"/>
    <cellStyle name="Currency 21 2 4" xfId="1843" xr:uid="{00000000-0005-0000-0000-0000D6040000}"/>
    <cellStyle name="Currency 21 2 4 2" xfId="10170" xr:uid="{AF99C214-23B6-4FD0-9D66-6774FA65424F}"/>
    <cellStyle name="Currency 21 2 5" xfId="10163" xr:uid="{604CAE7F-8BEF-41E3-BA8E-48ED5A811469}"/>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2 2 2" xfId="10174" xr:uid="{C84EC2D2-2A27-48B7-A0CF-8F65979F1185}"/>
    <cellStyle name="Currency 21 3 2 2 3" xfId="10173" xr:uid="{06AC8E93-3290-417D-A557-58F799CE7438}"/>
    <cellStyle name="Currency 21 3 2 3" xfId="1848" xr:uid="{00000000-0005-0000-0000-0000DB040000}"/>
    <cellStyle name="Currency 21 3 2 3 2" xfId="10175" xr:uid="{73ECBD42-B887-4010-8444-4E12BF76FF4E}"/>
    <cellStyle name="Currency 21 3 2 4" xfId="10172" xr:uid="{CD82AD45-5F0C-4AA7-AFD0-2564F3325714}"/>
    <cellStyle name="Currency 21 3 3" xfId="1849" xr:uid="{00000000-0005-0000-0000-0000DC040000}"/>
    <cellStyle name="Currency 21 3 3 2" xfId="1850" xr:uid="{00000000-0005-0000-0000-0000DD040000}"/>
    <cellStyle name="Currency 21 3 3 2 2" xfId="10177" xr:uid="{5A5F56FB-2B09-42D8-AAF7-B104A5F87110}"/>
    <cellStyle name="Currency 21 3 3 3" xfId="10176" xr:uid="{F56D75E3-2AFB-43FB-9D14-37880CA7CD12}"/>
    <cellStyle name="Currency 21 3 4" xfId="1851" xr:uid="{00000000-0005-0000-0000-0000DE040000}"/>
    <cellStyle name="Currency 21 3 4 2" xfId="10178" xr:uid="{7326544A-3552-49B0-BB47-D98C9DA7F118}"/>
    <cellStyle name="Currency 21 3 5" xfId="10171" xr:uid="{CC84EA79-B057-4FD2-BBF2-FFD284403F3B}"/>
    <cellStyle name="Currency 21 4" xfId="1852" xr:uid="{00000000-0005-0000-0000-0000DF040000}"/>
    <cellStyle name="Currency 21 4 2" xfId="1853" xr:uid="{00000000-0005-0000-0000-0000E0040000}"/>
    <cellStyle name="Currency 21 4 2 2" xfId="1854" xr:uid="{00000000-0005-0000-0000-0000E1040000}"/>
    <cellStyle name="Currency 21 4 2 2 2" xfId="10181" xr:uid="{1767950E-4349-4110-8AC5-D043DB85038E}"/>
    <cellStyle name="Currency 21 4 2 3" xfId="10180" xr:uid="{83F3716E-24C4-42FE-B1E8-9807610490A3}"/>
    <cellStyle name="Currency 21 4 3" xfId="1855" xr:uid="{00000000-0005-0000-0000-0000E2040000}"/>
    <cellStyle name="Currency 21 4 3 2" xfId="10182" xr:uid="{9429E9E6-4200-4C1D-B442-CCFDBCA7EA04}"/>
    <cellStyle name="Currency 21 4 4" xfId="10179" xr:uid="{70459CAF-C690-4CEB-840B-6BF678A7049F}"/>
    <cellStyle name="Currency 21 5" xfId="1856" xr:uid="{00000000-0005-0000-0000-0000E3040000}"/>
    <cellStyle name="Currency 21 5 2" xfId="1857" xr:uid="{00000000-0005-0000-0000-0000E4040000}"/>
    <cellStyle name="Currency 21 5 2 2" xfId="10184" xr:uid="{D2625FB3-1929-4373-8FC5-EB45BCD53AEE}"/>
    <cellStyle name="Currency 21 5 3" xfId="10183" xr:uid="{24611E56-5391-47F8-A3BF-E196BCE9BBC6}"/>
    <cellStyle name="Currency 21 6" xfId="1858" xr:uid="{00000000-0005-0000-0000-0000E5040000}"/>
    <cellStyle name="Currency 21 6 2" xfId="10185" xr:uid="{BAFC886D-BEC8-444B-BF90-2CDCB058EE07}"/>
    <cellStyle name="Currency 21 7" xfId="10162" xr:uid="{ED317506-C98F-4048-8D69-F578DBF3A8AC}"/>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2 2 2" xfId="10190" xr:uid="{54E831BC-0804-434F-BA18-7CE9CAD5C96A}"/>
    <cellStyle name="Currency 22 2 2 2 3" xfId="10189" xr:uid="{1F8383E7-F219-4E78-9D6C-876579A95B56}"/>
    <cellStyle name="Currency 22 2 2 3" xfId="1864" xr:uid="{00000000-0005-0000-0000-0000EB040000}"/>
    <cellStyle name="Currency 22 2 2 3 2" xfId="10191" xr:uid="{75E6BE67-F2C1-4913-9214-1D47EB9B5ED1}"/>
    <cellStyle name="Currency 22 2 2 4" xfId="10188" xr:uid="{01224853-0F5F-49BD-A369-9E1ABF1270F5}"/>
    <cellStyle name="Currency 22 2 3" xfId="1865" xr:uid="{00000000-0005-0000-0000-0000EC040000}"/>
    <cellStyle name="Currency 22 2 3 2" xfId="1866" xr:uid="{00000000-0005-0000-0000-0000ED040000}"/>
    <cellStyle name="Currency 22 2 3 2 2" xfId="10193" xr:uid="{A59211EF-C09D-487D-AC33-13670AC7E7D1}"/>
    <cellStyle name="Currency 22 2 3 3" xfId="10192" xr:uid="{5D337C63-A2EB-4DA5-9325-31FA3587C008}"/>
    <cellStyle name="Currency 22 2 4" xfId="1867" xr:uid="{00000000-0005-0000-0000-0000EE040000}"/>
    <cellStyle name="Currency 22 2 4 2" xfId="10194" xr:uid="{D16BFA24-F59A-4DF6-BD54-5D6229979910}"/>
    <cellStyle name="Currency 22 2 5" xfId="10187" xr:uid="{7AE20E69-C58C-4D32-B54D-55AA7FD70608}"/>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2 2 2" xfId="10198" xr:uid="{09E5A4DD-DA7B-4987-8324-E6037E72143E}"/>
    <cellStyle name="Currency 22 3 2 2 3" xfId="10197" xr:uid="{A24362E1-3DB3-4372-AA26-A40DF6B3CE74}"/>
    <cellStyle name="Currency 22 3 2 3" xfId="1872" xr:uid="{00000000-0005-0000-0000-0000F3040000}"/>
    <cellStyle name="Currency 22 3 2 3 2" xfId="10199" xr:uid="{1665153E-141B-4868-90E1-9FD2790EDA63}"/>
    <cellStyle name="Currency 22 3 2 4" xfId="10196" xr:uid="{A76E96F0-1E00-474C-ABD1-F8685F18A3CB}"/>
    <cellStyle name="Currency 22 3 3" xfId="1873" xr:uid="{00000000-0005-0000-0000-0000F4040000}"/>
    <cellStyle name="Currency 22 3 3 2" xfId="1874" xr:uid="{00000000-0005-0000-0000-0000F5040000}"/>
    <cellStyle name="Currency 22 3 3 2 2" xfId="10201" xr:uid="{B2A566BC-3F54-4830-86D2-2F56F3FA9627}"/>
    <cellStyle name="Currency 22 3 3 3" xfId="10200" xr:uid="{F32BE54E-1630-43E2-A922-54926414F81E}"/>
    <cellStyle name="Currency 22 3 4" xfId="1875" xr:uid="{00000000-0005-0000-0000-0000F6040000}"/>
    <cellStyle name="Currency 22 3 4 2" xfId="10202" xr:uid="{DCDD971D-8CEA-4B88-AFE6-7F2186ACD151}"/>
    <cellStyle name="Currency 22 3 5" xfId="10195" xr:uid="{8F16B223-AE02-46C6-A120-3F0AC51FAEB6}"/>
    <cellStyle name="Currency 22 4" xfId="1876" xr:uid="{00000000-0005-0000-0000-0000F7040000}"/>
    <cellStyle name="Currency 22 4 2" xfId="1877" xr:uid="{00000000-0005-0000-0000-0000F8040000}"/>
    <cellStyle name="Currency 22 4 2 2" xfId="1878" xr:uid="{00000000-0005-0000-0000-0000F9040000}"/>
    <cellStyle name="Currency 22 4 2 2 2" xfId="10205" xr:uid="{4EED071C-9FDE-44FE-9A4C-6550CE8417DA}"/>
    <cellStyle name="Currency 22 4 2 3" xfId="10204" xr:uid="{2DF4BD13-9FAF-4637-BEE7-2543B5FF0C58}"/>
    <cellStyle name="Currency 22 4 3" xfId="1879" xr:uid="{00000000-0005-0000-0000-0000FA040000}"/>
    <cellStyle name="Currency 22 4 3 2" xfId="10206" xr:uid="{13AA18E2-93DD-4911-AFE9-4F92875C5766}"/>
    <cellStyle name="Currency 22 4 4" xfId="10203" xr:uid="{380BC1F3-F7E3-46A1-AAF1-596E92907510}"/>
    <cellStyle name="Currency 22 5" xfId="1880" xr:uid="{00000000-0005-0000-0000-0000FB040000}"/>
    <cellStyle name="Currency 22 5 2" xfId="1881" xr:uid="{00000000-0005-0000-0000-0000FC040000}"/>
    <cellStyle name="Currency 22 5 2 2" xfId="10208" xr:uid="{0A7A4F62-D816-4DE9-AA20-0F41D17A4F21}"/>
    <cellStyle name="Currency 22 5 3" xfId="10207" xr:uid="{E1B39FCE-F851-47FD-A80A-B4A5A3F668C2}"/>
    <cellStyle name="Currency 22 6" xfId="1882" xr:uid="{00000000-0005-0000-0000-0000FD040000}"/>
    <cellStyle name="Currency 22 6 2" xfId="10209" xr:uid="{548A270C-73D1-4F90-8171-D396B5BE415A}"/>
    <cellStyle name="Currency 22 7" xfId="10186" xr:uid="{8C2BD6B6-26DA-42CA-9B81-507254CFD355}"/>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2 2 2" xfId="10214" xr:uid="{CED7EB4B-7847-45A1-BEDF-333E7C79FEC6}"/>
    <cellStyle name="Currency 23 2 2 2 3" xfId="10213" xr:uid="{5221E1D5-5F69-4E20-A71F-D4309C0FA1BC}"/>
    <cellStyle name="Currency 23 2 2 3" xfId="1888" xr:uid="{00000000-0005-0000-0000-000003050000}"/>
    <cellStyle name="Currency 23 2 2 3 2" xfId="10215" xr:uid="{512273F9-A0D3-49F7-BE71-1E02C86C15DA}"/>
    <cellStyle name="Currency 23 2 2 4" xfId="10212" xr:uid="{9F82FEFB-55AB-4440-97FD-4A4B778F2198}"/>
    <cellStyle name="Currency 23 2 3" xfId="1889" xr:uid="{00000000-0005-0000-0000-000004050000}"/>
    <cellStyle name="Currency 23 2 3 2" xfId="1890" xr:uid="{00000000-0005-0000-0000-000005050000}"/>
    <cellStyle name="Currency 23 2 3 2 2" xfId="10217" xr:uid="{079DF359-AF2D-43F7-B308-2C8550769F15}"/>
    <cellStyle name="Currency 23 2 3 3" xfId="10216" xr:uid="{70F1E0A2-DA1B-401F-B711-79266DDC3CB4}"/>
    <cellStyle name="Currency 23 2 4" xfId="1891" xr:uid="{00000000-0005-0000-0000-000006050000}"/>
    <cellStyle name="Currency 23 2 4 2" xfId="10218" xr:uid="{D6CBB717-C6AA-48BF-9F3C-1EEA9BB5C8DC}"/>
    <cellStyle name="Currency 23 2 5" xfId="10211" xr:uid="{5CC59254-9D60-440B-AE74-79DB9828F08D}"/>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2 2 2" xfId="10222" xr:uid="{F4379346-AAC5-4827-B076-7E605A8B9CD1}"/>
    <cellStyle name="Currency 23 3 2 2 3" xfId="10221" xr:uid="{269DE532-815C-4763-9F79-0E93BCB33070}"/>
    <cellStyle name="Currency 23 3 2 3" xfId="1896" xr:uid="{00000000-0005-0000-0000-00000B050000}"/>
    <cellStyle name="Currency 23 3 2 3 2" xfId="10223" xr:uid="{A4338D1B-866D-4643-BE79-98A89C48D473}"/>
    <cellStyle name="Currency 23 3 2 4" xfId="10220" xr:uid="{C6661BCE-BD5F-4854-8C79-F06D1094BDD1}"/>
    <cellStyle name="Currency 23 3 3" xfId="1897" xr:uid="{00000000-0005-0000-0000-00000C050000}"/>
    <cellStyle name="Currency 23 3 3 2" xfId="1898" xr:uid="{00000000-0005-0000-0000-00000D050000}"/>
    <cellStyle name="Currency 23 3 3 2 2" xfId="10225" xr:uid="{815F6B22-DC94-4C05-890E-D94F801CFBDD}"/>
    <cellStyle name="Currency 23 3 3 3" xfId="10224" xr:uid="{534DADBB-41CB-4D48-A0A7-7EB8848E0E2C}"/>
    <cellStyle name="Currency 23 3 4" xfId="1899" xr:uid="{00000000-0005-0000-0000-00000E050000}"/>
    <cellStyle name="Currency 23 3 4 2" xfId="10226" xr:uid="{1A3A8397-1DD5-4B01-8BF5-0026F64FDCEE}"/>
    <cellStyle name="Currency 23 3 5" xfId="10219" xr:uid="{36BB8A9B-7DEB-46AB-A423-93BE237B30CE}"/>
    <cellStyle name="Currency 23 4" xfId="1900" xr:uid="{00000000-0005-0000-0000-00000F050000}"/>
    <cellStyle name="Currency 23 4 2" xfId="1901" xr:uid="{00000000-0005-0000-0000-000010050000}"/>
    <cellStyle name="Currency 23 4 2 2" xfId="1902" xr:uid="{00000000-0005-0000-0000-000011050000}"/>
    <cellStyle name="Currency 23 4 2 2 2" xfId="10229" xr:uid="{2560C322-739A-4803-A0F7-016559575154}"/>
    <cellStyle name="Currency 23 4 2 3" xfId="10228" xr:uid="{69152AE9-29E3-4A35-9755-947C171D4996}"/>
    <cellStyle name="Currency 23 4 3" xfId="1903" xr:uid="{00000000-0005-0000-0000-000012050000}"/>
    <cellStyle name="Currency 23 4 3 2" xfId="10230" xr:uid="{749340F1-777E-4547-9D91-7945DD619BA6}"/>
    <cellStyle name="Currency 23 4 4" xfId="10227" xr:uid="{DAF5ED48-DC80-4513-8AB9-EED558F136F2}"/>
    <cellStyle name="Currency 23 5" xfId="1904" xr:uid="{00000000-0005-0000-0000-000013050000}"/>
    <cellStyle name="Currency 23 5 2" xfId="1905" xr:uid="{00000000-0005-0000-0000-000014050000}"/>
    <cellStyle name="Currency 23 5 2 2" xfId="10232" xr:uid="{B5F7837F-D81A-4794-BA38-8C6FF7529CFE}"/>
    <cellStyle name="Currency 23 5 3" xfId="10231" xr:uid="{63B00A75-E82E-462D-BB2C-F37DA274F677}"/>
    <cellStyle name="Currency 23 6" xfId="1906" xr:uid="{00000000-0005-0000-0000-000015050000}"/>
    <cellStyle name="Currency 23 6 2" xfId="10233" xr:uid="{65FEC9CB-B292-4B74-BC18-19FDB5E96F6F}"/>
    <cellStyle name="Currency 23 7" xfId="10210" xr:uid="{57B3AD06-5843-4C3E-98BA-13F42C457C43}"/>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2 2 2" xfId="10238" xr:uid="{1811E97B-8065-4259-83DC-D349626C174F}"/>
    <cellStyle name="Currency 24 2 2 2 3" xfId="10237" xr:uid="{E2FFBC4B-E617-4092-8CA9-D817C48939E7}"/>
    <cellStyle name="Currency 24 2 2 3" xfId="1912" xr:uid="{00000000-0005-0000-0000-00001B050000}"/>
    <cellStyle name="Currency 24 2 2 3 2" xfId="10239" xr:uid="{6BA66604-7A5A-49A4-A1E4-F95DBAEADF96}"/>
    <cellStyle name="Currency 24 2 2 4" xfId="10236" xr:uid="{2B94E87A-9A6A-48AB-9CE2-B13CE351A62F}"/>
    <cellStyle name="Currency 24 2 3" xfId="1913" xr:uid="{00000000-0005-0000-0000-00001C050000}"/>
    <cellStyle name="Currency 24 2 3 2" xfId="1914" xr:uid="{00000000-0005-0000-0000-00001D050000}"/>
    <cellStyle name="Currency 24 2 3 2 2" xfId="10241" xr:uid="{C58054D3-327B-47C6-A672-651AE5FB57CD}"/>
    <cellStyle name="Currency 24 2 3 3" xfId="10240" xr:uid="{33CD03B6-9826-49EC-95D5-0A15110B9AC9}"/>
    <cellStyle name="Currency 24 2 4" xfId="1915" xr:uid="{00000000-0005-0000-0000-00001E050000}"/>
    <cellStyle name="Currency 24 2 4 2" xfId="10242" xr:uid="{DD86C794-1631-4DF9-A6B5-EB667FB644D2}"/>
    <cellStyle name="Currency 24 2 5" xfId="10235" xr:uid="{D3E238B6-663D-4BB9-AEF7-4B23967581B7}"/>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2 2 2" xfId="10246" xr:uid="{71C54D21-C477-4237-8055-FE3D662C199B}"/>
    <cellStyle name="Currency 24 3 2 2 3" xfId="10245" xr:uid="{00984A76-8D38-4EDE-9EF0-30EB6243B472}"/>
    <cellStyle name="Currency 24 3 2 3" xfId="1920" xr:uid="{00000000-0005-0000-0000-000023050000}"/>
    <cellStyle name="Currency 24 3 2 3 2" xfId="10247" xr:uid="{357614B5-7C93-4F15-B2E0-CA0EAEEFC8EB}"/>
    <cellStyle name="Currency 24 3 2 4" xfId="10244" xr:uid="{3A9796D7-529D-432E-85EB-A9997AFACC5B}"/>
    <cellStyle name="Currency 24 3 3" xfId="1921" xr:uid="{00000000-0005-0000-0000-000024050000}"/>
    <cellStyle name="Currency 24 3 3 2" xfId="1922" xr:uid="{00000000-0005-0000-0000-000025050000}"/>
    <cellStyle name="Currency 24 3 3 2 2" xfId="10249" xr:uid="{6C101408-5300-4B71-91DE-8F99227EBB3C}"/>
    <cellStyle name="Currency 24 3 3 3" xfId="10248" xr:uid="{05B10629-304D-428F-A2F1-B7AC60AB7C12}"/>
    <cellStyle name="Currency 24 3 4" xfId="1923" xr:uid="{00000000-0005-0000-0000-000026050000}"/>
    <cellStyle name="Currency 24 3 4 2" xfId="10250" xr:uid="{F9495813-C864-405E-9356-26B723F7ADC1}"/>
    <cellStyle name="Currency 24 3 5" xfId="10243" xr:uid="{DD398BE5-E9A5-4C97-ABA7-C8A6BBB0D595}"/>
    <cellStyle name="Currency 24 4" xfId="1924" xr:uid="{00000000-0005-0000-0000-000027050000}"/>
    <cellStyle name="Currency 24 4 2" xfId="1925" xr:uid="{00000000-0005-0000-0000-000028050000}"/>
    <cellStyle name="Currency 24 4 2 2" xfId="1926" xr:uid="{00000000-0005-0000-0000-000029050000}"/>
    <cellStyle name="Currency 24 4 2 2 2" xfId="10253" xr:uid="{5AFDBCA5-87F3-474E-AC53-913EEB430714}"/>
    <cellStyle name="Currency 24 4 2 3" xfId="10252" xr:uid="{C21C1047-0843-4A89-BC79-DFADCD892FC3}"/>
    <cellStyle name="Currency 24 4 3" xfId="1927" xr:uid="{00000000-0005-0000-0000-00002A050000}"/>
    <cellStyle name="Currency 24 4 3 2" xfId="10254" xr:uid="{C7F40FD0-32D0-4EDB-B034-7F97576D6B58}"/>
    <cellStyle name="Currency 24 4 4" xfId="10251" xr:uid="{31CAA813-535C-4B7B-8D2A-6CF83548959C}"/>
    <cellStyle name="Currency 24 5" xfId="1928" xr:uid="{00000000-0005-0000-0000-00002B050000}"/>
    <cellStyle name="Currency 24 5 2" xfId="1929" xr:uid="{00000000-0005-0000-0000-00002C050000}"/>
    <cellStyle name="Currency 24 5 2 2" xfId="10256" xr:uid="{74A68067-1B9D-40CC-A488-A57EC5089AC3}"/>
    <cellStyle name="Currency 24 5 3" xfId="10255" xr:uid="{995137C7-4532-406E-8BDA-09187E84B8E4}"/>
    <cellStyle name="Currency 24 6" xfId="1930" xr:uid="{00000000-0005-0000-0000-00002D050000}"/>
    <cellStyle name="Currency 24 6 2" xfId="10257" xr:uid="{F7BA7BE9-7460-42C1-A046-482F956FB12E}"/>
    <cellStyle name="Currency 24 7" xfId="10234" xr:uid="{87D106C3-96E9-4230-BABF-11E8D7F0DB25}"/>
    <cellStyle name="Currency 25" xfId="1931" xr:uid="{00000000-0005-0000-0000-00002E050000}"/>
    <cellStyle name="Currency 25 2" xfId="10258" xr:uid="{458B4E69-5D6E-454D-B9A2-16ED8811A1EA}"/>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2 2 2" xfId="10263" xr:uid="{C494E861-A920-452A-BDD7-23A1128AA10B}"/>
    <cellStyle name="Currency 26 2 2 2 3" xfId="10262" xr:uid="{F2BDADE8-8398-4BCF-87B3-FB07C57F7BEC}"/>
    <cellStyle name="Currency 26 2 2 3" xfId="1937" xr:uid="{00000000-0005-0000-0000-000034050000}"/>
    <cellStyle name="Currency 26 2 2 3 2" xfId="10264" xr:uid="{B61CD9C3-D2C3-48B4-9ABB-E43CE7669980}"/>
    <cellStyle name="Currency 26 2 2 4" xfId="10261" xr:uid="{4B63DFB2-8AFC-4E05-9C2C-E539B59D20E0}"/>
    <cellStyle name="Currency 26 2 3" xfId="1938" xr:uid="{00000000-0005-0000-0000-000035050000}"/>
    <cellStyle name="Currency 26 2 3 2" xfId="1939" xr:uid="{00000000-0005-0000-0000-000036050000}"/>
    <cellStyle name="Currency 26 2 3 2 2" xfId="10266" xr:uid="{B71BF3CF-4914-43C9-BE4C-6E3796674712}"/>
    <cellStyle name="Currency 26 2 3 3" xfId="10265" xr:uid="{0E72CCDA-8AE4-4FF2-92C0-68E414A91FA9}"/>
    <cellStyle name="Currency 26 2 4" xfId="1940" xr:uid="{00000000-0005-0000-0000-000037050000}"/>
    <cellStyle name="Currency 26 2 4 2" xfId="10267" xr:uid="{BA39A94A-FCA8-43BD-B7C0-1BDB4FFA77ED}"/>
    <cellStyle name="Currency 26 2 5" xfId="10260" xr:uid="{63E7F174-0E61-4714-BC14-257978BEEF09}"/>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2 2 2" xfId="10271" xr:uid="{0192E569-DC52-4267-B1B2-E6B50B7AE43C}"/>
    <cellStyle name="Currency 26 3 2 2 3" xfId="10270" xr:uid="{D5D98233-302A-4093-BAC1-678B3DCB50BB}"/>
    <cellStyle name="Currency 26 3 2 3" xfId="1945" xr:uid="{00000000-0005-0000-0000-00003C050000}"/>
    <cellStyle name="Currency 26 3 2 3 2" xfId="10272" xr:uid="{3D2604B0-37AB-4129-A64D-7A1759A7CDDA}"/>
    <cellStyle name="Currency 26 3 2 4" xfId="10269" xr:uid="{4709EC84-5559-45D6-9EEE-5EA13DBC4EC7}"/>
    <cellStyle name="Currency 26 3 3" xfId="1946" xr:uid="{00000000-0005-0000-0000-00003D050000}"/>
    <cellStyle name="Currency 26 3 3 2" xfId="1947" xr:uid="{00000000-0005-0000-0000-00003E050000}"/>
    <cellStyle name="Currency 26 3 3 2 2" xfId="10274" xr:uid="{0A5CCE94-127D-44C9-BCB7-13EAFBF1D649}"/>
    <cellStyle name="Currency 26 3 3 3" xfId="10273" xr:uid="{DD65E6C5-0BED-424A-9B47-696E518EDA0F}"/>
    <cellStyle name="Currency 26 3 4" xfId="1948" xr:uid="{00000000-0005-0000-0000-00003F050000}"/>
    <cellStyle name="Currency 26 3 4 2" xfId="10275" xr:uid="{E075D64D-C782-4115-BC85-7D910F783A73}"/>
    <cellStyle name="Currency 26 3 5" xfId="10268" xr:uid="{2A49B3E5-8542-482E-A549-8E643D2B669D}"/>
    <cellStyle name="Currency 26 4" xfId="1949" xr:uid="{00000000-0005-0000-0000-000040050000}"/>
    <cellStyle name="Currency 26 4 2" xfId="1950" xr:uid="{00000000-0005-0000-0000-000041050000}"/>
    <cellStyle name="Currency 26 4 2 2" xfId="1951" xr:uid="{00000000-0005-0000-0000-000042050000}"/>
    <cellStyle name="Currency 26 4 2 2 2" xfId="10278" xr:uid="{542370DE-32ED-435B-AA52-2455086CE2DD}"/>
    <cellStyle name="Currency 26 4 2 3" xfId="10277" xr:uid="{C89385F9-18D3-4B42-9E88-94D1C6BE7D73}"/>
    <cellStyle name="Currency 26 4 3" xfId="1952" xr:uid="{00000000-0005-0000-0000-000043050000}"/>
    <cellStyle name="Currency 26 4 3 2" xfId="10279" xr:uid="{7D239C61-BFCC-40F4-9679-AD05D0B5FAB0}"/>
    <cellStyle name="Currency 26 4 4" xfId="10276" xr:uid="{5C30401E-2EF9-4C27-A185-0C152616C0C9}"/>
    <cellStyle name="Currency 26 5" xfId="1953" xr:uid="{00000000-0005-0000-0000-000044050000}"/>
    <cellStyle name="Currency 26 5 2" xfId="1954" xr:uid="{00000000-0005-0000-0000-000045050000}"/>
    <cellStyle name="Currency 26 5 2 2" xfId="10281" xr:uid="{B4E53ABF-10FE-47AE-A0EA-E6EE7A792174}"/>
    <cellStyle name="Currency 26 5 3" xfId="10280" xr:uid="{7AB23321-1828-45DE-AD57-E269776EDC4B}"/>
    <cellStyle name="Currency 26 6" xfId="1955" xr:uid="{00000000-0005-0000-0000-000046050000}"/>
    <cellStyle name="Currency 26 6 2" xfId="10282" xr:uid="{9C5405CA-9ED8-4435-8A4C-CBB18978018D}"/>
    <cellStyle name="Currency 26 7" xfId="10259" xr:uid="{8D878E32-3327-42F0-B469-417A31FA9E86}"/>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2 2 2" xfId="10287" xr:uid="{2BB55D8A-145A-4362-A392-6CEAA48B20F9}"/>
    <cellStyle name="Currency 27 2 2 2 3" xfId="10286" xr:uid="{5416C7A6-BA63-43D3-810D-D1A15B877B0D}"/>
    <cellStyle name="Currency 27 2 2 3" xfId="1961" xr:uid="{00000000-0005-0000-0000-00004C050000}"/>
    <cellStyle name="Currency 27 2 2 3 2" xfId="10288" xr:uid="{0FC63FEA-AE9C-4D6F-BD7D-387C8E42DF07}"/>
    <cellStyle name="Currency 27 2 2 4" xfId="10285" xr:uid="{05BF72BA-E3F4-44E9-9004-9BC35B7DB4F9}"/>
    <cellStyle name="Currency 27 2 3" xfId="1962" xr:uid="{00000000-0005-0000-0000-00004D050000}"/>
    <cellStyle name="Currency 27 2 3 2" xfId="1963" xr:uid="{00000000-0005-0000-0000-00004E050000}"/>
    <cellStyle name="Currency 27 2 3 2 2" xfId="10290" xr:uid="{A809A89A-7BEA-4151-9534-B2B69BE7C690}"/>
    <cellStyle name="Currency 27 2 3 3" xfId="10289" xr:uid="{743DBCD0-4CDD-406E-BC94-F99F93D18564}"/>
    <cellStyle name="Currency 27 2 4" xfId="1964" xr:uid="{00000000-0005-0000-0000-00004F050000}"/>
    <cellStyle name="Currency 27 2 4 2" xfId="10291" xr:uid="{6FC0644E-0D82-4A29-9559-6B3B2CDCB955}"/>
    <cellStyle name="Currency 27 2 5" xfId="10284" xr:uid="{7EAA4BD9-8BCE-40C0-BB34-0CA84F17183F}"/>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2 2 2" xfId="10295" xr:uid="{FAC1F87D-6464-4DA1-8933-B083D383172E}"/>
    <cellStyle name="Currency 27 3 2 2 3" xfId="10294" xr:uid="{E1A3AB25-A4C8-43F6-A3F1-8902B4970130}"/>
    <cellStyle name="Currency 27 3 2 3" xfId="1969" xr:uid="{00000000-0005-0000-0000-000054050000}"/>
    <cellStyle name="Currency 27 3 2 3 2" xfId="10296" xr:uid="{4FC9FF2E-B692-4C44-8C00-59027E96E20E}"/>
    <cellStyle name="Currency 27 3 2 4" xfId="10293" xr:uid="{0E0DB03D-237E-42A2-B32F-B3CFD621FF2F}"/>
    <cellStyle name="Currency 27 3 3" xfId="1970" xr:uid="{00000000-0005-0000-0000-000055050000}"/>
    <cellStyle name="Currency 27 3 3 2" xfId="1971" xr:uid="{00000000-0005-0000-0000-000056050000}"/>
    <cellStyle name="Currency 27 3 3 2 2" xfId="10298" xr:uid="{A875FF21-7577-4452-B6B5-DBE636843450}"/>
    <cellStyle name="Currency 27 3 3 3" xfId="10297" xr:uid="{54ABE262-7971-44A2-AB8B-727E2D0655FD}"/>
    <cellStyle name="Currency 27 3 4" xfId="1972" xr:uid="{00000000-0005-0000-0000-000057050000}"/>
    <cellStyle name="Currency 27 3 4 2" xfId="10299" xr:uid="{4CAAFFB0-DD6B-4F3B-9932-DCF4124BB442}"/>
    <cellStyle name="Currency 27 3 5" xfId="10292" xr:uid="{AB945A75-F414-42BF-B513-F15903060BEB}"/>
    <cellStyle name="Currency 27 4" xfId="1973" xr:uid="{00000000-0005-0000-0000-000058050000}"/>
    <cellStyle name="Currency 27 4 2" xfId="1974" xr:uid="{00000000-0005-0000-0000-000059050000}"/>
    <cellStyle name="Currency 27 4 2 2" xfId="1975" xr:uid="{00000000-0005-0000-0000-00005A050000}"/>
    <cellStyle name="Currency 27 4 2 2 2" xfId="10302" xr:uid="{704CF741-B48F-42AB-BDAE-CC49A6AE13F2}"/>
    <cellStyle name="Currency 27 4 2 3" xfId="10301" xr:uid="{8BCC35AA-F020-486A-8F34-82364082202E}"/>
    <cellStyle name="Currency 27 4 3" xfId="1976" xr:uid="{00000000-0005-0000-0000-00005B050000}"/>
    <cellStyle name="Currency 27 4 3 2" xfId="10303" xr:uid="{84A825E7-0997-4E4E-B17A-476C6C0FEF28}"/>
    <cellStyle name="Currency 27 4 4" xfId="10300" xr:uid="{895C4F10-9FD7-4376-8522-5C634B29FEF5}"/>
    <cellStyle name="Currency 27 5" xfId="1977" xr:uid="{00000000-0005-0000-0000-00005C050000}"/>
    <cellStyle name="Currency 27 5 2" xfId="1978" xr:uid="{00000000-0005-0000-0000-00005D050000}"/>
    <cellStyle name="Currency 27 5 2 2" xfId="10305" xr:uid="{06931D6D-922F-447D-9A19-3855701AF9E0}"/>
    <cellStyle name="Currency 27 5 3" xfId="10304" xr:uid="{819A25AC-482B-498D-9FF0-A4E64C3D327B}"/>
    <cellStyle name="Currency 27 6" xfId="1979" xr:uid="{00000000-0005-0000-0000-00005E050000}"/>
    <cellStyle name="Currency 27 6 2" xfId="10306" xr:uid="{3F1A5A04-38AD-496A-BF10-1CCA4350EB54}"/>
    <cellStyle name="Currency 27 7" xfId="10283" xr:uid="{DE75EB01-BECA-4E5C-A8C2-374FC77DA693}"/>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2 2 2" xfId="10311" xr:uid="{A251A331-1407-451A-A5A2-AE6034D6A18C}"/>
    <cellStyle name="Currency 28 2 2 2 3" xfId="10310" xr:uid="{003DF16E-6185-452A-8738-79B3135EA238}"/>
    <cellStyle name="Currency 28 2 2 3" xfId="1985" xr:uid="{00000000-0005-0000-0000-000064050000}"/>
    <cellStyle name="Currency 28 2 2 3 2" xfId="10312" xr:uid="{26C1D377-336C-4EF2-989A-D509B1496C9D}"/>
    <cellStyle name="Currency 28 2 2 4" xfId="10309" xr:uid="{4379EF49-8428-41E3-856C-A0613FE32853}"/>
    <cellStyle name="Currency 28 2 3" xfId="1986" xr:uid="{00000000-0005-0000-0000-000065050000}"/>
    <cellStyle name="Currency 28 2 3 2" xfId="1987" xr:uid="{00000000-0005-0000-0000-000066050000}"/>
    <cellStyle name="Currency 28 2 3 2 2" xfId="10314" xr:uid="{E917E3A0-4DB2-4BBA-8848-DD5F57DB1001}"/>
    <cellStyle name="Currency 28 2 3 3" xfId="10313" xr:uid="{E432CA44-F198-4443-9204-E6C12F070963}"/>
    <cellStyle name="Currency 28 2 4" xfId="1988" xr:uid="{00000000-0005-0000-0000-000067050000}"/>
    <cellStyle name="Currency 28 2 4 2" xfId="10315" xr:uid="{166C6D71-7C35-4BA2-9224-8D1C6446DC12}"/>
    <cellStyle name="Currency 28 2 5" xfId="10308" xr:uid="{2C550C57-007E-4426-8005-1FB354993E99}"/>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2 2 2" xfId="10319" xr:uid="{DBC175A6-B8E2-43D8-8070-326363BC13D9}"/>
    <cellStyle name="Currency 28 3 2 2 3" xfId="10318" xr:uid="{EE3715AF-B824-4F15-8844-CD1B87D57C30}"/>
    <cellStyle name="Currency 28 3 2 3" xfId="1993" xr:uid="{00000000-0005-0000-0000-00006C050000}"/>
    <cellStyle name="Currency 28 3 2 3 2" xfId="10320" xr:uid="{91DDE262-6312-4F89-ADCC-E313E0CE79CB}"/>
    <cellStyle name="Currency 28 3 2 4" xfId="10317" xr:uid="{5EAFD3D7-00BB-4CAC-9FFE-9E5CD8714DE7}"/>
    <cellStyle name="Currency 28 3 3" xfId="1994" xr:uid="{00000000-0005-0000-0000-00006D050000}"/>
    <cellStyle name="Currency 28 3 3 2" xfId="1995" xr:uid="{00000000-0005-0000-0000-00006E050000}"/>
    <cellStyle name="Currency 28 3 3 2 2" xfId="10322" xr:uid="{A4F2B01D-F26A-41F3-9001-6A5245F33896}"/>
    <cellStyle name="Currency 28 3 3 3" xfId="10321" xr:uid="{57B304CC-DCA4-4DA4-829D-A1567FE883EE}"/>
    <cellStyle name="Currency 28 3 4" xfId="1996" xr:uid="{00000000-0005-0000-0000-00006F050000}"/>
    <cellStyle name="Currency 28 3 4 2" xfId="10323" xr:uid="{390B2361-A7D3-4849-8BCF-B170D28B787E}"/>
    <cellStyle name="Currency 28 3 5" xfId="10316" xr:uid="{D61061E8-974F-4063-882F-914F33B84B1D}"/>
    <cellStyle name="Currency 28 4" xfId="1997" xr:uid="{00000000-0005-0000-0000-000070050000}"/>
    <cellStyle name="Currency 28 4 2" xfId="1998" xr:uid="{00000000-0005-0000-0000-000071050000}"/>
    <cellStyle name="Currency 28 4 2 2" xfId="1999" xr:uid="{00000000-0005-0000-0000-000072050000}"/>
    <cellStyle name="Currency 28 4 2 2 2" xfId="10326" xr:uid="{183B619D-1017-4005-912B-55325992FA06}"/>
    <cellStyle name="Currency 28 4 2 3" xfId="10325" xr:uid="{0BC45DC7-8D23-4B41-B0CF-BC22B3C1CE45}"/>
    <cellStyle name="Currency 28 4 3" xfId="2000" xr:uid="{00000000-0005-0000-0000-000073050000}"/>
    <cellStyle name="Currency 28 4 3 2" xfId="10327" xr:uid="{C1993310-51FC-47AC-B560-E1EDF53AF66F}"/>
    <cellStyle name="Currency 28 4 4" xfId="10324" xr:uid="{9F33D869-C007-47FA-ADA7-DA4D6E30629C}"/>
    <cellStyle name="Currency 28 5" xfId="2001" xr:uid="{00000000-0005-0000-0000-000074050000}"/>
    <cellStyle name="Currency 28 5 2" xfId="2002" xr:uid="{00000000-0005-0000-0000-000075050000}"/>
    <cellStyle name="Currency 28 5 2 2" xfId="10329" xr:uid="{3F902CE5-B106-4378-8B51-B98A4481491F}"/>
    <cellStyle name="Currency 28 5 3" xfId="10328" xr:uid="{3B5B21E4-58D5-4424-957F-C216142BD3C1}"/>
    <cellStyle name="Currency 28 6" xfId="2003" xr:uid="{00000000-0005-0000-0000-000076050000}"/>
    <cellStyle name="Currency 28 6 2" xfId="10330" xr:uid="{989B60E6-F77D-4E85-B613-019200F6320C}"/>
    <cellStyle name="Currency 28 7" xfId="10307" xr:uid="{1F70F65F-5B14-4612-BB57-E9BBD2DE737C}"/>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2 2 2" xfId="10335" xr:uid="{0401EFFC-9AEF-4FDF-886C-04C6AEE4EF86}"/>
    <cellStyle name="Currency 29 2 2 2 3" xfId="10334" xr:uid="{45D259AF-DD59-4370-82C4-C11D5870C644}"/>
    <cellStyle name="Currency 29 2 2 3" xfId="2009" xr:uid="{00000000-0005-0000-0000-00007C050000}"/>
    <cellStyle name="Currency 29 2 2 3 2" xfId="10336" xr:uid="{94048342-AE2F-498F-BEF3-F1461404B743}"/>
    <cellStyle name="Currency 29 2 2 4" xfId="10333" xr:uid="{E73CCC2C-2D24-4359-BBFC-ED098546FFEC}"/>
    <cellStyle name="Currency 29 2 3" xfId="2010" xr:uid="{00000000-0005-0000-0000-00007D050000}"/>
    <cellStyle name="Currency 29 2 3 2" xfId="2011" xr:uid="{00000000-0005-0000-0000-00007E050000}"/>
    <cellStyle name="Currency 29 2 3 2 2" xfId="10338" xr:uid="{83CBDDCA-C66D-4128-9111-B92D4E1831A4}"/>
    <cellStyle name="Currency 29 2 3 3" xfId="10337" xr:uid="{79E54185-B2F5-43CB-982F-390B8C36AF41}"/>
    <cellStyle name="Currency 29 2 4" xfId="2012" xr:uid="{00000000-0005-0000-0000-00007F050000}"/>
    <cellStyle name="Currency 29 2 4 2" xfId="10339" xr:uid="{A76ED076-98DD-4566-8EA1-E18170CDBEE8}"/>
    <cellStyle name="Currency 29 2 5" xfId="10332" xr:uid="{C13ABAD9-FA8C-4178-A1D8-5080061BA721}"/>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2 2 2" xfId="10343" xr:uid="{92E7C26A-D504-45D2-8131-6330C8D61928}"/>
    <cellStyle name="Currency 29 3 2 2 3" xfId="10342" xr:uid="{2025AF7F-FE45-4756-B4F3-009007EA9ED9}"/>
    <cellStyle name="Currency 29 3 2 3" xfId="2017" xr:uid="{00000000-0005-0000-0000-000084050000}"/>
    <cellStyle name="Currency 29 3 2 3 2" xfId="10344" xr:uid="{11C510AD-1956-4982-AC29-6AC001C3C8C2}"/>
    <cellStyle name="Currency 29 3 2 4" xfId="10341" xr:uid="{43210BA1-29BE-4ECB-B943-EF25B5AB1A2F}"/>
    <cellStyle name="Currency 29 3 3" xfId="2018" xr:uid="{00000000-0005-0000-0000-000085050000}"/>
    <cellStyle name="Currency 29 3 3 2" xfId="2019" xr:uid="{00000000-0005-0000-0000-000086050000}"/>
    <cellStyle name="Currency 29 3 3 2 2" xfId="10346" xr:uid="{F32218ED-9630-40BC-BC53-986FA3A73E8A}"/>
    <cellStyle name="Currency 29 3 3 3" xfId="10345" xr:uid="{95AF098E-6FD1-432C-99E1-CFEA2EFB7949}"/>
    <cellStyle name="Currency 29 3 4" xfId="2020" xr:uid="{00000000-0005-0000-0000-000087050000}"/>
    <cellStyle name="Currency 29 3 4 2" xfId="10347" xr:uid="{687AED36-7828-40CF-A32E-901EED2F2423}"/>
    <cellStyle name="Currency 29 3 5" xfId="10340" xr:uid="{D79BBA81-CF5B-46C1-9ADD-3C374B1BD7E2}"/>
    <cellStyle name="Currency 29 4" xfId="2021" xr:uid="{00000000-0005-0000-0000-000088050000}"/>
    <cellStyle name="Currency 29 4 2" xfId="2022" xr:uid="{00000000-0005-0000-0000-000089050000}"/>
    <cellStyle name="Currency 29 4 2 2" xfId="2023" xr:uid="{00000000-0005-0000-0000-00008A050000}"/>
    <cellStyle name="Currency 29 4 2 2 2" xfId="10350" xr:uid="{D183D91F-AC0E-4CA7-8E5D-C4D151103393}"/>
    <cellStyle name="Currency 29 4 2 3" xfId="10349" xr:uid="{E21D5A5F-1541-4757-8536-0DAC1341A2E3}"/>
    <cellStyle name="Currency 29 4 3" xfId="2024" xr:uid="{00000000-0005-0000-0000-00008B050000}"/>
    <cellStyle name="Currency 29 4 3 2" xfId="10351" xr:uid="{D997D80F-0A72-46C6-ACD9-A5D6C8870ED1}"/>
    <cellStyle name="Currency 29 4 4" xfId="10348" xr:uid="{765397E1-DBA9-43A6-856D-6235543BB051}"/>
    <cellStyle name="Currency 29 5" xfId="2025" xr:uid="{00000000-0005-0000-0000-00008C050000}"/>
    <cellStyle name="Currency 29 5 2" xfId="2026" xr:uid="{00000000-0005-0000-0000-00008D050000}"/>
    <cellStyle name="Currency 29 5 2 2" xfId="10353" xr:uid="{D370DA3F-9C52-4DF2-92F2-3F67F4F8268A}"/>
    <cellStyle name="Currency 29 5 3" xfId="10352" xr:uid="{092042E8-095B-4EF1-8D4F-8699B2BB6024}"/>
    <cellStyle name="Currency 29 6" xfId="2027" xr:uid="{00000000-0005-0000-0000-00008E050000}"/>
    <cellStyle name="Currency 29 6 2" xfId="10354" xr:uid="{89F88153-627B-48A4-83D7-5D2CE83A6F53}"/>
    <cellStyle name="Currency 29 7" xfId="10331" xr:uid="{906ECE14-62FC-45B3-82DB-3A6E014BBF27}"/>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2 2 2" xfId="10358" xr:uid="{6091C962-3B88-4A24-8D40-8458C828A928}"/>
    <cellStyle name="Currency 3 2 2 3" xfId="10357" xr:uid="{F91AA564-2567-4133-882F-C667FCDF2280}"/>
    <cellStyle name="Currency 3 2 3" xfId="2032" xr:uid="{00000000-0005-0000-0000-000093050000}"/>
    <cellStyle name="Currency 3 2 3 2" xfId="10359" xr:uid="{2102EE7A-5258-477F-B447-6614E607ECB7}"/>
    <cellStyle name="Currency 3 2 4" xfId="2033" xr:uid="{00000000-0005-0000-0000-000094050000}"/>
    <cellStyle name="Currency 3 2 4 2" xfId="10360" xr:uid="{D7CDD87A-5756-4779-A220-53CFAA1BDC7C}"/>
    <cellStyle name="Currency 3 2 5" xfId="2034" xr:uid="{00000000-0005-0000-0000-000095050000}"/>
    <cellStyle name="Currency 3 2 5 2" xfId="10361" xr:uid="{ED165466-0B53-4479-8FCD-A37D5352B2DE}"/>
    <cellStyle name="Currency 3 2 6" xfId="10356" xr:uid="{F648493D-29FE-48A9-AE9C-BE179F6FCEBA}"/>
    <cellStyle name="Currency 3 3" xfId="2035" xr:uid="{00000000-0005-0000-0000-000096050000}"/>
    <cellStyle name="Currency 3 3 2" xfId="10362" xr:uid="{253CE0A0-1FF9-4C74-BB88-54AEB71E2413}"/>
    <cellStyle name="Currency 3 4" xfId="2036" xr:uid="{00000000-0005-0000-0000-000097050000}"/>
    <cellStyle name="Currency 3 4 2" xfId="10363" xr:uid="{337A2B1E-D354-41A5-9F3F-3B866A2581E9}"/>
    <cellStyle name="Currency 3 5" xfId="2037" xr:uid="{00000000-0005-0000-0000-000098050000}"/>
    <cellStyle name="Currency 3 5 2" xfId="10364" xr:uid="{CFD6660E-DAAC-4CD1-B6CF-2F24557EEA07}"/>
    <cellStyle name="Currency 3 6" xfId="2038" xr:uid="{00000000-0005-0000-0000-000099050000}"/>
    <cellStyle name="Currency 3 6 2" xfId="10365" xr:uid="{CE39CEC7-B1AE-468C-8A96-FB6D641BF658}"/>
    <cellStyle name="Currency 3 7" xfId="10355" xr:uid="{FB7E5C04-50BE-4917-BA6B-0A666279DA15}"/>
    <cellStyle name="Currency 30" xfId="9777" xr:uid="{F815E453-D9A9-4848-99A2-E69A7D388C5B}"/>
    <cellStyle name="Currency 31" xfId="10541" xr:uid="{B7192B59-9FE7-4145-8A74-121EC5EDB43E}"/>
    <cellStyle name="Currency 4" xfId="2039" xr:uid="{00000000-0005-0000-0000-00009A050000}"/>
    <cellStyle name="Currency 4 10" xfId="2040" xr:uid="{00000000-0005-0000-0000-00009B050000}"/>
    <cellStyle name="Currency 4 10 2" xfId="10367" xr:uid="{0453D628-ABB3-4CB2-9F97-757AEDDD57F6}"/>
    <cellStyle name="Currency 4 11" xfId="10366" xr:uid="{58A3245A-B0FD-4DFB-ADC2-D1B02CE77E9D}"/>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2 2 2" xfId="10371" xr:uid="{2D3BC811-1258-40BF-8501-727F4C7A2CB8}"/>
    <cellStyle name="Currency 4 2 2 2 3" xfId="10370" xr:uid="{B11F793B-B39A-434F-8823-BE466C01B772}"/>
    <cellStyle name="Currency 4 2 2 3" xfId="2045" xr:uid="{00000000-0005-0000-0000-0000A0050000}"/>
    <cellStyle name="Currency 4 2 2 3 2" xfId="10372" xr:uid="{36ED3BB7-C10B-426A-89B6-35F2C46CE214}"/>
    <cellStyle name="Currency 4 2 2 4" xfId="10369" xr:uid="{74616D0E-C422-4F7A-A519-CBF750276062}"/>
    <cellStyle name="Currency 4 2 3" xfId="2046" xr:uid="{00000000-0005-0000-0000-0000A1050000}"/>
    <cellStyle name="Currency 4 2 3 2" xfId="2047" xr:uid="{00000000-0005-0000-0000-0000A2050000}"/>
    <cellStyle name="Currency 4 2 3 2 2" xfId="10374" xr:uid="{FCE5ADC8-9C02-4F4D-90BC-E491FC80F559}"/>
    <cellStyle name="Currency 4 2 3 3" xfId="10373" xr:uid="{F8B16AE0-2018-49D3-9B4C-5378EBF3CD2F}"/>
    <cellStyle name="Currency 4 2 4" xfId="2048" xr:uid="{00000000-0005-0000-0000-0000A3050000}"/>
    <cellStyle name="Currency 4 2 4 2" xfId="10375" xr:uid="{F4B0551B-170B-4287-BC1B-541C5028D584}"/>
    <cellStyle name="Currency 4 2 5" xfId="10368" xr:uid="{8AC6F3DD-28E8-4D4C-B499-C4DC1973560E}"/>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2 2 2" xfId="10379" xr:uid="{4187B9F5-BCA6-4F04-873C-669F61E0FECC}"/>
    <cellStyle name="Currency 4 3 2 2 3" xfId="10378" xr:uid="{3297D07B-60D1-4C07-A2BD-20E890B68C18}"/>
    <cellStyle name="Currency 4 3 2 3" xfId="2053" xr:uid="{00000000-0005-0000-0000-0000A8050000}"/>
    <cellStyle name="Currency 4 3 2 3 2" xfId="10380" xr:uid="{9B421945-D536-47C8-BE60-BE8BC78DAD1F}"/>
    <cellStyle name="Currency 4 3 2 4" xfId="10377" xr:uid="{DB2C7AA2-3055-4365-BFFE-3113F230E871}"/>
    <cellStyle name="Currency 4 3 3" xfId="2054" xr:uid="{00000000-0005-0000-0000-0000A9050000}"/>
    <cellStyle name="Currency 4 3 3 2" xfId="2055" xr:uid="{00000000-0005-0000-0000-0000AA050000}"/>
    <cellStyle name="Currency 4 3 3 2 2" xfId="10382" xr:uid="{3455B9BF-59FA-44DC-B7C2-B8C880B7734B}"/>
    <cellStyle name="Currency 4 3 3 3" xfId="10381" xr:uid="{927E51C8-39DB-4C45-AFDC-6F9AA9661CB3}"/>
    <cellStyle name="Currency 4 3 4" xfId="2056" xr:uid="{00000000-0005-0000-0000-0000AB050000}"/>
    <cellStyle name="Currency 4 3 4 2" xfId="10383" xr:uid="{37225A5B-BC8D-4394-BB1D-20782849F525}"/>
    <cellStyle name="Currency 4 3 5" xfId="10376" xr:uid="{4B95CD7D-F458-4B41-905D-1E99C2C78000}"/>
    <cellStyle name="Currency 4 4" xfId="2057" xr:uid="{00000000-0005-0000-0000-0000AC050000}"/>
    <cellStyle name="Currency 4 4 2" xfId="2058" xr:uid="{00000000-0005-0000-0000-0000AD050000}"/>
    <cellStyle name="Currency 4 4 2 2" xfId="2059" xr:uid="{00000000-0005-0000-0000-0000AE050000}"/>
    <cellStyle name="Currency 4 4 2 2 2" xfId="10386" xr:uid="{1A1C8A4F-6595-4587-99CC-67A2A556558A}"/>
    <cellStyle name="Currency 4 4 2 3" xfId="10385" xr:uid="{2F6F0B3B-0EC1-476F-8BAA-5235D330468B}"/>
    <cellStyle name="Currency 4 4 3" xfId="2060" xr:uid="{00000000-0005-0000-0000-0000AF050000}"/>
    <cellStyle name="Currency 4 4 3 2" xfId="10387" xr:uid="{4473A6FC-DAFF-48D9-9C09-B94E8E24A80E}"/>
    <cellStyle name="Currency 4 4 4" xfId="10384" xr:uid="{B32D0D55-B13C-4EFE-8842-F3A61FBDE38C}"/>
    <cellStyle name="Currency 4 5" xfId="2061" xr:uid="{00000000-0005-0000-0000-0000B0050000}"/>
    <cellStyle name="Currency 4 5 2" xfId="2062" xr:uid="{00000000-0005-0000-0000-0000B1050000}"/>
    <cellStyle name="Currency 4 5 2 2" xfId="2063" xr:uid="{00000000-0005-0000-0000-0000B2050000}"/>
    <cellStyle name="Currency 4 5 2 2 2" xfId="10390" xr:uid="{76760A76-E381-4F93-8A5B-F734C0AB5CD6}"/>
    <cellStyle name="Currency 4 5 2 3" xfId="10389" xr:uid="{19DA1CBD-1988-4FE1-BC14-E0635D2A0D15}"/>
    <cellStyle name="Currency 4 5 3" xfId="2064" xr:uid="{00000000-0005-0000-0000-0000B3050000}"/>
    <cellStyle name="Currency 4 5 3 2" xfId="10391" xr:uid="{072EDEEC-C719-4E28-ACB0-C56E0544F524}"/>
    <cellStyle name="Currency 4 5 4" xfId="10388" xr:uid="{EF588769-ACB1-4DBD-B6F7-E760FB49D4A0}"/>
    <cellStyle name="Currency 4 6" xfId="2065" xr:uid="{00000000-0005-0000-0000-0000B4050000}"/>
    <cellStyle name="Currency 4 6 2" xfId="2066" xr:uid="{00000000-0005-0000-0000-0000B5050000}"/>
    <cellStyle name="Currency 4 6 2 2" xfId="2067" xr:uid="{00000000-0005-0000-0000-0000B6050000}"/>
    <cellStyle name="Currency 4 6 2 2 2" xfId="10394" xr:uid="{295B3348-258E-4748-BECB-A3B480008EBC}"/>
    <cellStyle name="Currency 4 6 2 3" xfId="10393" xr:uid="{63FAD966-74F0-4362-AE14-C81D24AEBEB1}"/>
    <cellStyle name="Currency 4 6 3" xfId="2068" xr:uid="{00000000-0005-0000-0000-0000B7050000}"/>
    <cellStyle name="Currency 4 6 3 2" xfId="10395" xr:uid="{FE13444F-3F7D-4206-A700-FAC505D87215}"/>
    <cellStyle name="Currency 4 6 4" xfId="10392" xr:uid="{6725539A-2136-42F3-9965-280B6B758639}"/>
    <cellStyle name="Currency 4 7" xfId="2069" xr:uid="{00000000-0005-0000-0000-0000B8050000}"/>
    <cellStyle name="Currency 4 7 2" xfId="2070" xr:uid="{00000000-0005-0000-0000-0000B9050000}"/>
    <cellStyle name="Currency 4 7 2 2" xfId="10397" xr:uid="{95BF5406-A2DC-492A-952B-19E28A6F3C17}"/>
    <cellStyle name="Currency 4 7 3" xfId="10396" xr:uid="{D1E62A6C-C92E-47E6-885C-D206B1B4C504}"/>
    <cellStyle name="Currency 4 8" xfId="2071" xr:uid="{00000000-0005-0000-0000-0000BA050000}"/>
    <cellStyle name="Currency 4 8 2" xfId="10398" xr:uid="{15269EE8-97EB-4FDF-9422-B0A3658782BE}"/>
    <cellStyle name="Currency 4 9" xfId="2072" xr:uid="{00000000-0005-0000-0000-0000BB050000}"/>
    <cellStyle name="Currency 4 9 2" xfId="10399" xr:uid="{5A2B9C9A-7687-4DF7-92AE-0663FC623539}"/>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2 2 2" xfId="10404" xr:uid="{E29EF009-CA0E-4052-A64C-178581A86B89}"/>
    <cellStyle name="Currency 5 2 2 2 3" xfId="10403" xr:uid="{CC6832B9-4E9F-4B99-9424-6FF171034FB9}"/>
    <cellStyle name="Currency 5 2 2 3" xfId="2078" xr:uid="{00000000-0005-0000-0000-0000C1050000}"/>
    <cellStyle name="Currency 5 2 2 3 2" xfId="10405" xr:uid="{8201DD36-791E-4F46-97CF-AC335B15DB61}"/>
    <cellStyle name="Currency 5 2 2 4" xfId="10402" xr:uid="{0A763205-EBCA-4632-BCDF-D5D80C21C509}"/>
    <cellStyle name="Currency 5 2 3" xfId="2079" xr:uid="{00000000-0005-0000-0000-0000C2050000}"/>
    <cellStyle name="Currency 5 2 3 2" xfId="2080" xr:uid="{00000000-0005-0000-0000-0000C3050000}"/>
    <cellStyle name="Currency 5 2 3 2 2" xfId="10407" xr:uid="{1A699A96-6286-4409-9884-D92BAD100D15}"/>
    <cellStyle name="Currency 5 2 3 3" xfId="10406" xr:uid="{951074E3-E01D-486D-B55F-97DC4E40D697}"/>
    <cellStyle name="Currency 5 2 4" xfId="2081" xr:uid="{00000000-0005-0000-0000-0000C4050000}"/>
    <cellStyle name="Currency 5 2 4 2" xfId="10408" xr:uid="{563E0A12-62D7-4171-8A69-E28985D12858}"/>
    <cellStyle name="Currency 5 2 5" xfId="10401" xr:uid="{26EBDD81-004B-46E3-BA3A-7EF89E1E97FC}"/>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2 2 2" xfId="10412" xr:uid="{9A6C0799-7B8F-4531-A8E8-716CF5F2C80D}"/>
    <cellStyle name="Currency 5 3 2 2 3" xfId="10411" xr:uid="{7CE1A409-4618-47C5-B4BD-6B4EE352050C}"/>
    <cellStyle name="Currency 5 3 2 3" xfId="2086" xr:uid="{00000000-0005-0000-0000-0000C9050000}"/>
    <cellStyle name="Currency 5 3 2 3 2" xfId="10413" xr:uid="{02DC1A29-B5F1-40DD-88EB-D7D64C8E1421}"/>
    <cellStyle name="Currency 5 3 2 4" xfId="10410" xr:uid="{35782D51-61A9-461B-9757-FBD4E5B8D4B0}"/>
    <cellStyle name="Currency 5 3 3" xfId="2087" xr:uid="{00000000-0005-0000-0000-0000CA050000}"/>
    <cellStyle name="Currency 5 3 3 2" xfId="2088" xr:uid="{00000000-0005-0000-0000-0000CB050000}"/>
    <cellStyle name="Currency 5 3 3 2 2" xfId="10415" xr:uid="{20AD7752-320D-48C6-9A34-C685ED960AEF}"/>
    <cellStyle name="Currency 5 3 3 3" xfId="10414" xr:uid="{5B4E2461-F9C8-4103-84D3-F4EEE7549F61}"/>
    <cellStyle name="Currency 5 3 4" xfId="2089" xr:uid="{00000000-0005-0000-0000-0000CC050000}"/>
    <cellStyle name="Currency 5 3 4 2" xfId="10416" xr:uid="{A5932602-1EC7-4D30-B34E-42DAEA5972F1}"/>
    <cellStyle name="Currency 5 3 5" xfId="10409" xr:uid="{31C00FEA-2EEF-45AE-B073-F29CC58548A7}"/>
    <cellStyle name="Currency 5 4" xfId="2090" xr:uid="{00000000-0005-0000-0000-0000CD050000}"/>
    <cellStyle name="Currency 5 4 2" xfId="2091" xr:uid="{00000000-0005-0000-0000-0000CE050000}"/>
    <cellStyle name="Currency 5 4 2 2" xfId="2092" xr:uid="{00000000-0005-0000-0000-0000CF050000}"/>
    <cellStyle name="Currency 5 4 2 2 2" xfId="10419" xr:uid="{A9952918-2C3C-4A4C-97C4-FA70FFE52E33}"/>
    <cellStyle name="Currency 5 4 2 3" xfId="10418" xr:uid="{0E4D7122-390E-4F6F-91D8-62A1CEB0B128}"/>
    <cellStyle name="Currency 5 4 3" xfId="2093" xr:uid="{00000000-0005-0000-0000-0000D0050000}"/>
    <cellStyle name="Currency 5 4 3 2" xfId="10420" xr:uid="{EAF8905F-81C2-4BC4-95C7-2BFB96BB9B9B}"/>
    <cellStyle name="Currency 5 4 4" xfId="10417" xr:uid="{B1159BCB-F121-4EB1-949B-FE16BDF9D3D7}"/>
    <cellStyle name="Currency 5 5" xfId="2094" xr:uid="{00000000-0005-0000-0000-0000D1050000}"/>
    <cellStyle name="Currency 5 5 2" xfId="2095" xr:uid="{00000000-0005-0000-0000-0000D2050000}"/>
    <cellStyle name="Currency 5 5 2 2" xfId="10422" xr:uid="{D576792B-6E68-4627-83AF-0752CEE56B42}"/>
    <cellStyle name="Currency 5 5 3" xfId="10421" xr:uid="{44D4F8C9-7971-4847-B356-499354A98F72}"/>
    <cellStyle name="Currency 5 6" xfId="2096" xr:uid="{00000000-0005-0000-0000-0000D3050000}"/>
    <cellStyle name="Currency 5 6 2" xfId="10423" xr:uid="{E91386B7-16FE-4AFD-8EC1-69268F67327B}"/>
    <cellStyle name="Currency 5 7" xfId="10400" xr:uid="{651C42D2-7D5B-4BB0-9372-ADC9C841F3FE}"/>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2 2 2" xfId="10428" xr:uid="{02DA6DDF-F9F9-4542-9A8C-79B924215E3D}"/>
    <cellStyle name="Currency 6 2 2 2 3" xfId="10427" xr:uid="{455BB509-71E0-4F32-BD2A-E88CD6702642}"/>
    <cellStyle name="Currency 6 2 2 3" xfId="2102" xr:uid="{00000000-0005-0000-0000-0000D9050000}"/>
    <cellStyle name="Currency 6 2 2 3 2" xfId="10429" xr:uid="{4C723CE1-4734-4CA8-A41E-78CB7318732E}"/>
    <cellStyle name="Currency 6 2 2 4" xfId="10426" xr:uid="{BF523172-A413-426A-B763-7E07A71B2E3D}"/>
    <cellStyle name="Currency 6 2 3" xfId="2103" xr:uid="{00000000-0005-0000-0000-0000DA050000}"/>
    <cellStyle name="Currency 6 2 3 2" xfId="2104" xr:uid="{00000000-0005-0000-0000-0000DB050000}"/>
    <cellStyle name="Currency 6 2 3 2 2" xfId="10431" xr:uid="{65A63EE3-DCF1-4CF3-9F56-FCF7F1888687}"/>
    <cellStyle name="Currency 6 2 3 3" xfId="10430" xr:uid="{6E0DA825-931A-4B3C-84DC-250A43CEAFE8}"/>
    <cellStyle name="Currency 6 2 4" xfId="2105" xr:uid="{00000000-0005-0000-0000-0000DC050000}"/>
    <cellStyle name="Currency 6 2 4 2" xfId="10432" xr:uid="{C55A5E63-65FA-4E81-915B-F0AD5316BAFF}"/>
    <cellStyle name="Currency 6 2 5" xfId="10425" xr:uid="{DB539ADF-59B7-437E-9B90-EBE5DAC470F4}"/>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2 2 2" xfId="10436" xr:uid="{591643A4-1E0D-4438-84B6-D7532E0741FC}"/>
    <cellStyle name="Currency 6 3 2 2 3" xfId="10435" xr:uid="{8F52CBBF-FE15-4D03-8210-92FFCD8D4C7E}"/>
    <cellStyle name="Currency 6 3 2 3" xfId="2110" xr:uid="{00000000-0005-0000-0000-0000E1050000}"/>
    <cellStyle name="Currency 6 3 2 3 2" xfId="10437" xr:uid="{B168D575-2F23-4C56-B2E6-5D6F5CB06BA6}"/>
    <cellStyle name="Currency 6 3 2 4" xfId="10434" xr:uid="{501D8662-1DB8-41D2-AC07-671916148F01}"/>
    <cellStyle name="Currency 6 3 3" xfId="2111" xr:uid="{00000000-0005-0000-0000-0000E2050000}"/>
    <cellStyle name="Currency 6 3 3 2" xfId="2112" xr:uid="{00000000-0005-0000-0000-0000E3050000}"/>
    <cellStyle name="Currency 6 3 3 2 2" xfId="10439" xr:uid="{D37667F5-DF51-40C0-9A0E-6489D0D6906C}"/>
    <cellStyle name="Currency 6 3 3 3" xfId="10438" xr:uid="{574E146D-D637-47B6-83A1-C229FD875F9A}"/>
    <cellStyle name="Currency 6 3 4" xfId="2113" xr:uid="{00000000-0005-0000-0000-0000E4050000}"/>
    <cellStyle name="Currency 6 3 4 2" xfId="10440" xr:uid="{AC1A9ADA-14EC-40E4-8FFA-D6DDA84ADC16}"/>
    <cellStyle name="Currency 6 3 5" xfId="10433" xr:uid="{B25F2F92-7AB5-445B-87C6-B5474816FF3C}"/>
    <cellStyle name="Currency 6 4" xfId="2114" xr:uid="{00000000-0005-0000-0000-0000E5050000}"/>
    <cellStyle name="Currency 6 4 2" xfId="2115" xr:uid="{00000000-0005-0000-0000-0000E6050000}"/>
    <cellStyle name="Currency 6 4 2 2" xfId="2116" xr:uid="{00000000-0005-0000-0000-0000E7050000}"/>
    <cellStyle name="Currency 6 4 2 2 2" xfId="10443" xr:uid="{08693619-5CF6-4FF3-B5C9-4B582FC4121D}"/>
    <cellStyle name="Currency 6 4 2 3" xfId="10442" xr:uid="{AA3A811F-8476-48C5-8665-93D538D1F096}"/>
    <cellStyle name="Currency 6 4 3" xfId="2117" xr:uid="{00000000-0005-0000-0000-0000E8050000}"/>
    <cellStyle name="Currency 6 4 3 2" xfId="10444" xr:uid="{4EC994E3-FE29-4805-B459-CC2FC7BA023D}"/>
    <cellStyle name="Currency 6 4 4" xfId="10441" xr:uid="{E00842CD-CFDF-4BAB-8C67-1F39ED46C98C}"/>
    <cellStyle name="Currency 6 5" xfId="2118" xr:uid="{00000000-0005-0000-0000-0000E9050000}"/>
    <cellStyle name="Currency 6 5 2" xfId="2119" xr:uid="{00000000-0005-0000-0000-0000EA050000}"/>
    <cellStyle name="Currency 6 5 2 2" xfId="10446" xr:uid="{FBD55589-7150-46F6-91EA-D03220C7DE34}"/>
    <cellStyle name="Currency 6 5 3" xfId="10445" xr:uid="{6CF7C6AE-C5BE-4BCA-BFEF-49F824A1FA3E}"/>
    <cellStyle name="Currency 6 6" xfId="2120" xr:uid="{00000000-0005-0000-0000-0000EB050000}"/>
    <cellStyle name="Currency 6 6 2" xfId="10447" xr:uid="{501C9C57-AFF3-49AB-96AE-330C3CEF3E82}"/>
    <cellStyle name="Currency 6 7" xfId="10424" xr:uid="{0C4E15C0-7E2E-4405-BB71-7AA706CDDAA7}"/>
    <cellStyle name="Currency 7" xfId="2121" xr:uid="{00000000-0005-0000-0000-0000EC050000}"/>
    <cellStyle name="Currency 7 2" xfId="2122" xr:uid="{00000000-0005-0000-0000-0000ED050000}"/>
    <cellStyle name="Currency 7 2 2" xfId="10449" xr:uid="{57053678-3877-438D-84B6-3B3D1086D125}"/>
    <cellStyle name="Currency 7 3" xfId="10448" xr:uid="{0B4B6992-1E10-432B-8383-BF6613BDBBA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2 2 2" xfId="10454" xr:uid="{79FE95BC-5859-4710-9347-6A766EEF7165}"/>
    <cellStyle name="Currency 8 2 2 2 3" xfId="10453" xr:uid="{71185DED-AC32-476C-BDBF-6982516831DB}"/>
    <cellStyle name="Currency 8 2 2 3" xfId="2128" xr:uid="{00000000-0005-0000-0000-0000F3050000}"/>
    <cellStyle name="Currency 8 2 2 3 2" xfId="10455" xr:uid="{F72CEADE-CE15-4DA1-AF5E-670B57A0ABC1}"/>
    <cellStyle name="Currency 8 2 2 4" xfId="10452" xr:uid="{0AAC92BD-5282-4924-B932-04FDA927230E}"/>
    <cellStyle name="Currency 8 2 3" xfId="2129" xr:uid="{00000000-0005-0000-0000-0000F4050000}"/>
    <cellStyle name="Currency 8 2 3 2" xfId="2130" xr:uid="{00000000-0005-0000-0000-0000F5050000}"/>
    <cellStyle name="Currency 8 2 3 2 2" xfId="10457" xr:uid="{999413FB-6614-418A-BC26-EC5A4C85E628}"/>
    <cellStyle name="Currency 8 2 3 3" xfId="10456" xr:uid="{4F8AE8FB-D01F-4A21-8417-13FC75916ED1}"/>
    <cellStyle name="Currency 8 2 4" xfId="2131" xr:uid="{00000000-0005-0000-0000-0000F6050000}"/>
    <cellStyle name="Currency 8 2 4 2" xfId="10458" xr:uid="{71DFFD0F-F4A8-46C2-A581-C1ABD9F585F5}"/>
    <cellStyle name="Currency 8 2 5" xfId="10451" xr:uid="{C06AEB08-3B1B-44D1-9248-21555A70EA69}"/>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2 2 2" xfId="10462" xr:uid="{31DE51FB-4F47-4E52-8229-2FA8F9E3A246}"/>
    <cellStyle name="Currency 8 3 2 2 3" xfId="10461" xr:uid="{1D63A6BC-3BAB-49D2-9BE0-4B0E4AC9B44A}"/>
    <cellStyle name="Currency 8 3 2 3" xfId="2136" xr:uid="{00000000-0005-0000-0000-0000FB050000}"/>
    <cellStyle name="Currency 8 3 2 3 2" xfId="10463" xr:uid="{C59C1B5E-3A8E-4B1C-AC6A-CBE99903AC43}"/>
    <cellStyle name="Currency 8 3 2 4" xfId="10460" xr:uid="{8FA22863-A4E7-4BC4-A6A5-11FF69C2097D}"/>
    <cellStyle name="Currency 8 3 3" xfId="2137" xr:uid="{00000000-0005-0000-0000-0000FC050000}"/>
    <cellStyle name="Currency 8 3 3 2" xfId="2138" xr:uid="{00000000-0005-0000-0000-0000FD050000}"/>
    <cellStyle name="Currency 8 3 3 2 2" xfId="10465" xr:uid="{E18E3024-2F76-43D0-BD69-C81935AFEA63}"/>
    <cellStyle name="Currency 8 3 3 3" xfId="10464" xr:uid="{99C007A8-58F5-4304-AF1D-42D86A715681}"/>
    <cellStyle name="Currency 8 3 4" xfId="2139" xr:uid="{00000000-0005-0000-0000-0000FE050000}"/>
    <cellStyle name="Currency 8 3 4 2" xfId="10466" xr:uid="{843F853A-5E72-4243-9B2D-92B46B7180DC}"/>
    <cellStyle name="Currency 8 3 5" xfId="10459" xr:uid="{51E33AFC-3F3D-481F-B1BB-26D10D72415A}"/>
    <cellStyle name="Currency 8 4" xfId="2140" xr:uid="{00000000-0005-0000-0000-0000FF050000}"/>
    <cellStyle name="Currency 8 4 2" xfId="2141" xr:uid="{00000000-0005-0000-0000-000000060000}"/>
    <cellStyle name="Currency 8 4 2 2" xfId="2142" xr:uid="{00000000-0005-0000-0000-000001060000}"/>
    <cellStyle name="Currency 8 4 2 2 2" xfId="10469" xr:uid="{8E351056-0B4A-4EFA-A3A2-AFC5E1ADB062}"/>
    <cellStyle name="Currency 8 4 2 3" xfId="10468" xr:uid="{60C0821C-0B58-4AE9-8CA9-3AF8A5078D07}"/>
    <cellStyle name="Currency 8 4 3" xfId="2143" xr:uid="{00000000-0005-0000-0000-000002060000}"/>
    <cellStyle name="Currency 8 4 3 2" xfId="10470" xr:uid="{D1ADAB41-516B-47F2-8C18-B03DDC67A6C7}"/>
    <cellStyle name="Currency 8 4 4" xfId="10467" xr:uid="{5C881C67-B137-4164-B9EF-D4913976A771}"/>
    <cellStyle name="Currency 8 5" xfId="2144" xr:uid="{00000000-0005-0000-0000-000003060000}"/>
    <cellStyle name="Currency 8 5 2" xfId="2145" xr:uid="{00000000-0005-0000-0000-000004060000}"/>
    <cellStyle name="Currency 8 5 2 2" xfId="10472" xr:uid="{BF2302E0-5E43-4E31-9069-062C41030C64}"/>
    <cellStyle name="Currency 8 5 3" xfId="10471" xr:uid="{8ECBCB72-E9F8-449A-9C8D-87708A4567E5}"/>
    <cellStyle name="Currency 8 6" xfId="2146" xr:uid="{00000000-0005-0000-0000-000005060000}"/>
    <cellStyle name="Currency 8 6 2" xfId="10473" xr:uid="{2240EB83-5AB6-4694-84B4-20180F0B1642}"/>
    <cellStyle name="Currency 8 7" xfId="2147" xr:uid="{00000000-0005-0000-0000-000006060000}"/>
    <cellStyle name="Currency 8 7 2" xfId="10474" xr:uid="{834E0847-7C79-4E75-A8FF-F15948A19200}"/>
    <cellStyle name="Currency 8 8" xfId="10450" xr:uid="{EE07ED5C-0D3C-4658-969E-2EDF1C541277}"/>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2 2 2" xfId="10479" xr:uid="{CDCD8B3B-8D11-4F99-B0E5-8A30D43EDC1C}"/>
    <cellStyle name="Currency 9 2 2 2 3" xfId="10478" xr:uid="{8BA253D9-7563-4A44-8B81-4D47A789C62A}"/>
    <cellStyle name="Currency 9 2 2 3" xfId="2153" xr:uid="{00000000-0005-0000-0000-00000C060000}"/>
    <cellStyle name="Currency 9 2 2 3 2" xfId="10480" xr:uid="{8952F21B-82AB-48AB-818F-1886B104B3A5}"/>
    <cellStyle name="Currency 9 2 2 4" xfId="10477" xr:uid="{F0294BD7-CC5E-4111-90A6-DBE17CF72A2F}"/>
    <cellStyle name="Currency 9 2 3" xfId="2154" xr:uid="{00000000-0005-0000-0000-00000D060000}"/>
    <cellStyle name="Currency 9 2 3 2" xfId="2155" xr:uid="{00000000-0005-0000-0000-00000E060000}"/>
    <cellStyle name="Currency 9 2 3 2 2" xfId="10482" xr:uid="{15EDDBE7-3720-449E-A988-3AF49820F67C}"/>
    <cellStyle name="Currency 9 2 3 3" xfId="10481" xr:uid="{5B4B5BD1-5656-4F5C-807D-8F28E635F039}"/>
    <cellStyle name="Currency 9 2 4" xfId="2156" xr:uid="{00000000-0005-0000-0000-00000F060000}"/>
    <cellStyle name="Currency 9 2 4 2" xfId="10483" xr:uid="{802CFF81-47EC-4B4B-92BB-CBB4787CAAFB}"/>
    <cellStyle name="Currency 9 2 5" xfId="10476" xr:uid="{C58B7C74-5E8F-4D28-B2FE-87015A3F149E}"/>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2 2 2" xfId="10487" xr:uid="{2D9A01A3-F15D-4981-A926-47055D25EABC}"/>
    <cellStyle name="Currency 9 3 2 2 3" xfId="10486" xr:uid="{0088C2A1-A54B-4734-BF02-06C04F148C92}"/>
    <cellStyle name="Currency 9 3 2 3" xfId="2161" xr:uid="{00000000-0005-0000-0000-000014060000}"/>
    <cellStyle name="Currency 9 3 2 3 2" xfId="10488" xr:uid="{6D4A30F1-237C-4C3C-BA0D-FCFFC3A562D0}"/>
    <cellStyle name="Currency 9 3 2 4" xfId="10485" xr:uid="{76984CD9-745A-4126-8F49-406C0E5FB597}"/>
    <cellStyle name="Currency 9 3 3" xfId="2162" xr:uid="{00000000-0005-0000-0000-000015060000}"/>
    <cellStyle name="Currency 9 3 3 2" xfId="2163" xr:uid="{00000000-0005-0000-0000-000016060000}"/>
    <cellStyle name="Currency 9 3 3 2 2" xfId="10490" xr:uid="{4F7CFC57-962A-4435-857A-4A99CEBBC78D}"/>
    <cellStyle name="Currency 9 3 3 3" xfId="10489" xr:uid="{7BA5A9EA-C89D-4695-AD3D-B8C153F0E6D2}"/>
    <cellStyle name="Currency 9 3 4" xfId="2164" xr:uid="{00000000-0005-0000-0000-000017060000}"/>
    <cellStyle name="Currency 9 3 4 2" xfId="10491" xr:uid="{894853F5-81A2-403F-8E52-E06695026626}"/>
    <cellStyle name="Currency 9 3 5" xfId="10484" xr:uid="{F2EFE196-96F2-4CB8-AD86-1607704D23BA}"/>
    <cellStyle name="Currency 9 4" xfId="2165" xr:uid="{00000000-0005-0000-0000-000018060000}"/>
    <cellStyle name="Currency 9 4 2" xfId="2166" xr:uid="{00000000-0005-0000-0000-000019060000}"/>
    <cellStyle name="Currency 9 4 2 2" xfId="2167" xr:uid="{00000000-0005-0000-0000-00001A060000}"/>
    <cellStyle name="Currency 9 4 2 2 2" xfId="10494" xr:uid="{82AE74C8-9210-4C24-9BC1-B165A2D0EE41}"/>
    <cellStyle name="Currency 9 4 2 3" xfId="10493" xr:uid="{540CE912-9A48-4F28-B56B-A05502BB262B}"/>
    <cellStyle name="Currency 9 4 3" xfId="2168" xr:uid="{00000000-0005-0000-0000-00001B060000}"/>
    <cellStyle name="Currency 9 4 3 2" xfId="10495" xr:uid="{546F1B04-D321-4F10-94EB-8C1753C87046}"/>
    <cellStyle name="Currency 9 4 4" xfId="10492" xr:uid="{C5F5C686-A1FE-4E4B-9FB4-2EF1B207DD53}"/>
    <cellStyle name="Currency 9 5" xfId="2169" xr:uid="{00000000-0005-0000-0000-00001C060000}"/>
    <cellStyle name="Currency 9 5 2" xfId="2170" xr:uid="{00000000-0005-0000-0000-00001D060000}"/>
    <cellStyle name="Currency 9 5 2 2" xfId="10497" xr:uid="{C8A77DB8-E58D-45AE-BA31-73B9F1E3BD98}"/>
    <cellStyle name="Currency 9 5 3" xfId="10496" xr:uid="{CBEEE2E6-CB08-43F5-9996-B1D649A92C47}"/>
    <cellStyle name="Currency 9 6" xfId="2171" xr:uid="{00000000-0005-0000-0000-00001E060000}"/>
    <cellStyle name="Currency 9 6 2" xfId="10498" xr:uid="{6474F66C-48E2-4D40-92C2-DC277533A224}"/>
    <cellStyle name="Currency 9 7" xfId="10475" xr:uid="{7BC0C017-4E50-46A3-BDB5-7601D0908CC7}"/>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DollarAcct 2" xfId="10499" xr:uid="{4E4B95BE-3048-40F0-AAB9-7F8E9D283977}"/>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llarAccounting 2" xfId="10500" xr:uid="{3D1858E6-DBA0-4CF6-B6AD-071B68DB4401}"/>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ouble Accounting 2" xfId="10501" xr:uid="{D25BA947-B172-4942-8BCD-C10D29C5156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10502" xr:uid="{ED669073-17AE-433D-9C30-3256C9E654B6}"/>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10503" xr:uid="{C8839D6F-1572-41FB-B07C-3273CA74161B}"/>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10504" xr:uid="{ACDE2748-B99A-45CC-AB9A-BCCDEF4873E8}"/>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er2 2" xfId="10505" xr:uid="{EF956ACA-4D86-4A13-B3AD-F84BDB77F981}"/>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10506" xr:uid="{FC108C56-F404-4B94-9F68-702A81428827}"/>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2 2" xfId="10534" xr:uid="{2E192504-E54F-44C6-88A0-5E122DF45EDB}"/>
    <cellStyle name="ItemTypeClass 3" xfId="10507" xr:uid="{5036B6CD-D193-4572-B8CC-B2DF60A9A237}"/>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10508" xr:uid="{A1EF7371-64F9-434C-9B1F-EB04A770DFB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10509" xr:uid="{3DDCBD9E-181B-4E0B-9AF8-5FFE905805CA}"/>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10510" xr:uid="{41F76932-468B-4986-BFC0-590FB7783A05}"/>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10511" xr:uid="{05B46AD9-20C1-43E0-B949-C8629B34CCDC}"/>
    <cellStyle name="Shade" xfId="4799" xr:uid="{00000000-0005-0000-0000-0000DD240000}"/>
    <cellStyle name="Shaded" xfId="4800" xr:uid="{00000000-0005-0000-0000-0000DE240000}"/>
    <cellStyle name="Single Accounting" xfId="4801" xr:uid="{00000000-0005-0000-0000-0000DF240000}"/>
    <cellStyle name="Single Accounting 2" xfId="10512" xr:uid="{DA1D8E8E-E73F-4BB1-9179-FB7B52E015D1}"/>
    <cellStyle name="SingleLineAcctgn" xfId="4802" xr:uid="{00000000-0005-0000-0000-0000E0240000}"/>
    <cellStyle name="SingleLineAcctgn 2" xfId="10513" xr:uid="{3096D321-B1D5-45AD-8B32-AB20148665EF}"/>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8 2" xfId="10514" xr:uid="{F68EC860-102E-4A12-8398-43F7E22370DC}"/>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 2" xfId="10515" xr:uid="{A0775D4B-6150-4DF7-9B6B-FFB6C1E46B47}"/>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10516" xr:uid="{F3D5DA1C-0B83-4AFA-B5E0-710D43FF423E}"/>
    <cellStyle name="Style 22" xfId="4933" xr:uid="{00000000-0005-0000-0000-000063250000}"/>
    <cellStyle name="Style 22 2" xfId="4934" xr:uid="{00000000-0005-0000-0000-000064250000}"/>
    <cellStyle name="Style 22 2 2" xfId="10518" xr:uid="{AEB62F20-8763-4CA8-B5D6-CBD8D46E03B4}"/>
    <cellStyle name="Style 22 3" xfId="4935" xr:uid="{00000000-0005-0000-0000-000065250000}"/>
    <cellStyle name="Style 22 3 2" xfId="10519" xr:uid="{49203AE8-1540-4123-8DA5-F1464ED1C938}"/>
    <cellStyle name="Style 22 4" xfId="4936" xr:uid="{00000000-0005-0000-0000-000066250000}"/>
    <cellStyle name="Style 22 5" xfId="10517" xr:uid="{81E27116-D340-49F7-B5DE-B7BA3DA4965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80" xr:uid="{EA235B16-6C1F-4B08-8820-269AD2B89186}"/>
    <cellStyle name="Style 23 2 2 3" xfId="9758" xr:uid="{00000000-0005-0000-0000-00006B250000}"/>
    <cellStyle name="Style 23 2 2 3 2" xfId="10542" xr:uid="{3444F48D-04CA-48F2-81E2-05E83E4F1DB5}"/>
    <cellStyle name="Style 23 3" xfId="77" xr:uid="{00000000-0005-0000-0000-00006C250000}"/>
    <cellStyle name="Style 23 3 2" xfId="120" xr:uid="{00000000-0005-0000-0000-00006D250000}"/>
    <cellStyle name="Style 23 3 2 2" xfId="9779" xr:uid="{17C9AD98-D871-484F-95E2-616B72296FD1}"/>
    <cellStyle name="Style 23 3 3" xfId="9759" xr:uid="{00000000-0005-0000-0000-00006E250000}"/>
    <cellStyle name="Style 23 3 3 2" xfId="10543" xr:uid="{805CCFD0-D97F-46FF-AFCD-277C2E68410B}"/>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10520" xr:uid="{C42F6140-AA6F-4D52-B5D7-94DF8E72E1AD}"/>
    <cellStyle name="Style 25" xfId="4941" xr:uid="{00000000-0005-0000-0000-000073250000}"/>
    <cellStyle name="Style 25 2" xfId="4942" xr:uid="{00000000-0005-0000-0000-000074250000}"/>
    <cellStyle name="Style 25 2 2" xfId="10522" xr:uid="{BA2455DD-8F39-4DF6-A204-598EAA37B12C}"/>
    <cellStyle name="Style 25 3" xfId="4943" xr:uid="{00000000-0005-0000-0000-000075250000}"/>
    <cellStyle name="Style 25 4" xfId="10521" xr:uid="{37F63B85-0D3A-40FC-83BD-4FBA82391C3A}"/>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10523" xr:uid="{DE726F1E-AE5B-49A0-B66D-B2F26B910D39}"/>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 2" xfId="10524" xr:uid="{F39AC2C7-C503-415C-B21B-C3D29E49F258}"/>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 2" xfId="10525" xr:uid="{E4A71DCB-D7AE-44B4-900A-D2D908937286}"/>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ColumnHeader 2 2" xfId="10538" xr:uid="{960D44EF-70AC-4873-87EC-A99FF43FE7A2}"/>
    <cellStyle name="TableColumnHeader 3" xfId="10526" xr:uid="{E57CC2AC-8945-4600-ADA1-C4A87FC25B09}"/>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 Bold 2" xfId="10527" xr:uid="{A4BDA2F9-6785-4BC0-964B-0654D5B84C2D}"/>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千位分隔 2 2" xfId="10528" xr:uid="{A9DCD1B5-2C83-4D84-8F0A-927490CB51F5}"/>
    <cellStyle name="常规 2" xfId="5107" xr:uid="{00000000-0005-0000-0000-00002A260000}"/>
    <cellStyle name="標準_car_JP" xfId="5108" xr:uid="{00000000-0005-0000-0000-00002B260000}"/>
  </cellStyles>
  <dxfs count="4">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693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20041" y="134471"/>
          <a:ext cx="19603719" cy="201430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998267"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152400"/>
          <a:ext cx="20383500" cy="1758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7907"/>
          <a:ext cx="16371232" cy="21756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888324" cy="1969994"/>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364601"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53</xdr:row>
          <xdr:rowOff>22860</xdr:rowOff>
        </xdr:from>
        <xdr:to>
          <xdr:col>2</xdr:col>
          <xdr:colOff>1379220</xdr:colOff>
          <xdr:row>55</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56</xdr:row>
          <xdr:rowOff>22860</xdr:rowOff>
        </xdr:from>
        <xdr:to>
          <xdr:col>2</xdr:col>
          <xdr:colOff>1379220</xdr:colOff>
          <xdr:row>57</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59</xdr:row>
          <xdr:rowOff>22860</xdr:rowOff>
        </xdr:from>
        <xdr:to>
          <xdr:col>2</xdr:col>
          <xdr:colOff>1379220</xdr:colOff>
          <xdr:row>60</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62</xdr:row>
          <xdr:rowOff>22860</xdr:rowOff>
        </xdr:from>
        <xdr:to>
          <xdr:col>2</xdr:col>
          <xdr:colOff>1379220</xdr:colOff>
          <xdr:row>63</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65</xdr:row>
          <xdr:rowOff>22860</xdr:rowOff>
        </xdr:from>
        <xdr:to>
          <xdr:col>2</xdr:col>
          <xdr:colOff>1379220</xdr:colOff>
          <xdr:row>66</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68</xdr:row>
          <xdr:rowOff>38100</xdr:rowOff>
        </xdr:from>
        <xdr:to>
          <xdr:col>2</xdr:col>
          <xdr:colOff>1379220</xdr:colOff>
          <xdr:row>69</xdr:row>
          <xdr:rowOff>175260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71</xdr:row>
          <xdr:rowOff>38100</xdr:rowOff>
        </xdr:from>
        <xdr:to>
          <xdr:col>2</xdr:col>
          <xdr:colOff>1379220</xdr:colOff>
          <xdr:row>72</xdr:row>
          <xdr:rowOff>175260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30480</xdr:rowOff>
        </xdr:from>
        <xdr:to>
          <xdr:col>2</xdr:col>
          <xdr:colOff>1371600</xdr:colOff>
          <xdr:row>75</xdr:row>
          <xdr:rowOff>167640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44900" cy="20510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996917" cy="217877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6176" y="0"/>
          <a:ext cx="15798834" cy="0"/>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22</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21</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8</xdr:row>
      <xdr:rowOff>0</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720725" y="500239"/>
          <a:ext cx="3168177" cy="967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352425</xdr:colOff>
      <xdr:row>9</xdr:row>
      <xdr:rowOff>9525</xdr:rowOff>
    </xdr:from>
    <xdr:to>
      <xdr:col>22</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20251" y="216648"/>
          <a:ext cx="18728442" cy="224421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gulatory/OEB/IRM/2021%20IRM/4-%20LRAMVA/NTRZ/Versions%20Ref%20Files/2020_LRAMVA-NTRZ-V8-%20P&amp;CI%20Report%20is%20source-post%20IR25-28012020-2019%20includ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6">
          <cell r="AQ26">
            <v>2011</v>
          </cell>
          <cell r="AR26">
            <v>2012</v>
          </cell>
          <cell r="AS26">
            <v>2013</v>
          </cell>
          <cell r="AT26">
            <v>2014</v>
          </cell>
          <cell r="AU26">
            <v>2015</v>
          </cell>
          <cell r="AV26">
            <v>2016</v>
          </cell>
          <cell r="AW26">
            <v>2017</v>
          </cell>
          <cell r="AX26">
            <v>2018</v>
          </cell>
          <cell r="AY26">
            <v>2019</v>
          </cell>
          <cell r="AZ26">
            <v>2020</v>
          </cell>
          <cell r="BA26">
            <v>2021</v>
          </cell>
          <cell r="BB26">
            <v>2022</v>
          </cell>
          <cell r="BC26">
            <v>2023</v>
          </cell>
          <cell r="BD26">
            <v>2024</v>
          </cell>
          <cell r="BE26">
            <v>2025</v>
          </cell>
          <cell r="BF26">
            <v>2026</v>
          </cell>
          <cell r="BG26">
            <v>2027</v>
          </cell>
          <cell r="BH26">
            <v>2028</v>
          </cell>
          <cell r="BI26">
            <v>2029</v>
          </cell>
          <cell r="BJ26">
            <v>2030</v>
          </cell>
          <cell r="BK26">
            <v>2031</v>
          </cell>
          <cell r="BL26">
            <v>2032</v>
          </cell>
          <cell r="BM26">
            <v>2033</v>
          </cell>
          <cell r="BN26">
            <v>2034</v>
          </cell>
          <cell r="BO26">
            <v>2035</v>
          </cell>
          <cell r="BP26">
            <v>2036</v>
          </cell>
          <cell r="BQ26">
            <v>2037</v>
          </cell>
          <cell r="BR26">
            <v>2038</v>
          </cell>
          <cell r="BS26">
            <v>2039</v>
          </cell>
          <cell r="BT26">
            <v>2040</v>
          </cell>
        </row>
        <row r="27">
          <cell r="AQ27"/>
          <cell r="AR27"/>
          <cell r="AS27"/>
          <cell r="AT27"/>
          <cell r="AU27"/>
          <cell r="AV27"/>
          <cell r="AW27"/>
          <cell r="AX27">
            <v>0</v>
          </cell>
          <cell r="AY27"/>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V27" t="str">
            <v>Aboriginal Conservation Program2015Current year savings</v>
          </cell>
        </row>
        <row r="28">
          <cell r="AQ28"/>
          <cell r="AR28"/>
          <cell r="AS28"/>
          <cell r="AT28"/>
          <cell r="AU28"/>
          <cell r="AV28"/>
          <cell r="AW28"/>
          <cell r="AX28">
            <v>0</v>
          </cell>
          <cell r="AY28"/>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V28" t="str">
            <v>Aboriginal Conservation Program2015Adjustment</v>
          </cell>
        </row>
        <row r="29">
          <cell r="AQ29"/>
          <cell r="AR29"/>
          <cell r="AS29"/>
          <cell r="AT29"/>
          <cell r="AU29"/>
          <cell r="AV29"/>
          <cell r="AW29"/>
          <cell r="AX29">
            <v>0</v>
          </cell>
          <cell r="AY29"/>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V29" t="str">
            <v>Aboriginal Conservation Program2015Adjustment</v>
          </cell>
        </row>
        <row r="30">
          <cell r="AQ30"/>
          <cell r="AR30"/>
          <cell r="AS30"/>
          <cell r="AT30"/>
          <cell r="AU30"/>
          <cell r="AV30"/>
          <cell r="AW30"/>
          <cell r="AX30">
            <v>0</v>
          </cell>
          <cell r="AY30"/>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V30" t="str">
            <v>Adaptive Thermostat Local Program2015Current year savings</v>
          </cell>
        </row>
        <row r="31">
          <cell r="AQ31"/>
          <cell r="AR31"/>
          <cell r="AS31"/>
          <cell r="AT31"/>
          <cell r="AU31"/>
          <cell r="AV31"/>
          <cell r="AW31"/>
          <cell r="AX31">
            <v>0</v>
          </cell>
          <cell r="AY31"/>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V31" t="str">
            <v>Adaptive Thermostat Local Program2015Adjustment</v>
          </cell>
        </row>
        <row r="32">
          <cell r="AQ32"/>
          <cell r="AR32"/>
          <cell r="AS32"/>
          <cell r="AT32"/>
          <cell r="AU32"/>
          <cell r="AV32"/>
          <cell r="AW32"/>
          <cell r="AX32">
            <v>0</v>
          </cell>
          <cell r="AY32"/>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V32" t="str">
            <v>Adaptive Thermostat Local Program2015Adjustment</v>
          </cell>
        </row>
        <row r="33">
          <cell r="AQ33"/>
          <cell r="AR33"/>
          <cell r="AS33"/>
          <cell r="AT33"/>
          <cell r="AU33"/>
          <cell r="AV33"/>
          <cell r="AW33"/>
          <cell r="AX33">
            <v>0</v>
          </cell>
          <cell r="AY33"/>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V33" t="str">
            <v>Air Source Heat Pump – For Residential Space Heating LDC Innovation Fund Pilot Program2015Adjustment</v>
          </cell>
        </row>
        <row r="34">
          <cell r="AQ34"/>
          <cell r="AR34"/>
          <cell r="AS34"/>
          <cell r="AT34"/>
          <cell r="AU34"/>
          <cell r="AV34"/>
          <cell r="AW34"/>
          <cell r="AX34">
            <v>0</v>
          </cell>
          <cell r="AY34"/>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V34" t="str">
            <v>Air Source Heat Pump – For Residential Water Heating LDC Innovation Fund Pilot Program2015Adjustment</v>
          </cell>
        </row>
        <row r="35">
          <cell r="AQ35"/>
          <cell r="AR35"/>
          <cell r="AS35"/>
          <cell r="AT35"/>
          <cell r="AU35"/>
          <cell r="AV35"/>
          <cell r="AW35"/>
          <cell r="AX35">
            <v>0</v>
          </cell>
          <cell r="AY35"/>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V35" t="str">
            <v>Air Source Heat Pump for Residential Water Heating Pilot Program2015Current year savings</v>
          </cell>
        </row>
        <row r="36">
          <cell r="AQ36"/>
          <cell r="AR36"/>
          <cell r="AS36"/>
          <cell r="AT36"/>
          <cell r="AU36"/>
          <cell r="AV36"/>
          <cell r="AW36"/>
          <cell r="AX36">
            <v>0</v>
          </cell>
          <cell r="AY36"/>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V36" t="str">
            <v>Air Source Heat Pump for Residential Water Heating Pilot Program2015Adjustment</v>
          </cell>
        </row>
        <row r="37">
          <cell r="AQ37"/>
          <cell r="AR37"/>
          <cell r="AS37"/>
          <cell r="AT37"/>
          <cell r="AU37"/>
          <cell r="AV37"/>
          <cell r="AW37"/>
          <cell r="AX37">
            <v>18421</v>
          </cell>
          <cell r="AY37">
            <v>11802</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V37" t="str">
            <v>Appliance Retirement Initiative2015Current year savings</v>
          </cell>
        </row>
        <row r="38">
          <cell r="AQ38"/>
          <cell r="AR38"/>
          <cell r="AS38"/>
          <cell r="AT38"/>
          <cell r="AU38"/>
          <cell r="AV38"/>
          <cell r="AW38"/>
          <cell r="AX38">
            <v>0</v>
          </cell>
          <cell r="AY38"/>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V38" t="str">
            <v>Appliance Retirement Initiative2015Adjustment</v>
          </cell>
        </row>
        <row r="39">
          <cell r="AQ39"/>
          <cell r="AR39"/>
          <cell r="AS39"/>
          <cell r="AT39"/>
          <cell r="AU39"/>
          <cell r="AV39"/>
          <cell r="AW39"/>
          <cell r="AX39">
            <v>0</v>
          </cell>
          <cell r="AY39"/>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V39" t="str">
            <v>Appliance Retirement Initiative2015Adjustment</v>
          </cell>
        </row>
        <row r="40">
          <cell r="AQ40"/>
          <cell r="AR40"/>
          <cell r="AS40"/>
          <cell r="AT40"/>
          <cell r="AU40"/>
          <cell r="AV40"/>
          <cell r="AW40"/>
          <cell r="AX40">
            <v>613181</v>
          </cell>
          <cell r="AY40">
            <v>613181</v>
          </cell>
          <cell r="AZ40">
            <v>613181</v>
          </cell>
          <cell r="BA40">
            <v>613181</v>
          </cell>
          <cell r="BB40">
            <v>612886</v>
          </cell>
          <cell r="BC40">
            <v>612886</v>
          </cell>
          <cell r="BD40">
            <v>612886</v>
          </cell>
          <cell r="BE40">
            <v>566030</v>
          </cell>
          <cell r="BF40">
            <v>536087</v>
          </cell>
          <cell r="BG40">
            <v>536087</v>
          </cell>
          <cell r="BH40">
            <v>525276</v>
          </cell>
          <cell r="BI40">
            <v>525276</v>
          </cell>
          <cell r="BJ40">
            <v>524142</v>
          </cell>
          <cell r="BK40">
            <v>193951</v>
          </cell>
          <cell r="BL40">
            <v>193951</v>
          </cell>
          <cell r="BM40">
            <v>193951</v>
          </cell>
          <cell r="BN40">
            <v>193951</v>
          </cell>
          <cell r="BO40">
            <v>0</v>
          </cell>
          <cell r="BP40">
            <v>0</v>
          </cell>
          <cell r="BQ40">
            <v>0</v>
          </cell>
          <cell r="BR40">
            <v>0</v>
          </cell>
          <cell r="BS40">
            <v>0</v>
          </cell>
          <cell r="BT40">
            <v>0</v>
          </cell>
          <cell r="BV40" t="str">
            <v>Bi-Annual Retailer Event Initiative2015Current year savings</v>
          </cell>
        </row>
        <row r="41">
          <cell r="AQ41"/>
          <cell r="AR41"/>
          <cell r="AS41"/>
          <cell r="AT41"/>
          <cell r="AU41"/>
          <cell r="AV41"/>
          <cell r="AW41"/>
          <cell r="AX41">
            <v>1429</v>
          </cell>
          <cell r="AY41"/>
          <cell r="AZ41">
            <v>1429</v>
          </cell>
          <cell r="BA41">
            <v>1429</v>
          </cell>
          <cell r="BB41">
            <v>1428</v>
          </cell>
          <cell r="BC41">
            <v>1428</v>
          </cell>
          <cell r="BD41">
            <v>1428</v>
          </cell>
          <cell r="BE41">
            <v>1226</v>
          </cell>
          <cell r="BF41">
            <v>1226</v>
          </cell>
          <cell r="BG41">
            <v>1226</v>
          </cell>
          <cell r="BH41">
            <v>1213</v>
          </cell>
          <cell r="BI41">
            <v>1213</v>
          </cell>
          <cell r="BJ41">
            <v>1212</v>
          </cell>
          <cell r="BK41">
            <v>388</v>
          </cell>
          <cell r="BL41">
            <v>388</v>
          </cell>
          <cell r="BM41">
            <v>388</v>
          </cell>
          <cell r="BN41">
            <v>388</v>
          </cell>
          <cell r="BO41">
            <v>0</v>
          </cell>
          <cell r="BP41">
            <v>0</v>
          </cell>
          <cell r="BQ41">
            <v>0</v>
          </cell>
          <cell r="BR41">
            <v>0</v>
          </cell>
          <cell r="BS41">
            <v>0</v>
          </cell>
          <cell r="BT41">
            <v>0</v>
          </cell>
          <cell r="BV41" t="str">
            <v>Bi-Annual Retailer Event Initiative2015Adjustment</v>
          </cell>
        </row>
        <row r="42">
          <cell r="AQ42"/>
          <cell r="AR42"/>
          <cell r="AS42"/>
          <cell r="AT42"/>
          <cell r="AU42"/>
          <cell r="AV42"/>
          <cell r="AW42"/>
          <cell r="AX42">
            <v>0</v>
          </cell>
          <cell r="AY42"/>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V42" t="str">
            <v>233Bi-Annual Retailer Event Initiative2015Adjustment</v>
          </cell>
        </row>
        <row r="43">
          <cell r="AQ43"/>
          <cell r="AR43"/>
          <cell r="AS43"/>
          <cell r="AT43"/>
          <cell r="AU43"/>
          <cell r="AV43"/>
          <cell r="AW43"/>
          <cell r="AX43">
            <v>0</v>
          </cell>
          <cell r="AY43"/>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V43" t="str">
            <v>Block Heater Timer LDC Innovation Fund Pilot Program2015Adjustment</v>
          </cell>
        </row>
        <row r="44">
          <cell r="AQ44"/>
          <cell r="AR44"/>
          <cell r="AS44"/>
          <cell r="AT44"/>
          <cell r="AU44"/>
          <cell r="AV44"/>
          <cell r="AW44"/>
          <cell r="AX44">
            <v>0</v>
          </cell>
          <cell r="AY44"/>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V44" t="str">
            <v>Building Optimization Pilot Program2015Current year savings</v>
          </cell>
        </row>
        <row r="45">
          <cell r="AQ45"/>
          <cell r="AR45"/>
          <cell r="AS45"/>
          <cell r="AT45"/>
          <cell r="AU45"/>
          <cell r="AV45"/>
          <cell r="AW45"/>
          <cell r="AX45">
            <v>0</v>
          </cell>
          <cell r="AY45"/>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V45" t="str">
            <v>Building Optimization Pilot Program2015Adjustment</v>
          </cell>
        </row>
        <row r="46">
          <cell r="AQ46"/>
          <cell r="AR46"/>
          <cell r="AS46"/>
          <cell r="AT46"/>
          <cell r="AU46"/>
          <cell r="AV46"/>
          <cell r="AW46"/>
          <cell r="AX46">
            <v>0</v>
          </cell>
          <cell r="AY46"/>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V46" t="str">
            <v>Business Refrigeration Incentives Local Program2015Current year savings</v>
          </cell>
        </row>
        <row r="47">
          <cell r="AQ47"/>
          <cell r="AR47"/>
          <cell r="AS47"/>
          <cell r="AT47"/>
          <cell r="AU47"/>
          <cell r="AV47"/>
          <cell r="AW47"/>
          <cell r="AX47">
            <v>0</v>
          </cell>
          <cell r="AY47"/>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V47" t="str">
            <v>Business Refrigeration Incentives Local Program2015Adjustment</v>
          </cell>
        </row>
        <row r="48">
          <cell r="AQ48"/>
          <cell r="AR48"/>
          <cell r="AS48"/>
          <cell r="AT48"/>
          <cell r="AU48"/>
          <cell r="AV48"/>
          <cell r="AW48"/>
          <cell r="AX48">
            <v>0</v>
          </cell>
          <cell r="AY48"/>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V48" t="str">
            <v>Business Refrigeration Incentives Local Program2015Adjustment</v>
          </cell>
        </row>
        <row r="49">
          <cell r="AQ49"/>
          <cell r="AR49"/>
          <cell r="AS49"/>
          <cell r="AT49"/>
          <cell r="AU49"/>
          <cell r="AV49"/>
          <cell r="AW49"/>
          <cell r="AX49">
            <v>0</v>
          </cell>
          <cell r="AY49"/>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V49" t="str">
            <v>Commercial Energy Management and Load Control (CEMLC) LDC Innovation Fund Pilot Program2015Adjustment</v>
          </cell>
        </row>
        <row r="50">
          <cell r="AQ50"/>
          <cell r="AR50"/>
          <cell r="AS50"/>
          <cell r="AT50"/>
          <cell r="AU50"/>
          <cell r="AV50"/>
          <cell r="AW50"/>
          <cell r="AX50">
            <v>0</v>
          </cell>
          <cell r="AY50"/>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V50" t="str">
            <v>Conservation Cultivator LDC Innovation Fund Pilot Program2015Adjustment</v>
          </cell>
        </row>
        <row r="51">
          <cell r="AQ51"/>
          <cell r="AR51"/>
          <cell r="AS51"/>
          <cell r="AT51"/>
          <cell r="AU51"/>
          <cell r="AV51"/>
          <cell r="AW51"/>
          <cell r="AX51">
            <v>0</v>
          </cell>
          <cell r="AY51"/>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V51" t="str">
            <v>Conservation on the Coast Home Assistance Local Program2015Current year savings</v>
          </cell>
        </row>
        <row r="52">
          <cell r="AQ52"/>
          <cell r="AR52"/>
          <cell r="AS52"/>
          <cell r="AT52"/>
          <cell r="AU52"/>
          <cell r="AV52"/>
          <cell r="AW52"/>
          <cell r="AX52">
            <v>0</v>
          </cell>
          <cell r="AY52"/>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V52" t="str">
            <v>Conservation on the Coast Home Assistance Local Program2015Adjustment</v>
          </cell>
        </row>
        <row r="53">
          <cell r="AQ53"/>
          <cell r="AR53"/>
          <cell r="AS53"/>
          <cell r="AT53"/>
          <cell r="AU53"/>
          <cell r="AV53"/>
          <cell r="AW53"/>
          <cell r="AX53">
            <v>0</v>
          </cell>
          <cell r="AY53"/>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V53" t="str">
            <v>Conservation on the Coast Home Assistance Local Program2015Adjustment</v>
          </cell>
        </row>
        <row r="54">
          <cell r="AQ54"/>
          <cell r="AR54"/>
          <cell r="AS54"/>
          <cell r="AT54"/>
          <cell r="AU54"/>
          <cell r="AV54"/>
          <cell r="AW54"/>
          <cell r="AX54">
            <v>0</v>
          </cell>
          <cell r="AY54"/>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V54" t="str">
            <v>Conservation on the Coast Small Business Lighting Local Program2015Current year savings</v>
          </cell>
        </row>
        <row r="55">
          <cell r="AQ55"/>
          <cell r="AR55"/>
          <cell r="AS55"/>
          <cell r="AT55"/>
          <cell r="AU55"/>
          <cell r="AV55"/>
          <cell r="AW55"/>
          <cell r="AX55">
            <v>0</v>
          </cell>
          <cell r="AY55"/>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V55" t="str">
            <v>Conservation on the Coast Small Business Lighting Local Program2015Adjustment</v>
          </cell>
        </row>
        <row r="56">
          <cell r="AQ56"/>
          <cell r="AR56"/>
          <cell r="AS56"/>
          <cell r="AT56"/>
          <cell r="AU56"/>
          <cell r="AV56"/>
          <cell r="AW56"/>
          <cell r="AX56">
            <v>0</v>
          </cell>
          <cell r="AY56"/>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V56" t="str">
            <v>Conservation on the Coast Small Business Lighting Local Program2015Adjustment</v>
          </cell>
        </row>
        <row r="57">
          <cell r="AQ57"/>
          <cell r="AR57"/>
          <cell r="AS57"/>
          <cell r="AT57"/>
          <cell r="AU57"/>
          <cell r="AV57"/>
          <cell r="AW57"/>
          <cell r="AX57">
            <v>0</v>
          </cell>
          <cell r="AY57"/>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V57" t="str">
            <v>223Conservation Voltage Reduction Conservation Fund Pilot Program2015Adjustment</v>
          </cell>
        </row>
        <row r="58">
          <cell r="AQ58"/>
          <cell r="AR58"/>
          <cell r="AS58"/>
          <cell r="AT58"/>
          <cell r="AU58"/>
          <cell r="AV58"/>
          <cell r="AW58"/>
          <cell r="AX58">
            <v>0</v>
          </cell>
          <cell r="AY58"/>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V58" t="str">
            <v>Conservation Voltage Regulation Leveraging AMI Data Pilot Program2015Current year savings</v>
          </cell>
        </row>
        <row r="59">
          <cell r="AQ59"/>
          <cell r="AR59"/>
          <cell r="AS59"/>
          <cell r="AT59"/>
          <cell r="AU59"/>
          <cell r="AV59"/>
          <cell r="AW59"/>
          <cell r="AX59">
            <v>0</v>
          </cell>
          <cell r="AY59"/>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V59" t="str">
            <v>Conservation Voltage Regulation Leveraging AMI Data Pilot Program2015Adjustment</v>
          </cell>
        </row>
        <row r="60">
          <cell r="AQ60"/>
          <cell r="AR60"/>
          <cell r="AS60"/>
          <cell r="AT60"/>
          <cell r="AU60"/>
          <cell r="AV60"/>
          <cell r="AW60"/>
          <cell r="AX60">
            <v>216959</v>
          </cell>
          <cell r="AY60">
            <v>216959</v>
          </cell>
          <cell r="AZ60">
            <v>216959</v>
          </cell>
          <cell r="BA60">
            <v>216959</v>
          </cell>
          <cell r="BB60">
            <v>216913</v>
          </cell>
          <cell r="BC60">
            <v>216913</v>
          </cell>
          <cell r="BD60">
            <v>216913</v>
          </cell>
          <cell r="BE60">
            <v>198333</v>
          </cell>
          <cell r="BF60">
            <v>197386</v>
          </cell>
          <cell r="BG60">
            <v>197386</v>
          </cell>
          <cell r="BH60">
            <v>196750</v>
          </cell>
          <cell r="BI60">
            <v>196750</v>
          </cell>
          <cell r="BJ60">
            <v>196667</v>
          </cell>
          <cell r="BK60">
            <v>76533</v>
          </cell>
          <cell r="BL60">
            <v>76533</v>
          </cell>
          <cell r="BM60">
            <v>76533</v>
          </cell>
          <cell r="BN60">
            <v>76533</v>
          </cell>
          <cell r="BO60">
            <v>0</v>
          </cell>
          <cell r="BP60">
            <v>0</v>
          </cell>
          <cell r="BQ60">
            <v>0</v>
          </cell>
          <cell r="BR60">
            <v>0</v>
          </cell>
          <cell r="BS60">
            <v>0</v>
          </cell>
          <cell r="BT60">
            <v>0</v>
          </cell>
          <cell r="BV60" t="str">
            <v>Coupon Initiative2015Current year savings</v>
          </cell>
        </row>
        <row r="61">
          <cell r="AQ61"/>
          <cell r="AR61"/>
          <cell r="AS61"/>
          <cell r="AT61"/>
          <cell r="AU61"/>
          <cell r="AV61"/>
          <cell r="AW61"/>
          <cell r="AX61">
            <v>4422</v>
          </cell>
          <cell r="AY61"/>
          <cell r="AZ61">
            <v>4422</v>
          </cell>
          <cell r="BA61">
            <v>4422</v>
          </cell>
          <cell r="BB61">
            <v>4420</v>
          </cell>
          <cell r="BC61">
            <v>4420</v>
          </cell>
          <cell r="BD61">
            <v>4420</v>
          </cell>
          <cell r="BE61">
            <v>4383</v>
          </cell>
          <cell r="BF61">
            <v>4382</v>
          </cell>
          <cell r="BG61">
            <v>4382</v>
          </cell>
          <cell r="BH61">
            <v>4373</v>
          </cell>
          <cell r="BI61">
            <v>4373</v>
          </cell>
          <cell r="BJ61">
            <v>4371</v>
          </cell>
          <cell r="BK61">
            <v>1613</v>
          </cell>
          <cell r="BL61">
            <v>1613</v>
          </cell>
          <cell r="BM61">
            <v>1613</v>
          </cell>
          <cell r="BN61">
            <v>1613</v>
          </cell>
          <cell r="BO61">
            <v>0</v>
          </cell>
          <cell r="BP61">
            <v>0</v>
          </cell>
          <cell r="BQ61">
            <v>0</v>
          </cell>
          <cell r="BR61">
            <v>0</v>
          </cell>
          <cell r="BS61">
            <v>0</v>
          </cell>
          <cell r="BT61">
            <v>0</v>
          </cell>
          <cell r="BV61" t="str">
            <v>Coupon Initiative2015Adjustment</v>
          </cell>
        </row>
        <row r="62">
          <cell r="AQ62"/>
          <cell r="AR62"/>
          <cell r="AS62"/>
          <cell r="AT62"/>
          <cell r="AU62"/>
          <cell r="AV62"/>
          <cell r="AW62"/>
          <cell r="AX62">
            <v>0</v>
          </cell>
          <cell r="AY62"/>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V62" t="str">
            <v>Coupon Initiative2015Adjustment</v>
          </cell>
        </row>
        <row r="63">
          <cell r="AQ63"/>
          <cell r="AR63"/>
          <cell r="AS63"/>
          <cell r="AT63"/>
          <cell r="AU63"/>
          <cell r="AV63"/>
          <cell r="AW63"/>
          <cell r="AX63">
            <v>0</v>
          </cell>
          <cell r="AY63"/>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V63" t="str">
            <v>Data Centre LDC Innovation Fund Pilot Program2015Adjustment</v>
          </cell>
        </row>
        <row r="64">
          <cell r="AQ64"/>
          <cell r="AR64"/>
          <cell r="AS64"/>
          <cell r="AT64"/>
          <cell r="AU64"/>
          <cell r="AV64"/>
          <cell r="AW64"/>
          <cell r="AX64">
            <v>0</v>
          </cell>
          <cell r="AY64"/>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V64" t="str">
            <v>Demand Control Kitchen Ventilation Pilot Program2015Current year savings</v>
          </cell>
        </row>
        <row r="65">
          <cell r="AQ65"/>
          <cell r="AR65"/>
          <cell r="AS65"/>
          <cell r="AT65"/>
          <cell r="AU65"/>
          <cell r="AV65"/>
          <cell r="AW65"/>
          <cell r="AX65">
            <v>0</v>
          </cell>
          <cell r="AY65"/>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V65" t="str">
            <v>Demand Control Kitchen Ventilation Pilot Program2015Adjustment</v>
          </cell>
        </row>
        <row r="66">
          <cell r="AQ66"/>
          <cell r="AR66"/>
          <cell r="AS66"/>
          <cell r="AT66"/>
          <cell r="AU66"/>
          <cell r="AV66"/>
          <cell r="AW66"/>
          <cell r="AX66">
            <v>0</v>
          </cell>
          <cell r="AY66"/>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V66" t="str">
            <v>Direct Install - Hydronic Pilot Program2015Current year savings</v>
          </cell>
        </row>
        <row r="67">
          <cell r="AQ67"/>
          <cell r="AR67"/>
          <cell r="AS67"/>
          <cell r="AT67"/>
          <cell r="AU67"/>
          <cell r="AV67"/>
          <cell r="AW67"/>
          <cell r="AX67">
            <v>0</v>
          </cell>
          <cell r="AY67"/>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V67" t="str">
            <v>Direct Install - Hydronic Pilot Program2015Adjustment</v>
          </cell>
        </row>
        <row r="68">
          <cell r="AQ68"/>
          <cell r="AR68"/>
          <cell r="AS68"/>
          <cell r="AT68"/>
          <cell r="AU68"/>
          <cell r="AV68"/>
          <cell r="AW68"/>
          <cell r="AX68">
            <v>0</v>
          </cell>
          <cell r="AY68"/>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V68" t="str">
            <v>Direct Install - RTU Controls Pilot Program2015Current year savings</v>
          </cell>
        </row>
        <row r="69">
          <cell r="AQ69"/>
          <cell r="AR69"/>
          <cell r="AS69"/>
          <cell r="AT69"/>
          <cell r="AU69"/>
          <cell r="AV69"/>
          <cell r="AW69"/>
          <cell r="AX69">
            <v>0</v>
          </cell>
          <cell r="AY69"/>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V69" t="str">
            <v>Direct Install - RTU Controls Pilot Program2015Adjustment</v>
          </cell>
        </row>
        <row r="70">
          <cell r="AQ70"/>
          <cell r="AR70"/>
          <cell r="AS70"/>
          <cell r="AT70"/>
          <cell r="AU70"/>
          <cell r="AV70"/>
          <cell r="AW70"/>
          <cell r="AX70">
            <v>326075</v>
          </cell>
          <cell r="AY70">
            <v>326075</v>
          </cell>
          <cell r="AZ70">
            <v>326075</v>
          </cell>
          <cell r="BA70">
            <v>326075</v>
          </cell>
          <cell r="BB70">
            <v>326075</v>
          </cell>
          <cell r="BC70">
            <v>326075</v>
          </cell>
          <cell r="BD70">
            <v>326075</v>
          </cell>
          <cell r="BE70">
            <v>314790</v>
          </cell>
          <cell r="BF70">
            <v>18439</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V70" t="str">
            <v>Direct Install Lighting and Water Heating Initiative2015Current year savings</v>
          </cell>
        </row>
        <row r="71">
          <cell r="AQ71"/>
          <cell r="AR71"/>
          <cell r="AS71"/>
          <cell r="AT71"/>
          <cell r="AU71"/>
          <cell r="AV71"/>
          <cell r="AW71"/>
          <cell r="AX71"/>
          <cell r="AY71"/>
          <cell r="AZ71"/>
          <cell r="BA71"/>
          <cell r="BB71"/>
          <cell r="BC71"/>
          <cell r="BD71"/>
          <cell r="BE71"/>
          <cell r="BF71"/>
          <cell r="BG71"/>
          <cell r="BH71"/>
          <cell r="BI71"/>
          <cell r="BJ71"/>
          <cell r="BK71"/>
          <cell r="BL71"/>
          <cell r="BM71"/>
          <cell r="BN71"/>
          <cell r="BO71"/>
          <cell r="BP71"/>
          <cell r="BQ71"/>
          <cell r="BR71"/>
          <cell r="BS71"/>
          <cell r="BT71"/>
        </row>
        <row r="72">
          <cell r="AQ72"/>
          <cell r="AR72"/>
          <cell r="AS72"/>
          <cell r="AT72"/>
          <cell r="AU72"/>
          <cell r="AV72"/>
          <cell r="AW72"/>
          <cell r="AX72">
            <v>3828</v>
          </cell>
          <cell r="AY72">
            <v>3828</v>
          </cell>
          <cell r="AZ72">
            <v>3828</v>
          </cell>
          <cell r="BA72">
            <v>3828</v>
          </cell>
          <cell r="BB72">
            <v>3828</v>
          </cell>
          <cell r="BC72">
            <v>3828</v>
          </cell>
          <cell r="BD72">
            <v>3828</v>
          </cell>
          <cell r="BE72">
            <v>3828</v>
          </cell>
          <cell r="BF72">
            <v>10769</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V72" t="str">
            <v>Direct Install Lighting and Water Heating Initiative2015Adjustment</v>
          </cell>
        </row>
        <row r="73">
          <cell r="AQ73"/>
          <cell r="AR73"/>
          <cell r="AS73"/>
          <cell r="AT73"/>
          <cell r="AU73"/>
          <cell r="AV73"/>
          <cell r="AW73"/>
          <cell r="AX73">
            <v>705702</v>
          </cell>
          <cell r="AY73">
            <v>705702</v>
          </cell>
          <cell r="AZ73">
            <v>705702</v>
          </cell>
          <cell r="BA73">
            <v>859190</v>
          </cell>
          <cell r="BB73">
            <v>859190</v>
          </cell>
          <cell r="BC73">
            <v>1160347</v>
          </cell>
          <cell r="BD73">
            <v>1227568</v>
          </cell>
          <cell r="BE73">
            <v>877682</v>
          </cell>
          <cell r="BF73">
            <v>702317</v>
          </cell>
          <cell r="BG73">
            <v>651283</v>
          </cell>
          <cell r="BH73">
            <v>651283</v>
          </cell>
          <cell r="BI73">
            <v>651283</v>
          </cell>
          <cell r="BJ73">
            <v>453224</v>
          </cell>
          <cell r="BK73">
            <v>14415</v>
          </cell>
          <cell r="BL73">
            <v>14415</v>
          </cell>
          <cell r="BM73">
            <v>14415</v>
          </cell>
          <cell r="BN73">
            <v>14415</v>
          </cell>
          <cell r="BO73">
            <v>0</v>
          </cell>
          <cell r="BP73">
            <v>0</v>
          </cell>
          <cell r="BQ73">
            <v>0</v>
          </cell>
          <cell r="BR73">
            <v>0</v>
          </cell>
          <cell r="BS73">
            <v>0</v>
          </cell>
          <cell r="BT73">
            <v>0</v>
          </cell>
          <cell r="BV73" t="str">
            <v>Efficiency:  Equipment Replacement Incentive Initiative2015Adjustment</v>
          </cell>
        </row>
        <row r="74">
          <cell r="AQ74"/>
          <cell r="AR74"/>
          <cell r="AS74"/>
          <cell r="AT74"/>
          <cell r="AU74"/>
          <cell r="AV74"/>
          <cell r="AW74"/>
          <cell r="AX74">
            <v>6265867</v>
          </cell>
          <cell r="AY74">
            <v>6265867</v>
          </cell>
          <cell r="AZ74">
            <v>6265867</v>
          </cell>
          <cell r="BA74">
            <v>6114504</v>
          </cell>
          <cell r="BB74">
            <v>6114504</v>
          </cell>
          <cell r="BC74">
            <v>5812734</v>
          </cell>
          <cell r="BD74">
            <v>5204680</v>
          </cell>
          <cell r="BE74">
            <v>2925230</v>
          </cell>
          <cell r="BF74">
            <v>2125672</v>
          </cell>
          <cell r="BG74">
            <v>1491137</v>
          </cell>
          <cell r="BH74">
            <v>1491137</v>
          </cell>
          <cell r="BI74">
            <v>1491137</v>
          </cell>
          <cell r="BJ74">
            <v>1048503</v>
          </cell>
          <cell r="BK74">
            <v>85579</v>
          </cell>
          <cell r="BL74">
            <v>85579</v>
          </cell>
          <cell r="BM74">
            <v>85579</v>
          </cell>
          <cell r="BN74">
            <v>85579</v>
          </cell>
          <cell r="BO74">
            <v>0</v>
          </cell>
          <cell r="BP74">
            <v>0</v>
          </cell>
          <cell r="BQ74">
            <v>0</v>
          </cell>
          <cell r="BR74">
            <v>0</v>
          </cell>
          <cell r="BS74">
            <v>0</v>
          </cell>
          <cell r="BT74">
            <v>0</v>
          </cell>
          <cell r="BV74" t="str">
            <v>Efficiency: Equipment Replacement Incentive Initiative2015Current year savings</v>
          </cell>
        </row>
        <row r="75">
          <cell r="AQ75"/>
          <cell r="AR75"/>
          <cell r="AS75"/>
          <cell r="AT75"/>
          <cell r="AU75"/>
          <cell r="AV75"/>
          <cell r="AW75"/>
          <cell r="AX75">
            <v>173212</v>
          </cell>
          <cell r="AY75">
            <v>173212</v>
          </cell>
          <cell r="AZ75">
            <v>173212</v>
          </cell>
          <cell r="BA75">
            <v>171087</v>
          </cell>
          <cell r="BB75">
            <v>171087</v>
          </cell>
          <cell r="BC75">
            <v>171087</v>
          </cell>
          <cell r="BD75">
            <v>162084</v>
          </cell>
          <cell r="BE75">
            <v>153272</v>
          </cell>
          <cell r="BF75">
            <v>153272</v>
          </cell>
          <cell r="BG75">
            <v>45828</v>
          </cell>
          <cell r="BH75">
            <v>45828</v>
          </cell>
          <cell r="BI75">
            <v>45828</v>
          </cell>
          <cell r="BJ75">
            <v>35988</v>
          </cell>
          <cell r="BK75">
            <v>0</v>
          </cell>
          <cell r="BL75">
            <v>0</v>
          </cell>
          <cell r="BM75">
            <v>0</v>
          </cell>
          <cell r="BN75">
            <v>0</v>
          </cell>
          <cell r="BO75">
            <v>0</v>
          </cell>
          <cell r="BP75">
            <v>0</v>
          </cell>
          <cell r="BQ75">
            <v>0</v>
          </cell>
          <cell r="BR75">
            <v>0</v>
          </cell>
          <cell r="BS75">
            <v>0</v>
          </cell>
          <cell r="BT75">
            <v>0</v>
          </cell>
          <cell r="BV75" t="str">
            <v>Efficiency: Equipment Replacement Incentive Initiative2015Adjustment</v>
          </cell>
        </row>
        <row r="76">
          <cell r="AQ76"/>
          <cell r="AR76"/>
          <cell r="AS76"/>
          <cell r="AT76"/>
          <cell r="AU76"/>
          <cell r="AV76"/>
          <cell r="AW76"/>
          <cell r="AX76">
            <v>0</v>
          </cell>
          <cell r="AY76"/>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V76" t="str">
            <v>Electronically Commutated Furnace Motor Pilot Program2015Current year savings</v>
          </cell>
        </row>
        <row r="77">
          <cell r="AQ77"/>
          <cell r="AR77"/>
          <cell r="AS77"/>
          <cell r="AT77"/>
          <cell r="AU77"/>
          <cell r="AV77"/>
          <cell r="AW77"/>
          <cell r="AX77">
            <v>0</v>
          </cell>
          <cell r="AY77"/>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V77" t="str">
            <v>Electronically Commutated Furnace Motor Pilot Program2015Adjustment</v>
          </cell>
        </row>
        <row r="78">
          <cell r="AQ78"/>
          <cell r="AR78"/>
          <cell r="AS78"/>
          <cell r="AT78"/>
          <cell r="AU78"/>
          <cell r="AV78"/>
          <cell r="AW78"/>
          <cell r="AX78">
            <v>0</v>
          </cell>
          <cell r="AY78"/>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V78" t="str">
            <v>Electronics Take Back LDC Innovation Fund Pilot Program2015Adjustment</v>
          </cell>
        </row>
        <row r="79">
          <cell r="AQ79"/>
          <cell r="AR79"/>
          <cell r="AS79"/>
          <cell r="AT79"/>
          <cell r="AU79"/>
          <cell r="AV79"/>
          <cell r="AW79"/>
          <cell r="AX79">
            <v>0</v>
          </cell>
          <cell r="AY79"/>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V79" t="str">
            <v>Electronics Takeback Pilot Program2015Current year savings</v>
          </cell>
        </row>
        <row r="80">
          <cell r="AQ80"/>
          <cell r="AR80"/>
          <cell r="AS80"/>
          <cell r="AT80"/>
          <cell r="AU80"/>
          <cell r="AV80"/>
          <cell r="AW80"/>
          <cell r="AX80">
            <v>0</v>
          </cell>
          <cell r="AY80"/>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V80" t="str">
            <v>Electronics Takeback Pilot Program2015Adjustment</v>
          </cell>
        </row>
        <row r="81">
          <cell r="AQ81"/>
          <cell r="AR81"/>
          <cell r="AS81"/>
          <cell r="AT81"/>
          <cell r="AU81"/>
          <cell r="AV81"/>
          <cell r="AW81"/>
          <cell r="AX81">
            <v>437557</v>
          </cell>
          <cell r="AY81"/>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V81" t="str">
            <v>Energy Audit Initiative2015Current year savings</v>
          </cell>
        </row>
        <row r="82">
          <cell r="AQ82"/>
          <cell r="AR82"/>
          <cell r="AS82"/>
          <cell r="AT82"/>
          <cell r="AU82"/>
          <cell r="AV82"/>
          <cell r="AW82"/>
          <cell r="AX82">
            <v>29444</v>
          </cell>
          <cell r="AY82">
            <v>467002</v>
          </cell>
          <cell r="AZ82">
            <v>467002</v>
          </cell>
          <cell r="BA82">
            <v>467002</v>
          </cell>
          <cell r="BB82">
            <v>467002</v>
          </cell>
          <cell r="BC82">
            <v>467002</v>
          </cell>
          <cell r="BD82">
            <v>467002</v>
          </cell>
          <cell r="BE82">
            <v>467002</v>
          </cell>
          <cell r="BF82">
            <v>467002</v>
          </cell>
          <cell r="BG82">
            <v>467002</v>
          </cell>
          <cell r="BH82">
            <v>326901</v>
          </cell>
          <cell r="BI82">
            <v>0</v>
          </cell>
          <cell r="BJ82">
            <v>0</v>
          </cell>
          <cell r="BK82">
            <v>0</v>
          </cell>
          <cell r="BL82">
            <v>0</v>
          </cell>
          <cell r="BM82">
            <v>0</v>
          </cell>
          <cell r="BN82">
            <v>0</v>
          </cell>
          <cell r="BO82">
            <v>0</v>
          </cell>
          <cell r="BP82">
            <v>0</v>
          </cell>
          <cell r="BQ82">
            <v>0</v>
          </cell>
          <cell r="BR82">
            <v>0</v>
          </cell>
          <cell r="BS82">
            <v>0</v>
          </cell>
          <cell r="BT82">
            <v>0</v>
          </cell>
          <cell r="BV82" t="str">
            <v>Energy Audit Initiative2015Adjustment</v>
          </cell>
        </row>
        <row r="83">
          <cell r="AQ83"/>
          <cell r="AR83"/>
          <cell r="AS83"/>
          <cell r="AT83"/>
          <cell r="AU83"/>
          <cell r="AV83"/>
          <cell r="AW83"/>
          <cell r="AX83">
            <v>0</v>
          </cell>
          <cell r="AY83"/>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V83" t="str">
            <v>Energy Audit Initiative2015Adjustment</v>
          </cell>
        </row>
        <row r="84">
          <cell r="AQ84"/>
          <cell r="AR84"/>
          <cell r="AS84"/>
          <cell r="AT84"/>
          <cell r="AU84"/>
          <cell r="AV84"/>
          <cell r="AW84"/>
          <cell r="AX84">
            <v>0</v>
          </cell>
          <cell r="AY84"/>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V84" t="str">
            <v>Energy Reinvestment LDC Innovation Fund Pilot Program2015Adjustment</v>
          </cell>
        </row>
        <row r="85">
          <cell r="AQ85"/>
          <cell r="AR85"/>
          <cell r="AS85"/>
          <cell r="AT85"/>
          <cell r="AU85"/>
          <cell r="AV85"/>
          <cell r="AW85"/>
          <cell r="AX85">
            <v>0</v>
          </cell>
          <cell r="AY85"/>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V85" t="str">
            <v>EnerNOC Conservation Fund Pilot Program2015Current year savings</v>
          </cell>
        </row>
        <row r="86">
          <cell r="AQ86"/>
          <cell r="AR86"/>
          <cell r="AS86"/>
          <cell r="AT86"/>
          <cell r="AU86"/>
          <cell r="AV86"/>
          <cell r="AW86"/>
          <cell r="AX86">
            <v>0</v>
          </cell>
          <cell r="AY86"/>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V86" t="str">
            <v>EnerNOC Conservation Fund Pilot Program2015Adjustment</v>
          </cell>
        </row>
        <row r="87">
          <cell r="AQ87"/>
          <cell r="AR87"/>
          <cell r="AS87"/>
          <cell r="AT87"/>
          <cell r="AU87"/>
          <cell r="AV87"/>
          <cell r="AW87"/>
          <cell r="AX87">
            <v>0</v>
          </cell>
          <cell r="AY87"/>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V87" t="str">
            <v>224EnerNOC Conservation Fund Pilot Program2015Adjustment</v>
          </cell>
        </row>
        <row r="88">
          <cell r="AQ88"/>
          <cell r="AR88"/>
          <cell r="AS88"/>
          <cell r="AT88"/>
          <cell r="AU88"/>
          <cell r="AV88"/>
          <cell r="AW88"/>
          <cell r="AX88">
            <v>0</v>
          </cell>
          <cell r="AY88"/>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V88" t="str">
            <v>Existing Building Commissioning Incentive Initiative2015Current year savings</v>
          </cell>
        </row>
        <row r="89">
          <cell r="AQ89"/>
          <cell r="AR89"/>
          <cell r="AS89"/>
          <cell r="AT89"/>
          <cell r="AU89"/>
          <cell r="AV89"/>
          <cell r="AW89"/>
          <cell r="AX89">
            <v>0</v>
          </cell>
          <cell r="AY89"/>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V89" t="str">
            <v>Existing Building Commissioning Incentive Initiative2015Adjustment</v>
          </cell>
        </row>
        <row r="90">
          <cell r="AQ90"/>
          <cell r="AR90"/>
          <cell r="AS90"/>
          <cell r="AT90"/>
          <cell r="AU90"/>
          <cell r="AV90"/>
          <cell r="AW90"/>
          <cell r="AX90">
            <v>0</v>
          </cell>
          <cell r="AY90"/>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V90" t="str">
            <v>Existing Building Commissioning Incentive Initiative2015Adjustment</v>
          </cell>
        </row>
        <row r="91">
          <cell r="AQ91"/>
          <cell r="AR91"/>
          <cell r="AS91"/>
          <cell r="AT91"/>
          <cell r="AU91"/>
          <cell r="AV91"/>
          <cell r="AW91"/>
          <cell r="AX91">
            <v>0</v>
          </cell>
          <cell r="AY91"/>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V91" t="str">
            <v>First Nations Conservation Local Program2015Current year savings</v>
          </cell>
        </row>
        <row r="92">
          <cell r="AQ92"/>
          <cell r="AR92"/>
          <cell r="AS92"/>
          <cell r="AT92"/>
          <cell r="AU92"/>
          <cell r="AV92"/>
          <cell r="AW92"/>
          <cell r="AX92">
            <v>0</v>
          </cell>
          <cell r="AY92"/>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V92" t="str">
            <v>First Nations Conservation Local Program2015Adjustment</v>
          </cell>
        </row>
        <row r="93">
          <cell r="AQ93"/>
          <cell r="AR93"/>
          <cell r="AS93"/>
          <cell r="AT93"/>
          <cell r="AU93"/>
          <cell r="AV93"/>
          <cell r="AW93"/>
          <cell r="AX93">
            <v>0</v>
          </cell>
          <cell r="AY93"/>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V93" t="str">
            <v>First Nations Conservation Local Program2015Adjustment</v>
          </cell>
        </row>
        <row r="94">
          <cell r="AQ94"/>
          <cell r="AR94"/>
          <cell r="AS94"/>
          <cell r="AT94"/>
          <cell r="AU94"/>
          <cell r="AV94"/>
          <cell r="AW94"/>
          <cell r="AX94">
            <v>0</v>
          </cell>
          <cell r="AY94"/>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V94" t="str">
            <v>High Efficiency Agriculturual Pumping Local Program2015Current year savings</v>
          </cell>
        </row>
        <row r="95">
          <cell r="AQ95"/>
          <cell r="AR95"/>
          <cell r="AS95"/>
          <cell r="AT95"/>
          <cell r="AU95"/>
          <cell r="AV95"/>
          <cell r="AW95"/>
          <cell r="AX95">
            <v>0</v>
          </cell>
          <cell r="AY95"/>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V95" t="str">
            <v>High Efficiency Agriculturual Pumping Local Program2015Adjustment</v>
          </cell>
        </row>
        <row r="96">
          <cell r="AQ96"/>
          <cell r="AR96"/>
          <cell r="AS96"/>
          <cell r="AT96"/>
          <cell r="AU96"/>
          <cell r="AV96"/>
          <cell r="AW96"/>
          <cell r="AX96">
            <v>0</v>
          </cell>
          <cell r="AY96"/>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V96" t="str">
            <v>High Efficiency Agriculturual Pumping Local Program2015Adjustment</v>
          </cell>
        </row>
        <row r="97">
          <cell r="AQ97"/>
          <cell r="AR97"/>
          <cell r="AS97"/>
          <cell r="AT97"/>
          <cell r="AU97"/>
          <cell r="AV97"/>
          <cell r="AW97"/>
          <cell r="AX97">
            <v>0</v>
          </cell>
          <cell r="AY97"/>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V97" t="str">
            <v>Home Depot Home Appliance Market Uplift Conservation Fund Pilot Program2015Current year savings</v>
          </cell>
        </row>
        <row r="98">
          <cell r="AQ98"/>
          <cell r="AR98"/>
          <cell r="AS98"/>
          <cell r="AT98"/>
          <cell r="AU98"/>
          <cell r="AV98"/>
          <cell r="AW98"/>
          <cell r="AX98">
            <v>0</v>
          </cell>
          <cell r="AY98"/>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V98" t="str">
            <v>Home Depot Home Appliance Market Uplift Conservation Fund Pilot Program2015Adjustment</v>
          </cell>
        </row>
        <row r="99">
          <cell r="AQ99"/>
          <cell r="AR99"/>
          <cell r="AS99"/>
          <cell r="AT99"/>
          <cell r="AU99"/>
          <cell r="AV99"/>
          <cell r="AW99"/>
          <cell r="AX99">
            <v>0</v>
          </cell>
          <cell r="AY99"/>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V99" t="str">
            <v>Home Depot Home Appliance Market Uplift Conservation Fund Pilot Program2015Adjustment</v>
          </cell>
        </row>
        <row r="100">
          <cell r="AQ100"/>
          <cell r="AR100"/>
          <cell r="AS100"/>
          <cell r="AT100"/>
          <cell r="AU100"/>
          <cell r="AV100"/>
          <cell r="AW100"/>
          <cell r="AX100">
            <v>0</v>
          </cell>
          <cell r="AY100"/>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V100" t="str">
            <v>Home Energy Assessment &amp; Retrofit LDC Innovation Fund Pilot Program2015Adjustment</v>
          </cell>
        </row>
        <row r="101">
          <cell r="AQ101"/>
          <cell r="AR101"/>
          <cell r="AS101"/>
          <cell r="AT101"/>
          <cell r="AU101"/>
          <cell r="AV101"/>
          <cell r="AW101"/>
          <cell r="AX101">
            <v>0</v>
          </cell>
          <cell r="AY101"/>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V101" t="str">
            <v>Home Energy Assessment and Retrofit Pilot Program2015Current year savings</v>
          </cell>
        </row>
        <row r="102">
          <cell r="AQ102"/>
          <cell r="AR102"/>
          <cell r="AS102"/>
          <cell r="AT102"/>
          <cell r="AU102"/>
          <cell r="AV102"/>
          <cell r="AW102"/>
          <cell r="AX102">
            <v>0</v>
          </cell>
          <cell r="AY102"/>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V102" t="str">
            <v>Home Energy Assessment and Retrofit Pilot Program2015Adjustment</v>
          </cell>
        </row>
        <row r="103">
          <cell r="AQ103"/>
          <cell r="AR103"/>
          <cell r="AS103"/>
          <cell r="AT103"/>
          <cell r="AU103"/>
          <cell r="AV103"/>
          <cell r="AW103"/>
          <cell r="AX103">
            <v>0</v>
          </cell>
          <cell r="AY103"/>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V103" t="str">
            <v>HONI HP Pilot Program2015Current year savings</v>
          </cell>
        </row>
        <row r="104">
          <cell r="AQ104"/>
          <cell r="AR104"/>
          <cell r="AS104"/>
          <cell r="AT104"/>
          <cell r="AU104"/>
          <cell r="AV104"/>
          <cell r="AW104"/>
          <cell r="AX104">
            <v>0</v>
          </cell>
          <cell r="AY104"/>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V104" t="str">
            <v>HONI HP Pilot Program2015Adjustment</v>
          </cell>
        </row>
        <row r="105">
          <cell r="AQ105"/>
          <cell r="AR105"/>
          <cell r="AS105"/>
          <cell r="AT105"/>
          <cell r="AU105"/>
          <cell r="AV105"/>
          <cell r="AW105"/>
          <cell r="AX105">
            <v>0</v>
          </cell>
          <cell r="AY105"/>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V105" t="str">
            <v>Hotel/Motel LDC Innovation Fund Pilot Program2015Adjustment</v>
          </cell>
        </row>
        <row r="106">
          <cell r="AQ106"/>
          <cell r="AR106"/>
          <cell r="AS106"/>
          <cell r="AT106"/>
          <cell r="AU106"/>
          <cell r="AV106"/>
          <cell r="AW106"/>
          <cell r="AX106">
            <v>450464</v>
          </cell>
          <cell r="AY106">
            <v>450464</v>
          </cell>
          <cell r="AZ106">
            <v>450464</v>
          </cell>
          <cell r="BA106">
            <v>450464</v>
          </cell>
          <cell r="BB106">
            <v>450464</v>
          </cell>
          <cell r="BC106">
            <v>450464</v>
          </cell>
          <cell r="BD106">
            <v>450464</v>
          </cell>
          <cell r="BE106">
            <v>450464</v>
          </cell>
          <cell r="BF106">
            <v>450464</v>
          </cell>
          <cell r="BG106">
            <v>450464</v>
          </cell>
          <cell r="BH106">
            <v>450464</v>
          </cell>
          <cell r="BI106">
            <v>450464</v>
          </cell>
          <cell r="BJ106">
            <v>450464</v>
          </cell>
          <cell r="BK106">
            <v>450464</v>
          </cell>
          <cell r="BL106">
            <v>450464</v>
          </cell>
          <cell r="BM106">
            <v>430305</v>
          </cell>
          <cell r="BN106">
            <v>0</v>
          </cell>
          <cell r="BO106">
            <v>0</v>
          </cell>
          <cell r="BP106">
            <v>0</v>
          </cell>
          <cell r="BQ106">
            <v>0</v>
          </cell>
          <cell r="BR106">
            <v>0</v>
          </cell>
          <cell r="BS106">
            <v>0</v>
          </cell>
          <cell r="BT106">
            <v>0</v>
          </cell>
          <cell r="BV106" t="str">
            <v>HVAC Incentives Initiative2015Current year savings</v>
          </cell>
        </row>
        <row r="107">
          <cell r="AQ107"/>
          <cell r="AR107"/>
          <cell r="AS107"/>
          <cell r="AT107"/>
          <cell r="AU107"/>
          <cell r="AV107"/>
          <cell r="AW107"/>
          <cell r="AX107">
            <v>16483</v>
          </cell>
          <cell r="AY107">
            <v>16483</v>
          </cell>
          <cell r="AZ107">
            <v>16483</v>
          </cell>
          <cell r="BA107">
            <v>16483</v>
          </cell>
          <cell r="BB107">
            <v>16483</v>
          </cell>
          <cell r="BC107">
            <v>16483</v>
          </cell>
          <cell r="BD107">
            <v>16483</v>
          </cell>
          <cell r="BE107">
            <v>16483</v>
          </cell>
          <cell r="BF107">
            <v>16483</v>
          </cell>
          <cell r="BG107">
            <v>16483</v>
          </cell>
          <cell r="BH107">
            <v>16483</v>
          </cell>
          <cell r="BI107">
            <v>16483</v>
          </cell>
          <cell r="BJ107">
            <v>16483</v>
          </cell>
          <cell r="BK107">
            <v>16483</v>
          </cell>
          <cell r="BL107">
            <v>16483</v>
          </cell>
          <cell r="BM107">
            <v>15907</v>
          </cell>
          <cell r="BN107">
            <v>0</v>
          </cell>
          <cell r="BO107">
            <v>0</v>
          </cell>
          <cell r="BP107">
            <v>0</v>
          </cell>
          <cell r="BQ107">
            <v>0</v>
          </cell>
          <cell r="BR107">
            <v>0</v>
          </cell>
          <cell r="BS107">
            <v>0</v>
          </cell>
          <cell r="BT107">
            <v>0</v>
          </cell>
          <cell r="BV107" t="str">
            <v>HVAC Incentives Initiative2015Adjustment</v>
          </cell>
        </row>
        <row r="108">
          <cell r="AQ108"/>
          <cell r="AR108"/>
          <cell r="AS108"/>
          <cell r="AT108"/>
          <cell r="AU108"/>
          <cell r="AV108"/>
          <cell r="AW108"/>
          <cell r="AX108">
            <v>0</v>
          </cell>
          <cell r="AY108"/>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V108" t="str">
            <v>HVAC Incentives Initiative2015Adjustment</v>
          </cell>
        </row>
        <row r="109">
          <cell r="AQ109"/>
          <cell r="AR109"/>
          <cell r="AS109"/>
          <cell r="AT109"/>
          <cell r="AU109"/>
          <cell r="AV109"/>
          <cell r="AW109"/>
          <cell r="AX109">
            <v>0</v>
          </cell>
          <cell r="AY109"/>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V109" t="str">
            <v>Industrial Accelerator Program2015Adjustment</v>
          </cell>
        </row>
        <row r="110">
          <cell r="AQ110"/>
          <cell r="AR110"/>
          <cell r="AS110"/>
          <cell r="AT110"/>
          <cell r="AU110"/>
          <cell r="AV110"/>
          <cell r="AW110"/>
          <cell r="AX110">
            <v>0</v>
          </cell>
          <cell r="AY110"/>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V110" t="str">
            <v>Instant Savings Local Program2015Current year savings</v>
          </cell>
        </row>
        <row r="111">
          <cell r="AQ111"/>
          <cell r="AR111"/>
          <cell r="AS111"/>
          <cell r="AT111"/>
          <cell r="AU111"/>
          <cell r="AV111"/>
          <cell r="AW111"/>
          <cell r="AX111">
            <v>0</v>
          </cell>
          <cell r="AY111"/>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V111" t="str">
            <v>Instant Savings Local Program2015Adjustment</v>
          </cell>
        </row>
        <row r="112">
          <cell r="AQ112"/>
          <cell r="AR112"/>
          <cell r="AS112"/>
          <cell r="AT112"/>
          <cell r="AU112"/>
          <cell r="AV112"/>
          <cell r="AW112"/>
          <cell r="AX112">
            <v>0</v>
          </cell>
          <cell r="AY112"/>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V112" t="str">
            <v>Instant Savings Local Program2015Adjustment</v>
          </cell>
        </row>
        <row r="113">
          <cell r="AQ113"/>
          <cell r="AR113"/>
          <cell r="AS113"/>
          <cell r="AT113"/>
          <cell r="AU113"/>
          <cell r="AV113"/>
          <cell r="AW113"/>
          <cell r="AX113">
            <v>0</v>
          </cell>
          <cell r="AY113"/>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V113" t="str">
            <v>Intelligent Air Technology LDC Innovation Fund Pilot Program2015Adjustment</v>
          </cell>
        </row>
        <row r="114">
          <cell r="AQ114"/>
          <cell r="AR114"/>
          <cell r="AS114"/>
          <cell r="AT114"/>
          <cell r="AU114"/>
          <cell r="AV114"/>
          <cell r="AW114"/>
          <cell r="AX114">
            <v>0</v>
          </cell>
          <cell r="AY114"/>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V114" t="str">
            <v>Loblaw P4P Conservation Fund Pilot Program2015Current year savings</v>
          </cell>
        </row>
        <row r="115">
          <cell r="AQ115"/>
          <cell r="AR115"/>
          <cell r="AS115"/>
          <cell r="AT115"/>
          <cell r="AU115"/>
          <cell r="AV115"/>
          <cell r="AW115"/>
          <cell r="AX115">
            <v>0</v>
          </cell>
          <cell r="AY115"/>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V115" t="str">
            <v>Loblaw P4P Conservation Fund Pilot Program2015Adjustment</v>
          </cell>
        </row>
        <row r="116">
          <cell r="AQ116"/>
          <cell r="AR116"/>
          <cell r="AS116"/>
          <cell r="AT116"/>
          <cell r="AU116"/>
          <cell r="AV116"/>
          <cell r="AW116"/>
          <cell r="AX116">
            <v>0</v>
          </cell>
          <cell r="AY116"/>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V116" t="str">
            <v>Loblaw P4P Conservation Fund Pilot Program2015Adjustment</v>
          </cell>
        </row>
        <row r="117">
          <cell r="AQ117"/>
          <cell r="AR117"/>
          <cell r="AS117"/>
          <cell r="AT117"/>
          <cell r="AU117"/>
          <cell r="AV117"/>
          <cell r="AW117"/>
          <cell r="AX117">
            <v>81371</v>
          </cell>
          <cell r="AY117">
            <v>80881</v>
          </cell>
          <cell r="AZ117">
            <v>80881</v>
          </cell>
          <cell r="BA117">
            <v>79725</v>
          </cell>
          <cell r="BB117">
            <v>79525</v>
          </cell>
          <cell r="BC117">
            <v>43881</v>
          </cell>
          <cell r="BD117">
            <v>43603</v>
          </cell>
          <cell r="BE117">
            <v>35478</v>
          </cell>
          <cell r="BF117">
            <v>35478</v>
          </cell>
          <cell r="BG117">
            <v>34673</v>
          </cell>
          <cell r="BH117">
            <v>34673</v>
          </cell>
          <cell r="BI117">
            <v>6298</v>
          </cell>
          <cell r="BJ117">
            <v>4762</v>
          </cell>
          <cell r="BK117">
            <v>4762</v>
          </cell>
          <cell r="BL117">
            <v>4762</v>
          </cell>
          <cell r="BM117">
            <v>4762</v>
          </cell>
          <cell r="BN117">
            <v>4762</v>
          </cell>
          <cell r="BO117">
            <v>4762</v>
          </cell>
          <cell r="BP117">
            <v>0</v>
          </cell>
          <cell r="BQ117">
            <v>0</v>
          </cell>
          <cell r="BR117">
            <v>0</v>
          </cell>
          <cell r="BS117">
            <v>0</v>
          </cell>
          <cell r="BT117">
            <v>0</v>
          </cell>
          <cell r="BV117" t="str">
            <v>Low Income Initiative2015Current year savings</v>
          </cell>
        </row>
        <row r="118">
          <cell r="AQ118"/>
          <cell r="AR118"/>
          <cell r="AS118"/>
          <cell r="AT118"/>
          <cell r="AU118"/>
          <cell r="AV118"/>
          <cell r="AW118"/>
          <cell r="AX118">
            <v>0</v>
          </cell>
          <cell r="AY118"/>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V118" t="str">
            <v>Low Income Initiative2015Adjustment</v>
          </cell>
        </row>
        <row r="119">
          <cell r="AQ119"/>
          <cell r="AR119"/>
          <cell r="AS119"/>
          <cell r="AT119"/>
          <cell r="AU119"/>
          <cell r="AV119"/>
          <cell r="AW119"/>
          <cell r="AX119">
            <v>0</v>
          </cell>
          <cell r="AY119"/>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V119" t="str">
            <v>Low Income Initiative2015Adjustment</v>
          </cell>
        </row>
        <row r="120">
          <cell r="AQ120"/>
          <cell r="AR120"/>
          <cell r="AS120"/>
          <cell r="AT120"/>
          <cell r="AU120"/>
          <cell r="AV120"/>
          <cell r="AW120"/>
          <cell r="AX120">
            <v>34950</v>
          </cell>
          <cell r="AY120">
            <v>34950</v>
          </cell>
          <cell r="AZ120">
            <v>34950</v>
          </cell>
          <cell r="BA120">
            <v>34950</v>
          </cell>
          <cell r="BB120">
            <v>34950</v>
          </cell>
          <cell r="BC120">
            <v>31171</v>
          </cell>
          <cell r="BD120">
            <v>31171</v>
          </cell>
          <cell r="BE120">
            <v>29642</v>
          </cell>
          <cell r="BF120">
            <v>29642</v>
          </cell>
          <cell r="BG120">
            <v>2083</v>
          </cell>
          <cell r="BH120">
            <v>2083</v>
          </cell>
          <cell r="BI120">
            <v>2083</v>
          </cell>
          <cell r="BJ120">
            <v>0</v>
          </cell>
          <cell r="BK120">
            <v>0</v>
          </cell>
          <cell r="BL120">
            <v>0</v>
          </cell>
          <cell r="BM120">
            <v>0</v>
          </cell>
          <cell r="BN120">
            <v>0</v>
          </cell>
          <cell r="BO120">
            <v>0</v>
          </cell>
          <cell r="BP120">
            <v>0</v>
          </cell>
          <cell r="BQ120">
            <v>0</v>
          </cell>
          <cell r="BR120">
            <v>0</v>
          </cell>
          <cell r="BS120">
            <v>0</v>
          </cell>
          <cell r="BT120">
            <v>0</v>
          </cell>
          <cell r="BV120" t="str">
            <v>New Construction and Major Renovation Initiative2015Current year savings</v>
          </cell>
        </row>
        <row r="121">
          <cell r="AQ121"/>
          <cell r="AR121"/>
          <cell r="AS121"/>
          <cell r="AT121"/>
          <cell r="AU121"/>
          <cell r="AV121"/>
          <cell r="AW121"/>
          <cell r="AX121">
            <v>0</v>
          </cell>
          <cell r="AY121"/>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V121" t="str">
            <v>New Construction and Major Renovation Initiative2015Adjustment</v>
          </cell>
        </row>
        <row r="122">
          <cell r="AQ122"/>
          <cell r="AR122"/>
          <cell r="AS122"/>
          <cell r="AT122"/>
          <cell r="AU122"/>
          <cell r="AV122"/>
          <cell r="AW122"/>
          <cell r="AX122">
            <v>0</v>
          </cell>
          <cell r="AY122"/>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V122" t="str">
            <v>New Construction and Major Renovation Initiative2015Adjustment</v>
          </cell>
        </row>
        <row r="123">
          <cell r="AQ123"/>
          <cell r="AR123"/>
          <cell r="AS123"/>
          <cell r="AT123"/>
          <cell r="AU123"/>
          <cell r="AV123"/>
          <cell r="AW123"/>
          <cell r="AX123">
            <v>0</v>
          </cell>
          <cell r="AY123"/>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V123" t="str">
            <v>Non-Approved Program2015Adjustment</v>
          </cell>
        </row>
        <row r="124">
          <cell r="AQ124"/>
          <cell r="AR124"/>
          <cell r="AS124"/>
          <cell r="AT124"/>
          <cell r="AU124"/>
          <cell r="AV124"/>
          <cell r="AW124"/>
          <cell r="AX124">
            <v>0</v>
          </cell>
          <cell r="AY124"/>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V124" t="str">
            <v>Ontario Clean Water Agency P4P Conservation Fund Pilot Program2015Current year savings</v>
          </cell>
        </row>
        <row r="125">
          <cell r="AQ125"/>
          <cell r="AR125"/>
          <cell r="AS125"/>
          <cell r="AT125"/>
          <cell r="AU125"/>
          <cell r="AV125"/>
          <cell r="AW125"/>
          <cell r="AX125">
            <v>0</v>
          </cell>
          <cell r="AY125"/>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V125" t="str">
            <v>Ontario Clean Water Agency P4P Conservation Fund Pilot Program2015Adjustment</v>
          </cell>
        </row>
        <row r="126">
          <cell r="AQ126"/>
          <cell r="AR126"/>
          <cell r="AS126"/>
          <cell r="AT126"/>
          <cell r="AU126"/>
          <cell r="AV126"/>
          <cell r="AW126"/>
          <cell r="AX126">
            <v>0</v>
          </cell>
          <cell r="AY126"/>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V126" t="str">
            <v>Ontario Clean Water Agency P4P Conservation Fund Pilot Program2015Adjustment</v>
          </cell>
        </row>
        <row r="127">
          <cell r="AQ127"/>
          <cell r="AR127"/>
          <cell r="AS127"/>
          <cell r="AT127"/>
          <cell r="AU127"/>
          <cell r="AV127"/>
          <cell r="AW127"/>
          <cell r="AX127">
            <v>0</v>
          </cell>
          <cell r="AY127"/>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V127" t="str">
            <v>OPsaver LDC Innovation Fund Pilot Program2015Adjustment</v>
          </cell>
        </row>
        <row r="128">
          <cell r="AQ128"/>
          <cell r="AR128"/>
          <cell r="AS128"/>
          <cell r="AT128"/>
          <cell r="AU128"/>
          <cell r="AV128"/>
          <cell r="AW128"/>
          <cell r="AX128">
            <v>0</v>
          </cell>
          <cell r="AY128"/>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V128" t="str">
            <v>OPsaver Local Program2015Current year savings</v>
          </cell>
        </row>
        <row r="129">
          <cell r="AQ129"/>
          <cell r="AR129"/>
          <cell r="AS129"/>
          <cell r="AT129"/>
          <cell r="AU129"/>
          <cell r="AV129"/>
          <cell r="AW129"/>
          <cell r="AX129">
            <v>0</v>
          </cell>
          <cell r="AY129"/>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V129" t="str">
            <v>OPsaver Local Program2015Adjustment</v>
          </cell>
        </row>
        <row r="130">
          <cell r="AQ130"/>
          <cell r="AR130"/>
          <cell r="AS130"/>
          <cell r="AT130"/>
          <cell r="AU130"/>
          <cell r="AV130"/>
          <cell r="AW130"/>
          <cell r="AX130">
            <v>0</v>
          </cell>
          <cell r="AY130"/>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V130" t="str">
            <v>OPsaver Local Program2015Adjustment</v>
          </cell>
        </row>
        <row r="131">
          <cell r="AQ131"/>
          <cell r="AR131"/>
          <cell r="AS131"/>
          <cell r="AT131"/>
          <cell r="AU131"/>
          <cell r="AV131"/>
          <cell r="AW131"/>
          <cell r="AX131">
            <v>0</v>
          </cell>
          <cell r="AY131"/>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V131" t="str">
            <v>P4P for Class B Office Pilot Program2015Current year savings</v>
          </cell>
        </row>
        <row r="132">
          <cell r="AQ132"/>
          <cell r="AR132"/>
          <cell r="AS132"/>
          <cell r="AT132"/>
          <cell r="AU132"/>
          <cell r="AV132"/>
          <cell r="AW132"/>
          <cell r="AX132">
            <v>0</v>
          </cell>
          <cell r="AY132"/>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V132" t="str">
            <v>P4P for Class B Office Pilot Program2015Adjustment</v>
          </cell>
        </row>
        <row r="133">
          <cell r="AQ133"/>
          <cell r="AR133"/>
          <cell r="AS133"/>
          <cell r="AT133"/>
          <cell r="AU133"/>
          <cell r="AV133"/>
          <cell r="AW133"/>
          <cell r="AX133">
            <v>0</v>
          </cell>
          <cell r="AY133"/>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V133" t="str">
            <v>Performance Based Conservation Fund Pilot Program2015Adjustment</v>
          </cell>
        </row>
        <row r="134">
          <cell r="AQ134"/>
          <cell r="AR134"/>
          <cell r="AS134"/>
          <cell r="AT134"/>
          <cell r="AU134"/>
          <cell r="AV134"/>
          <cell r="AW134"/>
          <cell r="AX134">
            <v>0</v>
          </cell>
          <cell r="AY134"/>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V134" t="str">
            <v>Performance Based Conservation Pilot Program2015Current year savings</v>
          </cell>
        </row>
        <row r="135">
          <cell r="AQ135"/>
          <cell r="AR135"/>
          <cell r="AS135"/>
          <cell r="AT135"/>
          <cell r="AU135"/>
          <cell r="AV135"/>
          <cell r="AW135"/>
          <cell r="AX135">
            <v>0</v>
          </cell>
          <cell r="AY135"/>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V135" t="str">
            <v>Performance Based Conservation Pilot Program2015Adjustment</v>
          </cell>
        </row>
        <row r="136">
          <cell r="AQ136"/>
          <cell r="AR136"/>
          <cell r="AS136"/>
          <cell r="AT136"/>
          <cell r="AU136"/>
          <cell r="AV136"/>
          <cell r="AW136"/>
          <cell r="AX136">
            <v>0</v>
          </cell>
          <cell r="AY136"/>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V136" t="str">
            <v>Pool Saver Local Program2015Adjustment</v>
          </cell>
        </row>
        <row r="137">
          <cell r="AQ137"/>
          <cell r="AR137"/>
          <cell r="AS137"/>
          <cell r="AT137"/>
          <cell r="AU137"/>
          <cell r="AV137"/>
          <cell r="AW137"/>
          <cell r="AX137">
            <v>21762</v>
          </cell>
          <cell r="AY137">
            <v>21762</v>
          </cell>
          <cell r="AZ137">
            <v>21762</v>
          </cell>
          <cell r="BA137">
            <v>21762</v>
          </cell>
          <cell r="BB137">
            <v>21762</v>
          </cell>
          <cell r="BC137">
            <v>21762</v>
          </cell>
          <cell r="BD137">
            <v>21762</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V137" t="str">
            <v>Process and Systems Upgrades Initiatives - Energy Manager Initiative2015Current year savings</v>
          </cell>
        </row>
        <row r="138">
          <cell r="AQ138"/>
          <cell r="AR138"/>
          <cell r="AS138"/>
          <cell r="AT138"/>
          <cell r="AU138"/>
          <cell r="AV138"/>
          <cell r="AW138"/>
          <cell r="AX138">
            <v>0</v>
          </cell>
          <cell r="AY138"/>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V138" t="str">
            <v>Process and Systems Upgrades Initiatives - Energy Manager Initiative2015Adjustment</v>
          </cell>
        </row>
        <row r="139">
          <cell r="AQ139"/>
          <cell r="AR139"/>
          <cell r="AS139"/>
          <cell r="AT139"/>
          <cell r="AU139"/>
          <cell r="AV139"/>
          <cell r="AW139"/>
          <cell r="AX139">
            <v>0</v>
          </cell>
          <cell r="AY139"/>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V139" t="str">
            <v>Process and Systems Upgrades Initiatives - Energy Manager Initiative2015Adjustment</v>
          </cell>
        </row>
        <row r="140">
          <cell r="AQ140"/>
          <cell r="AR140"/>
          <cell r="AS140"/>
          <cell r="AT140"/>
          <cell r="AU140"/>
          <cell r="AV140"/>
          <cell r="AW140"/>
          <cell r="AX140">
            <v>0</v>
          </cell>
          <cell r="AY140"/>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V140" t="str">
            <v>Process and Systems Upgrades Initiatives - Monitoring and Targeting Initiative2015Current year savings</v>
          </cell>
        </row>
        <row r="141">
          <cell r="AQ141"/>
          <cell r="AR141"/>
          <cell r="AS141"/>
          <cell r="AT141"/>
          <cell r="AU141"/>
          <cell r="AV141"/>
          <cell r="AW141"/>
          <cell r="AX141">
            <v>0</v>
          </cell>
          <cell r="AY141"/>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V141" t="str">
            <v>Process and Systems Upgrades Initiatives - Monitoring and Targeting Initiative2015Adjustment</v>
          </cell>
        </row>
        <row r="142">
          <cell r="AQ142"/>
          <cell r="AR142"/>
          <cell r="AS142"/>
          <cell r="AT142"/>
          <cell r="AU142"/>
          <cell r="AV142"/>
          <cell r="AW142"/>
          <cell r="AX142">
            <v>0</v>
          </cell>
          <cell r="AY142"/>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V142" t="str">
            <v>Process and Systems Upgrades Initiatives - Monitoring and Targeting Initiative2015Adjustment</v>
          </cell>
        </row>
        <row r="143">
          <cell r="AQ143"/>
          <cell r="AR143"/>
          <cell r="AS143"/>
          <cell r="AT143"/>
          <cell r="AU143"/>
          <cell r="AV143"/>
          <cell r="AW143"/>
          <cell r="AX143">
            <v>0</v>
          </cell>
          <cell r="AY143"/>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V143" t="str">
            <v>Process and Systems Upgrades Initiatives - Project Incentive Initiative2015Current year savings</v>
          </cell>
        </row>
        <row r="144">
          <cell r="AQ144"/>
          <cell r="AR144"/>
          <cell r="AS144"/>
          <cell r="AT144"/>
          <cell r="AU144"/>
          <cell r="AV144"/>
          <cell r="AW144"/>
          <cell r="AX144">
            <v>0</v>
          </cell>
          <cell r="AY144"/>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V144" t="str">
            <v>Process and Systems Upgrades Initiatives - Project Incentive Initiative2015Adjustment</v>
          </cell>
        </row>
        <row r="145">
          <cell r="AQ145"/>
          <cell r="AR145"/>
          <cell r="AS145"/>
          <cell r="AT145"/>
          <cell r="AU145"/>
          <cell r="AV145"/>
          <cell r="AW145"/>
          <cell r="AX145">
            <v>0</v>
          </cell>
          <cell r="AY145"/>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V145" t="str">
            <v>Process and Systems Upgrades Initiatives - Project Incentive Initiative2015Adjustment</v>
          </cell>
        </row>
        <row r="146">
          <cell r="AQ146"/>
          <cell r="AR146"/>
          <cell r="AS146"/>
          <cell r="AT146"/>
          <cell r="AU146"/>
          <cell r="AV146"/>
          <cell r="AW146"/>
          <cell r="AX146">
            <v>0</v>
          </cell>
          <cell r="AY146"/>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V146" t="str">
            <v>Program Enabled Savings2015Current year savings</v>
          </cell>
        </row>
        <row r="147">
          <cell r="AQ147"/>
          <cell r="AR147"/>
          <cell r="AS147"/>
          <cell r="AT147"/>
          <cell r="AU147"/>
          <cell r="AV147"/>
          <cell r="AW147"/>
          <cell r="AX147">
            <v>0</v>
          </cell>
          <cell r="AY147"/>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V147" t="str">
            <v>Program Enabled Savings2015Adjustment</v>
          </cell>
        </row>
        <row r="148">
          <cell r="AQ148"/>
          <cell r="AR148"/>
          <cell r="AS148"/>
          <cell r="AT148"/>
          <cell r="AU148"/>
          <cell r="AV148"/>
          <cell r="AW148"/>
          <cell r="AX148">
            <v>0</v>
          </cell>
          <cell r="AY148"/>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V148" t="str">
            <v>Program Enabled Savings2015Adjustment</v>
          </cell>
        </row>
        <row r="149">
          <cell r="AQ149"/>
          <cell r="AR149"/>
          <cell r="AS149"/>
          <cell r="AT149"/>
          <cell r="AU149"/>
          <cell r="AV149"/>
          <cell r="AW149"/>
          <cell r="AX149">
            <v>0</v>
          </cell>
          <cell r="AY149"/>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V149" t="str">
            <v>Proposed Program or Pilot2015Current year savings</v>
          </cell>
        </row>
        <row r="150">
          <cell r="AQ150"/>
          <cell r="AR150"/>
          <cell r="AS150"/>
          <cell r="AT150"/>
          <cell r="AU150"/>
          <cell r="AV150"/>
          <cell r="AW150"/>
          <cell r="AX150">
            <v>0</v>
          </cell>
          <cell r="AY150"/>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V150" t="str">
            <v>Proposed Program or Pilot2015Adjustment</v>
          </cell>
        </row>
        <row r="151">
          <cell r="AQ151"/>
          <cell r="AR151"/>
          <cell r="AS151"/>
          <cell r="AT151"/>
          <cell r="AU151"/>
          <cell r="AV151"/>
          <cell r="AW151"/>
          <cell r="AX151">
            <v>0</v>
          </cell>
          <cell r="AY151"/>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V151" t="str">
            <v>PUMPsaver LDC Innovation Fund Pilot Program2015Adjustment</v>
          </cell>
        </row>
        <row r="152">
          <cell r="AQ152"/>
          <cell r="AR152"/>
          <cell r="AS152"/>
          <cell r="AT152"/>
          <cell r="AU152"/>
          <cell r="AV152"/>
          <cell r="AW152"/>
          <cell r="AX152">
            <v>0</v>
          </cell>
          <cell r="AY152"/>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V152" t="str">
            <v>PUMPsaver Local Program2015Current year savings</v>
          </cell>
        </row>
        <row r="153">
          <cell r="AQ153"/>
          <cell r="AR153"/>
          <cell r="AS153"/>
          <cell r="AT153"/>
          <cell r="AU153"/>
          <cell r="AV153"/>
          <cell r="AW153"/>
          <cell r="AX153">
            <v>0</v>
          </cell>
          <cell r="AY153"/>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V153" t="str">
            <v>PUMPsaver Local Program2015Adjustment</v>
          </cell>
        </row>
        <row r="154">
          <cell r="AQ154"/>
          <cell r="AR154"/>
          <cell r="AS154"/>
          <cell r="AT154"/>
          <cell r="AU154"/>
          <cell r="AV154"/>
          <cell r="AW154"/>
          <cell r="AX154">
            <v>0</v>
          </cell>
          <cell r="AY154"/>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V154" t="str">
            <v>PUMPsaver Local Program2015Adjustment</v>
          </cell>
        </row>
        <row r="155">
          <cell r="AQ155"/>
          <cell r="AR155"/>
          <cell r="AS155"/>
          <cell r="AT155"/>
          <cell r="AU155"/>
          <cell r="AV155"/>
          <cell r="AW155"/>
          <cell r="AX155">
            <v>0</v>
          </cell>
          <cell r="AY155"/>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V155" t="str">
            <v>Re-Invest Pilot Program2015Current year savings</v>
          </cell>
        </row>
        <row r="156">
          <cell r="AQ156"/>
          <cell r="AR156"/>
          <cell r="AS156"/>
          <cell r="AT156"/>
          <cell r="AU156"/>
          <cell r="AV156"/>
          <cell r="AW156"/>
          <cell r="AX156">
            <v>0</v>
          </cell>
          <cell r="AY156"/>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V156" t="str">
            <v>Re-Invest Pilot Program2015Adjustment</v>
          </cell>
        </row>
        <row r="157">
          <cell r="AQ157"/>
          <cell r="AR157"/>
          <cell r="AS157"/>
          <cell r="AT157"/>
          <cell r="AU157"/>
          <cell r="AV157"/>
          <cell r="AW157"/>
          <cell r="AX157">
            <v>0</v>
          </cell>
          <cell r="AY157"/>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V157" t="str">
            <v>Residential Direct Install LDC Innovation Fund Pilot Program2015Adjustment</v>
          </cell>
        </row>
        <row r="158">
          <cell r="AQ158"/>
          <cell r="AR158"/>
          <cell r="AS158"/>
          <cell r="AT158"/>
          <cell r="AU158"/>
          <cell r="AV158"/>
          <cell r="AW158"/>
          <cell r="AX158">
            <v>0</v>
          </cell>
          <cell r="AY158"/>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V158" t="str">
            <v>Residential Direct Install Pilot Program2015Current year savings</v>
          </cell>
        </row>
        <row r="159">
          <cell r="AQ159"/>
          <cell r="AR159"/>
          <cell r="AS159"/>
          <cell r="AT159"/>
          <cell r="AU159"/>
          <cell r="AV159"/>
          <cell r="AW159"/>
          <cell r="AX159">
            <v>0</v>
          </cell>
          <cell r="AY159"/>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V159" t="str">
            <v>Residential Direct Install Pilot Program2015Adjustment</v>
          </cell>
        </row>
        <row r="160">
          <cell r="AQ160"/>
          <cell r="AR160"/>
          <cell r="AS160"/>
          <cell r="AT160"/>
          <cell r="AU160"/>
          <cell r="AV160"/>
          <cell r="AW160"/>
          <cell r="AX160">
            <v>0</v>
          </cell>
          <cell r="AY160"/>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V160" t="str">
            <v>Residential Direct Mail LDC Innovation Fund Pilot Program2015Adjustment</v>
          </cell>
        </row>
        <row r="161">
          <cell r="AQ161"/>
          <cell r="AR161"/>
          <cell r="AS161"/>
          <cell r="AT161"/>
          <cell r="AU161"/>
          <cell r="AV161"/>
          <cell r="AW161"/>
          <cell r="AX161">
            <v>0</v>
          </cell>
          <cell r="AY161"/>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V161" t="str">
            <v>Residential Direct Mail Pilot Program2015Current year savings</v>
          </cell>
        </row>
        <row r="162">
          <cell r="AQ162"/>
          <cell r="AR162"/>
          <cell r="AS162"/>
          <cell r="AT162"/>
          <cell r="AU162"/>
          <cell r="AV162"/>
          <cell r="AW162"/>
          <cell r="AX162">
            <v>0</v>
          </cell>
          <cell r="AY162"/>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V162" t="str">
            <v>Residential Direct Mail Pilot Program2015Adjustment</v>
          </cell>
        </row>
        <row r="163">
          <cell r="AQ163"/>
          <cell r="AR163"/>
          <cell r="AS163"/>
          <cell r="AT163"/>
          <cell r="AU163"/>
          <cell r="AV163"/>
          <cell r="AW163"/>
          <cell r="AX163">
            <v>0</v>
          </cell>
          <cell r="AY163"/>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V163" t="str">
            <v>Residential Ductless Heat Pump LDC Innovation Fund Pilot Program2015Adjustment</v>
          </cell>
        </row>
        <row r="164">
          <cell r="AQ164"/>
          <cell r="AR164"/>
          <cell r="AS164"/>
          <cell r="AT164"/>
          <cell r="AU164"/>
          <cell r="AV164"/>
          <cell r="AW164"/>
          <cell r="AX164">
            <v>0</v>
          </cell>
          <cell r="AY164"/>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V164" t="str">
            <v>Residential Ductless Heat Pump Pilot Program2015Current year savings</v>
          </cell>
        </row>
        <row r="165">
          <cell r="AQ165"/>
          <cell r="AR165"/>
          <cell r="AS165"/>
          <cell r="AT165"/>
          <cell r="AU165"/>
          <cell r="AV165"/>
          <cell r="AW165"/>
          <cell r="AX165">
            <v>0</v>
          </cell>
          <cell r="AY165"/>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V165" t="str">
            <v>Residential Ductless Heat Pump Pilot Program2015Adjustment</v>
          </cell>
        </row>
        <row r="166">
          <cell r="AQ166"/>
          <cell r="AR166"/>
          <cell r="AS166"/>
          <cell r="AT166"/>
          <cell r="AU166"/>
          <cell r="AV166"/>
          <cell r="AW166"/>
          <cell r="AX166">
            <v>0</v>
          </cell>
          <cell r="AY166"/>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V166" t="str">
            <v>Residential Install Pilot Program2015Current year savings</v>
          </cell>
        </row>
        <row r="167">
          <cell r="AQ167"/>
          <cell r="AR167"/>
          <cell r="AS167"/>
          <cell r="AT167"/>
          <cell r="AU167"/>
          <cell r="AV167"/>
          <cell r="AW167"/>
          <cell r="AX167">
            <v>0</v>
          </cell>
          <cell r="AY167"/>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V167" t="str">
            <v>Residential Install Pilot Program2015Adjustment</v>
          </cell>
        </row>
        <row r="168">
          <cell r="AQ168"/>
          <cell r="AR168"/>
          <cell r="AS168"/>
          <cell r="AT168"/>
          <cell r="AU168"/>
          <cell r="AV168"/>
          <cell r="AW168"/>
          <cell r="AX168">
            <v>0</v>
          </cell>
          <cell r="AY168"/>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V168" t="str">
            <v>Residential New Construction and Major Renovation Initiative2015Current year savings</v>
          </cell>
        </row>
        <row r="169">
          <cell r="AQ169"/>
          <cell r="AR169"/>
          <cell r="AS169"/>
          <cell r="AT169"/>
          <cell r="AU169"/>
          <cell r="AV169"/>
          <cell r="AW169"/>
          <cell r="AX169">
            <v>0</v>
          </cell>
          <cell r="AY169"/>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V169" t="str">
            <v>Residential New Construction and Major Renovation Initiative2015Adjustment</v>
          </cell>
        </row>
        <row r="170">
          <cell r="AQ170"/>
          <cell r="AR170"/>
          <cell r="AS170"/>
          <cell r="AT170"/>
          <cell r="AU170"/>
          <cell r="AV170"/>
          <cell r="AW170"/>
          <cell r="AX170">
            <v>0</v>
          </cell>
          <cell r="AY170"/>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V170" t="str">
            <v>Residential New Construction and Major Renovation Initiative2015Adjustment</v>
          </cell>
        </row>
        <row r="171">
          <cell r="AQ171"/>
          <cell r="AR171"/>
          <cell r="AS171"/>
          <cell r="AT171"/>
          <cell r="AU171"/>
          <cell r="AV171"/>
          <cell r="AW171"/>
          <cell r="AX171">
            <v>0</v>
          </cell>
          <cell r="AY171"/>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V171" t="str">
            <v>Retrocomissioning LDC Innovation Fund Pilot Program2015Adjustment</v>
          </cell>
        </row>
        <row r="172">
          <cell r="AQ172"/>
          <cell r="AR172"/>
          <cell r="AS172"/>
          <cell r="AT172"/>
          <cell r="AU172"/>
          <cell r="AV172"/>
          <cell r="AW172"/>
          <cell r="AX172">
            <v>0</v>
          </cell>
          <cell r="AY172"/>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V172" t="str">
            <v>Aboriginal Conservation Program2016Current year savings</v>
          </cell>
        </row>
        <row r="173">
          <cell r="AQ173"/>
          <cell r="AR173"/>
          <cell r="AS173"/>
          <cell r="AT173"/>
          <cell r="AU173"/>
          <cell r="AV173"/>
          <cell r="AW173"/>
          <cell r="AX173">
            <v>0</v>
          </cell>
          <cell r="AY173"/>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V173" t="str">
            <v>Aboriginal Conservation Program2016Adjustment</v>
          </cell>
        </row>
        <row r="174">
          <cell r="AQ174"/>
          <cell r="AR174"/>
          <cell r="AS174"/>
          <cell r="AT174"/>
          <cell r="AU174"/>
          <cell r="AV174"/>
          <cell r="AW174"/>
          <cell r="AX174">
            <v>0</v>
          </cell>
          <cell r="AY174"/>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V174" t="str">
            <v>Adaptive Thermostat Local Program2016Current year savings</v>
          </cell>
        </row>
        <row r="175">
          <cell r="AQ175"/>
          <cell r="AR175"/>
          <cell r="AS175"/>
          <cell r="AT175"/>
          <cell r="AU175"/>
          <cell r="AV175"/>
          <cell r="AW175"/>
          <cell r="AX175">
            <v>0</v>
          </cell>
          <cell r="AY175"/>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V175" t="str">
            <v>Adaptive Thermostat Local Program2016Adjustment</v>
          </cell>
        </row>
        <row r="176">
          <cell r="AQ176"/>
          <cell r="AR176"/>
          <cell r="AS176"/>
          <cell r="AT176"/>
          <cell r="AU176"/>
          <cell r="AV176"/>
          <cell r="AW176"/>
          <cell r="AX176">
            <v>0</v>
          </cell>
          <cell r="AY176"/>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V176" t="str">
            <v>Air Source Heat Pump – For Residential Space Heating LDC Innovation Fund Pilot Program2016Adjustment</v>
          </cell>
        </row>
        <row r="177">
          <cell r="AQ177"/>
          <cell r="AR177"/>
          <cell r="AS177"/>
          <cell r="AT177"/>
          <cell r="AU177"/>
          <cell r="AV177"/>
          <cell r="AW177"/>
          <cell r="AX177">
            <v>0</v>
          </cell>
          <cell r="AY177"/>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V177" t="str">
            <v>Air Source Heat Pump – For Residential Water Heating LDC Innovation Fund Pilot Program2016Adjustment</v>
          </cell>
        </row>
        <row r="178">
          <cell r="AQ178"/>
          <cell r="AR178"/>
          <cell r="AS178"/>
          <cell r="AT178"/>
          <cell r="AU178"/>
          <cell r="AV178"/>
          <cell r="AW178"/>
          <cell r="AX178">
            <v>0</v>
          </cell>
          <cell r="AY178"/>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V178" t="str">
            <v>Air Source Heat Pump for Residential Water Heating Pilot Program2016Current year savings</v>
          </cell>
        </row>
        <row r="179">
          <cell r="AQ179"/>
          <cell r="AR179"/>
          <cell r="AS179"/>
          <cell r="AT179"/>
          <cell r="AU179"/>
          <cell r="AV179"/>
          <cell r="AW179"/>
          <cell r="AX179">
            <v>0</v>
          </cell>
          <cell r="AY179"/>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V179" t="str">
            <v>Appliance Retirement Initiative2016Current year savings</v>
          </cell>
        </row>
        <row r="180">
          <cell r="AQ180"/>
          <cell r="AR180"/>
          <cell r="AS180"/>
          <cell r="AT180"/>
          <cell r="AU180"/>
          <cell r="AV180"/>
          <cell r="AW180"/>
          <cell r="AX180">
            <v>0</v>
          </cell>
          <cell r="AY180"/>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V180" t="str">
            <v>Appliance Retirement Initiative2016Adjustment</v>
          </cell>
        </row>
        <row r="181">
          <cell r="AQ181"/>
          <cell r="AR181"/>
          <cell r="AS181"/>
          <cell r="AT181"/>
          <cell r="AU181"/>
          <cell r="AV181"/>
          <cell r="AW181"/>
          <cell r="AX181">
            <v>0</v>
          </cell>
          <cell r="AY181"/>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V181" t="str">
            <v>Bi-Annual Retailer Event Initiative2016Current year savings</v>
          </cell>
        </row>
        <row r="182">
          <cell r="AQ182"/>
          <cell r="AR182"/>
          <cell r="AS182"/>
          <cell r="AT182"/>
          <cell r="AU182"/>
          <cell r="AV182"/>
          <cell r="AW182"/>
          <cell r="AX182">
            <v>0</v>
          </cell>
          <cell r="AY182"/>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V182" t="str">
            <v>Bi-Annual Retailer Event Initiative2016Adjustment</v>
          </cell>
        </row>
        <row r="183">
          <cell r="AQ183"/>
          <cell r="AR183"/>
          <cell r="AS183"/>
          <cell r="AT183"/>
          <cell r="AU183"/>
          <cell r="AV183"/>
          <cell r="AW183"/>
          <cell r="AX183">
            <v>0</v>
          </cell>
          <cell r="AY183"/>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V183" t="str">
            <v>Block Heater Timer LDC Innovation Fund Pilot Program2016Adjustment</v>
          </cell>
        </row>
        <row r="184">
          <cell r="AQ184"/>
          <cell r="AR184"/>
          <cell r="AS184"/>
          <cell r="AT184"/>
          <cell r="AU184"/>
          <cell r="AV184"/>
          <cell r="AW184"/>
          <cell r="AX184">
            <v>0</v>
          </cell>
          <cell r="AY184"/>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V184" t="str">
            <v>Building Optimization Pilot Program2016Current year savings</v>
          </cell>
        </row>
        <row r="185">
          <cell r="AQ185"/>
          <cell r="AR185"/>
          <cell r="AS185"/>
          <cell r="AT185"/>
          <cell r="AU185"/>
          <cell r="AV185"/>
          <cell r="AW185"/>
          <cell r="AX185">
            <v>0</v>
          </cell>
          <cell r="AY185"/>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V185" t="str">
            <v>Business Refrigeration Incentives Local Program2016Current year savings</v>
          </cell>
        </row>
        <row r="186">
          <cell r="AQ186"/>
          <cell r="AR186"/>
          <cell r="AS186"/>
          <cell r="AT186"/>
          <cell r="AU186"/>
          <cell r="AV186"/>
          <cell r="AW186"/>
          <cell r="AX186">
            <v>0</v>
          </cell>
          <cell r="AY186"/>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V186" t="str">
            <v>Business Refrigeration Incentives Local Program2016Adjustment</v>
          </cell>
        </row>
        <row r="187">
          <cell r="AQ187"/>
          <cell r="AR187"/>
          <cell r="AS187"/>
          <cell r="AT187"/>
          <cell r="AU187"/>
          <cell r="AV187"/>
          <cell r="AW187"/>
          <cell r="AX187">
            <v>0</v>
          </cell>
          <cell r="AY187"/>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V187" t="str">
            <v>Commercial Energy Management and Load Control (CEMLC) LDC Innovation Fund Pilot Program2016Adjustment</v>
          </cell>
        </row>
        <row r="188">
          <cell r="AQ188"/>
          <cell r="AR188"/>
          <cell r="AS188"/>
          <cell r="AT188"/>
          <cell r="AU188"/>
          <cell r="AV188"/>
          <cell r="AW188"/>
          <cell r="AX188">
            <v>0</v>
          </cell>
          <cell r="AY188"/>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V188" t="str">
            <v>Conservation Cultivator LDC Innovation Fund Pilot Program2016Adjustment</v>
          </cell>
        </row>
        <row r="189">
          <cell r="AQ189"/>
          <cell r="AR189"/>
          <cell r="AS189"/>
          <cell r="AT189"/>
          <cell r="AU189"/>
          <cell r="AV189"/>
          <cell r="AW189"/>
          <cell r="AX189">
            <v>0</v>
          </cell>
          <cell r="AY189"/>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V189" t="str">
            <v>Conservation on the Coast Home Assistance Local Program2016Current year savings</v>
          </cell>
        </row>
        <row r="190">
          <cell r="AQ190"/>
          <cell r="AR190"/>
          <cell r="AS190"/>
          <cell r="AT190"/>
          <cell r="AU190"/>
          <cell r="AV190"/>
          <cell r="AW190"/>
          <cell r="AX190">
            <v>0</v>
          </cell>
          <cell r="AY190"/>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V190" t="str">
            <v>Conservation on the Coast Home Assistance Local Program2016Adjustment</v>
          </cell>
        </row>
        <row r="191">
          <cell r="AQ191"/>
          <cell r="AR191"/>
          <cell r="AS191"/>
          <cell r="AT191"/>
          <cell r="AU191"/>
          <cell r="AV191"/>
          <cell r="AW191"/>
          <cell r="AX191">
            <v>0</v>
          </cell>
          <cell r="AY191"/>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V191" t="str">
            <v>Conservation on the Coast Small Business Lighting Local Program2016Current year savings</v>
          </cell>
        </row>
        <row r="192">
          <cell r="AQ192"/>
          <cell r="AR192"/>
          <cell r="AS192"/>
          <cell r="AT192"/>
          <cell r="AU192"/>
          <cell r="AV192"/>
          <cell r="AW192"/>
          <cell r="AX192">
            <v>0</v>
          </cell>
          <cell r="AY192"/>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V192" t="str">
            <v>Conservation on the Coast Small Business Lighting Local Program2016Adjustment</v>
          </cell>
        </row>
        <row r="193">
          <cell r="AQ193"/>
          <cell r="AR193"/>
          <cell r="AS193"/>
          <cell r="AT193"/>
          <cell r="AU193"/>
          <cell r="AV193"/>
          <cell r="AW193"/>
          <cell r="AX193">
            <v>0</v>
          </cell>
          <cell r="AY193"/>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V193" t="str">
            <v>Conservation Voltage Reduction Conservation Fund Pilot Program2016Adjustment</v>
          </cell>
        </row>
        <row r="194">
          <cell r="AQ194"/>
          <cell r="AR194"/>
          <cell r="AS194"/>
          <cell r="AT194"/>
          <cell r="AU194"/>
          <cell r="AV194"/>
          <cell r="AW194"/>
          <cell r="AX194">
            <v>0</v>
          </cell>
          <cell r="AY194"/>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V194" t="str">
            <v>Conservation Voltage Regulation Leveraging AMI Data Pilot Program2016Current year savings</v>
          </cell>
        </row>
        <row r="195">
          <cell r="AQ195"/>
          <cell r="AR195"/>
          <cell r="AS195"/>
          <cell r="AT195"/>
          <cell r="AU195"/>
          <cell r="AV195"/>
          <cell r="AW195"/>
          <cell r="AX195">
            <v>0</v>
          </cell>
          <cell r="AY195"/>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V195" t="str">
            <v>Coupon Initiative2016Current year savings</v>
          </cell>
        </row>
        <row r="196">
          <cell r="AQ196"/>
          <cell r="AR196"/>
          <cell r="AS196"/>
          <cell r="AT196"/>
          <cell r="AU196"/>
          <cell r="AV196"/>
          <cell r="AW196"/>
          <cell r="AX196">
            <v>0</v>
          </cell>
          <cell r="AY196"/>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V196" t="str">
            <v>Coupon Initiative2016Adjustment</v>
          </cell>
        </row>
        <row r="197">
          <cell r="AQ197"/>
          <cell r="AR197"/>
          <cell r="AS197"/>
          <cell r="AT197"/>
          <cell r="AU197"/>
          <cell r="AV197"/>
          <cell r="AW197"/>
          <cell r="AX197">
            <v>0</v>
          </cell>
          <cell r="AY197"/>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V197" t="str">
            <v>Data Centre LDC Innovation Fund Pilot Program2016Adjustment</v>
          </cell>
        </row>
        <row r="198">
          <cell r="AQ198"/>
          <cell r="AR198"/>
          <cell r="AS198"/>
          <cell r="AT198"/>
          <cell r="AU198"/>
          <cell r="AV198"/>
          <cell r="AW198"/>
          <cell r="AX198">
            <v>0</v>
          </cell>
          <cell r="AY198"/>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V198" t="str">
            <v>Demand Control Kitchen Ventilation Pilot Program2016Current year savings</v>
          </cell>
        </row>
        <row r="199">
          <cell r="AQ199"/>
          <cell r="AR199"/>
          <cell r="AS199"/>
          <cell r="AT199"/>
          <cell r="AU199"/>
          <cell r="AV199"/>
          <cell r="AW199"/>
          <cell r="AX199">
            <v>0</v>
          </cell>
          <cell r="AY199"/>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V199" t="str">
            <v>Direct Install - Hydronic Pilot Program2016Current year savings</v>
          </cell>
        </row>
        <row r="200">
          <cell r="AQ200"/>
          <cell r="AR200"/>
          <cell r="AS200"/>
          <cell r="AT200"/>
          <cell r="AU200"/>
          <cell r="AV200"/>
          <cell r="AW200"/>
          <cell r="AX200">
            <v>0</v>
          </cell>
          <cell r="AY200"/>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V200" t="str">
            <v>Direct Install - RTU Controls Pilot Program2016Current year savings</v>
          </cell>
        </row>
        <row r="201">
          <cell r="AQ201"/>
          <cell r="AR201"/>
          <cell r="AS201"/>
          <cell r="AT201"/>
          <cell r="AU201"/>
          <cell r="AV201"/>
          <cell r="AW201"/>
          <cell r="AX201">
            <v>0</v>
          </cell>
          <cell r="AY201"/>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V201" t="str">
            <v>Direct Install Lighting and Water Heating Initiative2016Current year savings</v>
          </cell>
        </row>
        <row r="202">
          <cell r="AQ202"/>
          <cell r="AR202"/>
          <cell r="AS202"/>
          <cell r="AT202"/>
          <cell r="AU202"/>
          <cell r="AV202"/>
          <cell r="AW202"/>
          <cell r="AX202">
            <v>0</v>
          </cell>
          <cell r="AY202"/>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V202" t="str">
            <v>Direct Install Lighting and Water Heating Initiative2016Adjustment</v>
          </cell>
        </row>
        <row r="203">
          <cell r="AQ203"/>
          <cell r="AR203"/>
          <cell r="AS203"/>
          <cell r="AT203"/>
          <cell r="AU203"/>
          <cell r="AV203"/>
          <cell r="AW203"/>
          <cell r="AX203">
            <v>0</v>
          </cell>
          <cell r="AY203"/>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V203" t="str">
            <v>Efficiency:  Equipment Replacement Incentive Initiative2016Current year savings</v>
          </cell>
        </row>
        <row r="204">
          <cell r="AQ204"/>
          <cell r="AR204"/>
          <cell r="AS204"/>
          <cell r="AT204"/>
          <cell r="AU204"/>
          <cell r="AV204"/>
          <cell r="AW204"/>
          <cell r="AX204">
            <v>0</v>
          </cell>
          <cell r="AY204"/>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V204" t="str">
            <v>Efficiency:Equipment Replacement Incentive Initiative2016Adjustment</v>
          </cell>
        </row>
        <row r="205">
          <cell r="AQ205"/>
          <cell r="AR205"/>
          <cell r="AS205"/>
          <cell r="AT205"/>
          <cell r="AU205"/>
          <cell r="AV205"/>
          <cell r="AW205"/>
          <cell r="AX205">
            <v>0</v>
          </cell>
          <cell r="AY205"/>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V205" t="str">
            <v>Electronically Commutated Furnace Motor Pilot Program2016Current year savings</v>
          </cell>
        </row>
        <row r="206">
          <cell r="AQ206"/>
          <cell r="AR206"/>
          <cell r="AS206"/>
          <cell r="AT206"/>
          <cell r="AU206"/>
          <cell r="AV206"/>
          <cell r="AW206"/>
          <cell r="AX206">
            <v>0</v>
          </cell>
          <cell r="AY206"/>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V206" t="str">
            <v>Electronics Take Back LDC Innovation Fund Pilot Program2016Adjustment</v>
          </cell>
        </row>
        <row r="207">
          <cell r="AQ207"/>
          <cell r="AR207"/>
          <cell r="AS207"/>
          <cell r="AT207"/>
          <cell r="AU207"/>
          <cell r="AV207"/>
          <cell r="AW207"/>
          <cell r="AX207">
            <v>0</v>
          </cell>
          <cell r="AY207"/>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V207" t="str">
            <v>Electronics Takeback Pilot Program2016Current year savings</v>
          </cell>
        </row>
        <row r="208">
          <cell r="AQ208"/>
          <cell r="AR208"/>
          <cell r="AS208"/>
          <cell r="AT208"/>
          <cell r="AU208"/>
          <cell r="AV208"/>
          <cell r="AW208"/>
          <cell r="AX208">
            <v>0</v>
          </cell>
          <cell r="AY208"/>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V208" t="str">
            <v>Energy Audit Initiative2016Current year savings</v>
          </cell>
        </row>
        <row r="209">
          <cell r="AQ209"/>
          <cell r="AR209"/>
          <cell r="AS209"/>
          <cell r="AT209"/>
          <cell r="AU209"/>
          <cell r="AV209"/>
          <cell r="AW209"/>
          <cell r="AX209">
            <v>0</v>
          </cell>
          <cell r="AY209"/>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V209" t="str">
            <v>Energy Audit Initiative2016Adjustment</v>
          </cell>
        </row>
        <row r="210">
          <cell r="AQ210"/>
          <cell r="AR210"/>
          <cell r="AS210"/>
          <cell r="AT210"/>
          <cell r="AU210"/>
          <cell r="AV210"/>
          <cell r="AW210"/>
          <cell r="AX210">
            <v>0</v>
          </cell>
          <cell r="AY210"/>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V210" t="str">
            <v>Energy Reinvestment LDC Innovation Fund Pilot Program2016Adjustment</v>
          </cell>
        </row>
        <row r="211">
          <cell r="AQ211"/>
          <cell r="AR211"/>
          <cell r="AS211"/>
          <cell r="AT211"/>
          <cell r="AU211"/>
          <cell r="AV211"/>
          <cell r="AW211"/>
          <cell r="AX211">
            <v>0</v>
          </cell>
          <cell r="AY211"/>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V211" t="str">
            <v>EnerNOC Conservation Fund Pilot Program2016Current year savings</v>
          </cell>
        </row>
        <row r="212">
          <cell r="AQ212"/>
          <cell r="AR212"/>
          <cell r="AS212"/>
          <cell r="AT212"/>
          <cell r="AU212"/>
          <cell r="AV212"/>
          <cell r="AW212"/>
          <cell r="AX212">
            <v>0</v>
          </cell>
          <cell r="AY212"/>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V212" t="str">
            <v>EnerNOC Conservation Fund Pilot Program2016Adjustment</v>
          </cell>
        </row>
        <row r="213">
          <cell r="AQ213"/>
          <cell r="AR213"/>
          <cell r="AS213"/>
          <cell r="AT213"/>
          <cell r="AU213"/>
          <cell r="AV213"/>
          <cell r="AW213"/>
          <cell r="AX213">
            <v>0</v>
          </cell>
          <cell r="AY213"/>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V213" t="str">
            <v>Existing Building Commissioning Incentive Initiative2016Current year savings</v>
          </cell>
        </row>
        <row r="214">
          <cell r="AQ214"/>
          <cell r="AR214"/>
          <cell r="AS214"/>
          <cell r="AT214"/>
          <cell r="AU214"/>
          <cell r="AV214"/>
          <cell r="AW214"/>
          <cell r="AX214">
            <v>0</v>
          </cell>
          <cell r="AY214"/>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V214" t="str">
            <v>Existing Building Commissioning Incentive Initiative2016Adjustment</v>
          </cell>
        </row>
        <row r="215">
          <cell r="AQ215"/>
          <cell r="AR215"/>
          <cell r="AS215"/>
          <cell r="AT215"/>
          <cell r="AU215"/>
          <cell r="AV215"/>
          <cell r="AW215"/>
          <cell r="AX215">
            <v>0</v>
          </cell>
          <cell r="AY215"/>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V215" t="str">
            <v>First Nations Conservation Local Program2016Current year savings</v>
          </cell>
        </row>
        <row r="216">
          <cell r="AQ216"/>
          <cell r="AR216"/>
          <cell r="AS216"/>
          <cell r="AT216"/>
          <cell r="AU216"/>
          <cell r="AV216"/>
          <cell r="AW216"/>
          <cell r="AX216">
            <v>0</v>
          </cell>
          <cell r="AY216"/>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V216" t="str">
            <v>First Nations Conservation Local Program2016Adjustment</v>
          </cell>
        </row>
        <row r="217">
          <cell r="AQ217"/>
          <cell r="AR217"/>
          <cell r="AS217"/>
          <cell r="AT217"/>
          <cell r="AU217"/>
          <cell r="AV217"/>
          <cell r="AW217"/>
          <cell r="AX217">
            <v>0</v>
          </cell>
          <cell r="AY217"/>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V217" t="str">
            <v>High Efficiency Agriculturual Pumping Local Program2016Current year savings</v>
          </cell>
        </row>
        <row r="218">
          <cell r="AQ218"/>
          <cell r="AR218"/>
          <cell r="AS218"/>
          <cell r="AT218"/>
          <cell r="AU218"/>
          <cell r="AV218"/>
          <cell r="AW218"/>
          <cell r="AX218">
            <v>0</v>
          </cell>
          <cell r="AY218"/>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V218" t="str">
            <v>High Efficiency Agriculturual Pumping Local Program2016Adjustment</v>
          </cell>
        </row>
        <row r="219">
          <cell r="AQ219"/>
          <cell r="AR219"/>
          <cell r="AS219"/>
          <cell r="AT219"/>
          <cell r="AU219"/>
          <cell r="AV219"/>
          <cell r="AW219"/>
          <cell r="AX219">
            <v>674</v>
          </cell>
          <cell r="AY219"/>
          <cell r="AZ219">
            <v>674</v>
          </cell>
          <cell r="BA219">
            <v>674</v>
          </cell>
          <cell r="BB219">
            <v>674</v>
          </cell>
          <cell r="BC219">
            <v>674</v>
          </cell>
          <cell r="BD219">
            <v>674</v>
          </cell>
          <cell r="BE219">
            <v>674</v>
          </cell>
          <cell r="BF219">
            <v>674</v>
          </cell>
          <cell r="BG219">
            <v>674</v>
          </cell>
          <cell r="BH219">
            <v>674</v>
          </cell>
          <cell r="BI219">
            <v>674</v>
          </cell>
          <cell r="BJ219">
            <v>478</v>
          </cell>
          <cell r="BK219">
            <v>478</v>
          </cell>
          <cell r="BL219">
            <v>478</v>
          </cell>
          <cell r="BM219">
            <v>478</v>
          </cell>
          <cell r="BN219">
            <v>0</v>
          </cell>
          <cell r="BO219">
            <v>0</v>
          </cell>
          <cell r="BP219">
            <v>0</v>
          </cell>
          <cell r="BQ219">
            <v>0</v>
          </cell>
          <cell r="BR219">
            <v>0</v>
          </cell>
          <cell r="BS219">
            <v>0</v>
          </cell>
          <cell r="BT219">
            <v>0</v>
          </cell>
          <cell r="BV219" t="str">
            <v>Home Depot Home Appliance Market Uplift Conservation Fund Pilot Program2016Current year savings</v>
          </cell>
        </row>
        <row r="220">
          <cell r="AQ220"/>
          <cell r="AR220"/>
          <cell r="AS220"/>
          <cell r="AT220"/>
          <cell r="AU220"/>
          <cell r="AV220"/>
          <cell r="AW220"/>
          <cell r="AX220">
            <v>0</v>
          </cell>
          <cell r="AY220"/>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V220" t="str">
            <v>Home Depot Home Appliance Market Uplift Conservation Fund Pilot Program2016Adjustment</v>
          </cell>
        </row>
        <row r="221">
          <cell r="AQ221"/>
          <cell r="AR221"/>
          <cell r="AS221"/>
          <cell r="AT221"/>
          <cell r="AU221"/>
          <cell r="AV221"/>
          <cell r="AW221"/>
          <cell r="AX221">
            <v>0</v>
          </cell>
          <cell r="AY221"/>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V221" t="str">
            <v>Home Energy Assessment &amp; Retrofit LDC Innovation Fund Pilot Program2016Adjustment</v>
          </cell>
        </row>
        <row r="222">
          <cell r="AQ222"/>
          <cell r="AR222"/>
          <cell r="AS222"/>
          <cell r="AT222"/>
          <cell r="AU222"/>
          <cell r="AV222"/>
          <cell r="AW222"/>
          <cell r="AX222">
            <v>0</v>
          </cell>
          <cell r="AY222"/>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V222" t="str">
            <v>Home Energy Assessment and Retrofit Pilot Program2016Current year savings</v>
          </cell>
        </row>
        <row r="223">
          <cell r="AQ223"/>
          <cell r="AR223"/>
          <cell r="AS223"/>
          <cell r="AT223"/>
          <cell r="AU223"/>
          <cell r="AV223"/>
          <cell r="AW223"/>
          <cell r="AX223">
            <v>0</v>
          </cell>
          <cell r="AY223"/>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V223" t="str">
            <v>HONI HP Pilot Program2016Current year savings</v>
          </cell>
        </row>
        <row r="224">
          <cell r="AQ224"/>
          <cell r="AR224"/>
          <cell r="AS224"/>
          <cell r="AT224"/>
          <cell r="AU224"/>
          <cell r="AV224"/>
          <cell r="AW224"/>
          <cell r="AX224">
            <v>0</v>
          </cell>
          <cell r="AY224"/>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V224" t="str">
            <v>Hotel/Motel LDC Innovation Fund Pilot Program2016Adjustment</v>
          </cell>
        </row>
        <row r="225">
          <cell r="AQ225"/>
          <cell r="AR225"/>
          <cell r="AS225"/>
          <cell r="AT225"/>
          <cell r="AU225"/>
          <cell r="AV225"/>
          <cell r="AW225"/>
          <cell r="AX225">
            <v>0</v>
          </cell>
          <cell r="AY225"/>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V225" t="str">
            <v>HVAC Incentives Initiative2016Current year savings</v>
          </cell>
        </row>
        <row r="226">
          <cell r="AQ226"/>
          <cell r="AR226"/>
          <cell r="AS226"/>
          <cell r="AT226"/>
          <cell r="AU226"/>
          <cell r="AV226"/>
          <cell r="AW226"/>
          <cell r="AX226">
            <v>0</v>
          </cell>
          <cell r="AY226"/>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V226" t="str">
            <v>HVAC Incentives Initiative2016Adjustment</v>
          </cell>
        </row>
        <row r="227">
          <cell r="AQ227"/>
          <cell r="AR227"/>
          <cell r="AS227"/>
          <cell r="AT227"/>
          <cell r="AU227"/>
          <cell r="AV227"/>
          <cell r="AW227"/>
          <cell r="AX227">
            <v>0</v>
          </cell>
          <cell r="AY227"/>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V227" t="str">
            <v>Industrial Accelerator Program2016Adjustment</v>
          </cell>
        </row>
        <row r="228">
          <cell r="AQ228"/>
          <cell r="AR228"/>
          <cell r="AS228"/>
          <cell r="AT228"/>
          <cell r="AU228"/>
          <cell r="AV228"/>
          <cell r="AW228"/>
          <cell r="AX228">
            <v>0</v>
          </cell>
          <cell r="AY228"/>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V228" t="str">
            <v>Instant Savings Local Program2016Current year savings</v>
          </cell>
        </row>
        <row r="229">
          <cell r="AQ229"/>
          <cell r="AR229"/>
          <cell r="AS229"/>
          <cell r="AT229"/>
          <cell r="AU229"/>
          <cell r="AV229"/>
          <cell r="AW229"/>
          <cell r="AX229">
            <v>0</v>
          </cell>
          <cell r="AY229"/>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V229" t="str">
            <v>Instant Savings Local Program2016Adjustment</v>
          </cell>
        </row>
        <row r="230">
          <cell r="AQ230"/>
          <cell r="AR230"/>
          <cell r="AS230"/>
          <cell r="AT230"/>
          <cell r="AU230"/>
          <cell r="AV230"/>
          <cell r="AW230"/>
          <cell r="AX230">
            <v>0</v>
          </cell>
          <cell r="AY230"/>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V230" t="str">
            <v>Intelligent Air Technology LDC Innovation Fund Pilot Program2016Adjustment</v>
          </cell>
        </row>
        <row r="231">
          <cell r="AQ231"/>
          <cell r="AR231"/>
          <cell r="AS231"/>
          <cell r="AT231"/>
          <cell r="AU231"/>
          <cell r="AV231"/>
          <cell r="AW231"/>
          <cell r="AX231">
            <v>0</v>
          </cell>
          <cell r="AY231"/>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V231" t="str">
            <v>Loblaw P4P Conservation Fund Pilot Program2016Current year savings</v>
          </cell>
        </row>
        <row r="232">
          <cell r="AQ232"/>
          <cell r="AR232"/>
          <cell r="AS232"/>
          <cell r="AT232"/>
          <cell r="AU232"/>
          <cell r="AV232"/>
          <cell r="AW232"/>
          <cell r="AX232">
            <v>0</v>
          </cell>
          <cell r="AY232"/>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V232" t="str">
            <v>Loblaw P4P Conservation Fund Pilot Program2016Adjustment</v>
          </cell>
        </row>
        <row r="233">
          <cell r="AQ233"/>
          <cell r="AR233"/>
          <cell r="AS233"/>
          <cell r="AT233"/>
          <cell r="AU233"/>
          <cell r="AV233"/>
          <cell r="AW233"/>
          <cell r="AX233">
            <v>0</v>
          </cell>
          <cell r="AY233"/>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V233" t="str">
            <v>Low Income Initiative2016Current year savings</v>
          </cell>
        </row>
        <row r="234">
          <cell r="AQ234"/>
          <cell r="AR234"/>
          <cell r="AS234"/>
          <cell r="AT234"/>
          <cell r="AU234"/>
          <cell r="AV234"/>
          <cell r="AW234"/>
          <cell r="AX234">
            <v>0</v>
          </cell>
          <cell r="AY234"/>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V234" t="str">
            <v>Low Income Initiative2016Adjustment</v>
          </cell>
        </row>
        <row r="235">
          <cell r="AQ235"/>
          <cell r="AR235"/>
          <cell r="AS235"/>
          <cell r="AT235"/>
          <cell r="AU235"/>
          <cell r="AV235"/>
          <cell r="AW235"/>
          <cell r="AX235">
            <v>0</v>
          </cell>
          <cell r="AY235"/>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V235" t="str">
            <v>New Construction and Major Renovation Initiative2016Current year savings</v>
          </cell>
        </row>
        <row r="236">
          <cell r="AQ236"/>
          <cell r="AR236"/>
          <cell r="AS236"/>
          <cell r="AT236"/>
          <cell r="AU236"/>
          <cell r="AV236"/>
          <cell r="AW236"/>
          <cell r="AX236">
            <v>0</v>
          </cell>
          <cell r="AY236"/>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V236" t="str">
            <v>New Construction and Major Renovation Initiative2016Adjustment</v>
          </cell>
        </row>
        <row r="237">
          <cell r="AQ237"/>
          <cell r="AR237"/>
          <cell r="AS237"/>
          <cell r="AT237"/>
          <cell r="AU237"/>
          <cell r="AV237"/>
          <cell r="AW237"/>
          <cell r="AX237">
            <v>0</v>
          </cell>
          <cell r="AY237"/>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V237" t="str">
            <v>Non-Approved Program2016Adjustment</v>
          </cell>
        </row>
        <row r="238">
          <cell r="AQ238"/>
          <cell r="AR238"/>
          <cell r="AS238"/>
          <cell r="AT238"/>
          <cell r="AU238"/>
          <cell r="AV238"/>
          <cell r="AW238"/>
          <cell r="AX238">
            <v>0</v>
          </cell>
          <cell r="AY238"/>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V238" t="str">
            <v>Ontario Clean Water Agency P4P Conservation Fund Pilot Program2016Current year savings</v>
          </cell>
        </row>
        <row r="239">
          <cell r="AQ239"/>
          <cell r="AR239"/>
          <cell r="AS239"/>
          <cell r="AT239"/>
          <cell r="AU239"/>
          <cell r="AV239"/>
          <cell r="AW239"/>
          <cell r="AX239">
            <v>0</v>
          </cell>
          <cell r="AY239"/>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V239" t="str">
            <v>Ontario Clean Water Agency P4P Conservation Fund Pilot Program2016Adjustment</v>
          </cell>
        </row>
        <row r="240">
          <cell r="AQ240"/>
          <cell r="AR240"/>
          <cell r="AS240"/>
          <cell r="AT240"/>
          <cell r="AU240"/>
          <cell r="AV240"/>
          <cell r="AW240"/>
          <cell r="AX240">
            <v>0</v>
          </cell>
          <cell r="AY240"/>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V240" t="str">
            <v>OPsaver LDC Innovation Fund Pilot Program2016Adjustment</v>
          </cell>
        </row>
        <row r="241">
          <cell r="AQ241"/>
          <cell r="AR241"/>
          <cell r="AS241"/>
          <cell r="AT241"/>
          <cell r="AU241"/>
          <cell r="AV241"/>
          <cell r="AW241"/>
          <cell r="AX241">
            <v>0</v>
          </cell>
          <cell r="AY241"/>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V241" t="str">
            <v>OPsaver Local Program2016Current year savings</v>
          </cell>
        </row>
        <row r="242">
          <cell r="AQ242"/>
          <cell r="AR242"/>
          <cell r="AS242"/>
          <cell r="AT242"/>
          <cell r="AU242"/>
          <cell r="AV242"/>
          <cell r="AW242"/>
          <cell r="AX242">
            <v>0</v>
          </cell>
          <cell r="AY242"/>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V242" t="str">
            <v>OPsaver Local Program2016Adjustment</v>
          </cell>
        </row>
        <row r="243">
          <cell r="AQ243"/>
          <cell r="AR243"/>
          <cell r="AS243"/>
          <cell r="AT243"/>
          <cell r="AU243"/>
          <cell r="AV243"/>
          <cell r="AW243"/>
          <cell r="AX243">
            <v>0</v>
          </cell>
          <cell r="AY243"/>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V243" t="str">
            <v>P4P for Class B Office Pilot Program2016Current year savings</v>
          </cell>
        </row>
        <row r="244">
          <cell r="AQ244"/>
          <cell r="AR244"/>
          <cell r="AS244"/>
          <cell r="AT244"/>
          <cell r="AU244"/>
          <cell r="AV244"/>
          <cell r="AW244"/>
          <cell r="AX244">
            <v>1660494.3856609801</v>
          </cell>
          <cell r="AY244">
            <v>1660494.3856609801</v>
          </cell>
          <cell r="AZ244">
            <v>1461869.2111511116</v>
          </cell>
          <cell r="BA244">
            <v>138164.66129369556</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V244" t="str">
            <v>Retrofit2011Current year savings</v>
          </cell>
        </row>
        <row r="245">
          <cell r="AQ245"/>
          <cell r="AR245"/>
          <cell r="AS245"/>
          <cell r="AT245"/>
          <cell r="AU245"/>
          <cell r="AV245"/>
          <cell r="AW245"/>
          <cell r="AX245">
            <v>470201.88961928355</v>
          </cell>
          <cell r="AY245">
            <v>470201.88961928355</v>
          </cell>
          <cell r="AZ245">
            <v>470201.88961928355</v>
          </cell>
          <cell r="BA245">
            <v>470201.88961928355</v>
          </cell>
          <cell r="BB245">
            <v>470201.88961928355</v>
          </cell>
          <cell r="BC245">
            <v>470201.88961928355</v>
          </cell>
          <cell r="BD245">
            <v>470201.88961928355</v>
          </cell>
          <cell r="BE245">
            <v>470201.88961928355</v>
          </cell>
          <cell r="BF245">
            <v>470201.88961928355</v>
          </cell>
          <cell r="BG245">
            <v>470201.88961928355</v>
          </cell>
          <cell r="BH245">
            <v>470201.88961928355</v>
          </cell>
          <cell r="BI245">
            <v>427120.63742229762</v>
          </cell>
          <cell r="BJ245">
            <v>0</v>
          </cell>
          <cell r="BK245">
            <v>0</v>
          </cell>
          <cell r="BL245">
            <v>0</v>
          </cell>
          <cell r="BM245">
            <v>0</v>
          </cell>
          <cell r="BN245">
            <v>0</v>
          </cell>
          <cell r="BO245">
            <v>0</v>
          </cell>
          <cell r="BP245">
            <v>0</v>
          </cell>
          <cell r="BQ245">
            <v>0</v>
          </cell>
          <cell r="BR245">
            <v>0</v>
          </cell>
          <cell r="BS245">
            <v>0</v>
          </cell>
          <cell r="BT245">
            <v>0</v>
          </cell>
          <cell r="BV245" t="str">
            <v>HVAC Incentives2011Current year savings</v>
          </cell>
        </row>
        <row r="246">
          <cell r="AQ246"/>
          <cell r="AR246"/>
          <cell r="AS246"/>
          <cell r="AT246"/>
          <cell r="AU246"/>
          <cell r="AV246"/>
          <cell r="AW246"/>
          <cell r="AX246">
            <v>455514.21895980003</v>
          </cell>
          <cell r="AY246">
            <v>455514.21895980003</v>
          </cell>
          <cell r="AZ246">
            <v>455514.21895980003</v>
          </cell>
          <cell r="BA246">
            <v>455514.21895980003</v>
          </cell>
          <cell r="BB246">
            <v>455514.21895980003</v>
          </cell>
          <cell r="BC246">
            <v>455514.21895980003</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V246" t="str">
            <v>Electricity Retrofit Incentive Program2011Current year savings</v>
          </cell>
        </row>
        <row r="247">
          <cell r="AQ247"/>
          <cell r="AR247"/>
          <cell r="AS247"/>
          <cell r="AT247"/>
          <cell r="AU247"/>
          <cell r="AV247"/>
          <cell r="AW247"/>
          <cell r="AX247">
            <v>151314.81927754878</v>
          </cell>
          <cell r="AY247">
            <v>151314.81927754878</v>
          </cell>
          <cell r="AZ247">
            <v>151314.81927754878</v>
          </cell>
          <cell r="BA247">
            <v>151314.81927754878</v>
          </cell>
          <cell r="BB247">
            <v>151314.81927754878</v>
          </cell>
          <cell r="BC247">
            <v>151314.81927754878</v>
          </cell>
          <cell r="BD247">
            <v>151314.81927754878</v>
          </cell>
          <cell r="BE247">
            <v>151314.81927754878</v>
          </cell>
          <cell r="BF247">
            <v>151314.81927754878</v>
          </cell>
          <cell r="BG247">
            <v>151314.81927754878</v>
          </cell>
          <cell r="BH247">
            <v>151314.81927754878</v>
          </cell>
          <cell r="BI247">
            <v>151314.81927754878</v>
          </cell>
          <cell r="BJ247">
            <v>151314.81927754878</v>
          </cell>
          <cell r="BK247">
            <v>151314.81927754878</v>
          </cell>
          <cell r="BL247">
            <v>151314.81927754878</v>
          </cell>
          <cell r="BM247">
            <v>151314.81927754878</v>
          </cell>
          <cell r="BN247">
            <v>151314.81927754878</v>
          </cell>
          <cell r="BO247">
            <v>151314.81927754878</v>
          </cell>
          <cell r="BP247">
            <v>151314.81927754878</v>
          </cell>
          <cell r="BQ247">
            <v>0</v>
          </cell>
          <cell r="BR247">
            <v>0</v>
          </cell>
          <cell r="BS247">
            <v>0</v>
          </cell>
          <cell r="BT247">
            <v>0</v>
          </cell>
          <cell r="BV247" t="str">
            <v>High Performance New Construction2011Current year savings</v>
          </cell>
        </row>
        <row r="248">
          <cell r="AQ248"/>
          <cell r="AR248"/>
          <cell r="AS248"/>
          <cell r="AT248"/>
          <cell r="AU248"/>
          <cell r="AV248"/>
          <cell r="AW248"/>
          <cell r="AX248">
            <v>127966.5</v>
          </cell>
          <cell r="AY248">
            <v>127966.5</v>
          </cell>
          <cell r="AZ248">
            <v>127966.5</v>
          </cell>
          <cell r="BA248">
            <v>127966.5</v>
          </cell>
          <cell r="BB248">
            <v>127966.5</v>
          </cell>
          <cell r="BC248">
            <v>127966.5</v>
          </cell>
          <cell r="BD248">
            <v>127966.5</v>
          </cell>
          <cell r="BE248">
            <v>127966.5</v>
          </cell>
          <cell r="BF248">
            <v>127966.5</v>
          </cell>
          <cell r="BG248">
            <v>127966.5</v>
          </cell>
          <cell r="BH248">
            <v>127966.5</v>
          </cell>
          <cell r="BI248">
            <v>127966.5</v>
          </cell>
          <cell r="BJ248">
            <v>127966.5</v>
          </cell>
          <cell r="BK248">
            <v>127966.5</v>
          </cell>
          <cell r="BL248">
            <v>127966.5</v>
          </cell>
          <cell r="BM248">
            <v>127966.5</v>
          </cell>
          <cell r="BN248">
            <v>127966.5</v>
          </cell>
          <cell r="BO248">
            <v>127966.5</v>
          </cell>
          <cell r="BP248">
            <v>0</v>
          </cell>
          <cell r="BQ248">
            <v>0</v>
          </cell>
          <cell r="BR248">
            <v>0</v>
          </cell>
          <cell r="BS248">
            <v>0</v>
          </cell>
          <cell r="BT248">
            <v>0</v>
          </cell>
          <cell r="BV248" t="str">
            <v>High Performance New Construction2011Adjustment</v>
          </cell>
        </row>
        <row r="249">
          <cell r="AQ249"/>
          <cell r="AR249"/>
          <cell r="AS249"/>
          <cell r="AT249"/>
          <cell r="AU249"/>
          <cell r="AV249"/>
          <cell r="AW249"/>
          <cell r="AX249">
            <v>87819.115629882566</v>
          </cell>
          <cell r="AY249">
            <v>87819.115629882566</v>
          </cell>
          <cell r="AZ249">
            <v>87819.115629882566</v>
          </cell>
          <cell r="BA249">
            <v>65522.695254192127</v>
          </cell>
          <cell r="BB249">
            <v>65522.695254192127</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V249" t="str">
            <v>Direct Install Lighting2011Current year savings</v>
          </cell>
        </row>
        <row r="250">
          <cell r="AQ250"/>
          <cell r="AR250"/>
          <cell r="AS250"/>
          <cell r="AT250"/>
          <cell r="AU250"/>
          <cell r="AV250"/>
          <cell r="AW250"/>
          <cell r="AX250">
            <v>0</v>
          </cell>
          <cell r="AY250"/>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V250" t="str">
            <v>Appliance Exchange2013Current year savings</v>
          </cell>
        </row>
        <row r="251">
          <cell r="AQ251"/>
          <cell r="AR251"/>
          <cell r="AS251"/>
          <cell r="AT251"/>
          <cell r="AU251"/>
          <cell r="AV251"/>
          <cell r="AW251"/>
          <cell r="AX251">
            <v>0</v>
          </cell>
          <cell r="AY251"/>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V251" t="str">
            <v>Appliance Exchange2012Current year savings</v>
          </cell>
        </row>
        <row r="252">
          <cell r="AQ252"/>
          <cell r="AR252"/>
          <cell r="AS252"/>
          <cell r="AT252"/>
          <cell r="AU252"/>
          <cell r="AV252"/>
          <cell r="AW252"/>
          <cell r="AX252">
            <v>77895.920895787349</v>
          </cell>
          <cell r="AY252">
            <v>77895.920895787349</v>
          </cell>
          <cell r="AZ252">
            <v>77895.920895787349</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V252" t="str">
            <v>Retrofit2011Current year savings</v>
          </cell>
        </row>
        <row r="253">
          <cell r="AQ253"/>
          <cell r="AR253"/>
          <cell r="AS253"/>
          <cell r="AT253"/>
          <cell r="AU253"/>
          <cell r="AV253"/>
          <cell r="AW253"/>
          <cell r="AX253">
            <v>119575.09889143193</v>
          </cell>
          <cell r="AY253">
            <v>119575.09889143193</v>
          </cell>
          <cell r="AZ253">
            <v>49591.312573665789</v>
          </cell>
          <cell r="BA253">
            <v>17856.227266042519</v>
          </cell>
          <cell r="BB253">
            <v>15718.337609961249</v>
          </cell>
          <cell r="BC253">
            <v>15718.337609961249</v>
          </cell>
          <cell r="BD253">
            <v>11608.652521650871</v>
          </cell>
          <cell r="BE253">
            <v>11608.652521650871</v>
          </cell>
          <cell r="BF253">
            <v>10547.706260691368</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V253" t="str">
            <v>Bi-Annual Retailer Event2011Current year savings</v>
          </cell>
        </row>
        <row r="254">
          <cell r="AQ254"/>
          <cell r="AR254"/>
          <cell r="AS254"/>
          <cell r="AT254"/>
          <cell r="AU254"/>
          <cell r="AV254"/>
          <cell r="AW254"/>
          <cell r="AX254">
            <v>79770.055166072503</v>
          </cell>
          <cell r="AY254">
            <v>100418</v>
          </cell>
          <cell r="AZ254">
            <v>38445.369744446987</v>
          </cell>
          <cell r="BA254">
            <v>12416.771249942365</v>
          </cell>
          <cell r="BB254">
            <v>10128.446855369426</v>
          </cell>
          <cell r="BC254">
            <v>10128.446855369426</v>
          </cell>
          <cell r="BD254">
            <v>9317.0253118486999</v>
          </cell>
          <cell r="BE254">
            <v>9317.0253118486999</v>
          </cell>
          <cell r="BF254">
            <v>9056.1544139574144</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V254" t="str">
            <v>Conservation Instant Coupon Booklet2011Current year savings</v>
          </cell>
        </row>
        <row r="255">
          <cell r="AQ255"/>
          <cell r="AR255"/>
          <cell r="AS255"/>
          <cell r="AT255"/>
          <cell r="AU255"/>
          <cell r="AV255"/>
          <cell r="AW255"/>
          <cell r="AX255">
            <v>0</v>
          </cell>
          <cell r="AY255"/>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V255" t="str">
            <v>Appliance Retirement2012Current year savings</v>
          </cell>
        </row>
        <row r="256">
          <cell r="AQ256"/>
          <cell r="AR256"/>
          <cell r="AS256"/>
          <cell r="AT256"/>
          <cell r="AU256"/>
          <cell r="AV256"/>
          <cell r="AW256"/>
          <cell r="AX256">
            <v>88217.825754474223</v>
          </cell>
          <cell r="AY256">
            <v>88217.825754474223</v>
          </cell>
          <cell r="AZ256">
            <v>88034.448804472951</v>
          </cell>
          <cell r="BA256">
            <v>44714.800841565535</v>
          </cell>
          <cell r="BB256">
            <v>33184.214592340846</v>
          </cell>
          <cell r="BC256">
            <v>32152.903639698998</v>
          </cell>
          <cell r="BD256">
            <v>32152.903639698998</v>
          </cell>
          <cell r="BE256">
            <v>29908.152290144386</v>
          </cell>
          <cell r="BF256">
            <v>29908.152290144386</v>
          </cell>
          <cell r="BG256">
            <v>29499.023496718764</v>
          </cell>
          <cell r="BH256">
            <v>8276.8569947528485</v>
          </cell>
          <cell r="BI256">
            <v>8276.8569947528485</v>
          </cell>
          <cell r="BJ256">
            <v>8276.8569947528485</v>
          </cell>
          <cell r="BK256">
            <v>8276.8569947528485</v>
          </cell>
          <cell r="BL256">
            <v>0</v>
          </cell>
          <cell r="BM256">
            <v>0</v>
          </cell>
          <cell r="BN256">
            <v>0</v>
          </cell>
          <cell r="BO256">
            <v>0</v>
          </cell>
          <cell r="BP256">
            <v>0</v>
          </cell>
          <cell r="BQ256">
            <v>0</v>
          </cell>
          <cell r="BR256">
            <v>0</v>
          </cell>
          <cell r="BS256">
            <v>0</v>
          </cell>
          <cell r="BT256">
            <v>0</v>
          </cell>
          <cell r="BV256" t="str">
            <v>Bi-Annual Retailer Event2012Current year savings</v>
          </cell>
        </row>
        <row r="257">
          <cell r="AQ257"/>
          <cell r="AR257"/>
          <cell r="AS257"/>
          <cell r="AT257"/>
          <cell r="AU257"/>
          <cell r="AV257"/>
          <cell r="AW257"/>
          <cell r="AX257">
            <v>4284.4437856460436</v>
          </cell>
          <cell r="AY257">
            <v>4261</v>
          </cell>
          <cell r="AZ257">
            <v>4260.7978105143029</v>
          </cell>
          <cell r="BA257">
            <v>4260.7978105143029</v>
          </cell>
          <cell r="BB257">
            <v>692.01887605911634</v>
          </cell>
          <cell r="BC257">
            <v>557.3201088041792</v>
          </cell>
          <cell r="BD257">
            <v>557.3201088041792</v>
          </cell>
          <cell r="BE257">
            <v>478.93379518751851</v>
          </cell>
          <cell r="BF257">
            <v>478.93379518751851</v>
          </cell>
          <cell r="BG257">
            <v>461.21561909428306</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V257" t="str">
            <v>Conservation Instant Coupon Booklet2012Current year savings</v>
          </cell>
        </row>
        <row r="258">
          <cell r="AQ258"/>
          <cell r="AR258"/>
          <cell r="AS258"/>
          <cell r="AT258"/>
          <cell r="AU258"/>
          <cell r="AV258"/>
          <cell r="AW258"/>
          <cell r="AX258">
            <v>205740.25369164796</v>
          </cell>
          <cell r="AY258">
            <v>205740.25369164796</v>
          </cell>
          <cell r="AZ258">
            <v>205740.25369164796</v>
          </cell>
          <cell r="BA258">
            <v>205740.25369164796</v>
          </cell>
          <cell r="BB258">
            <v>178188.56889860189</v>
          </cell>
          <cell r="BC258">
            <v>178188.56889860189</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V258" t="str">
            <v>Direct Install Lighting2012Current year savings</v>
          </cell>
        </row>
        <row r="259">
          <cell r="AQ259"/>
          <cell r="AR259"/>
          <cell r="AS259"/>
          <cell r="AT259"/>
          <cell r="AU259"/>
          <cell r="AV259"/>
          <cell r="AW259"/>
          <cell r="AX259">
            <v>0</v>
          </cell>
          <cell r="AY259"/>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V259" t="str">
            <v>Energy Managers2012Adjustment</v>
          </cell>
        </row>
        <row r="260">
          <cell r="AQ260"/>
          <cell r="AR260"/>
          <cell r="AS260"/>
          <cell r="AT260"/>
          <cell r="AU260"/>
          <cell r="AV260"/>
          <cell r="AW260"/>
          <cell r="AX260">
            <v>723.27255274789718</v>
          </cell>
          <cell r="AY260">
            <v>723.27255274789718</v>
          </cell>
          <cell r="AZ260">
            <v>723.27255274789718</v>
          </cell>
          <cell r="BA260">
            <v>723.27255274789718</v>
          </cell>
          <cell r="BB260">
            <v>723.27255274789718</v>
          </cell>
          <cell r="BC260">
            <v>723.27255274789718</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V260" t="str">
            <v>High Performance New Construction2012Current year savings</v>
          </cell>
        </row>
        <row r="261">
          <cell r="AQ261"/>
          <cell r="AR261"/>
          <cell r="AS261"/>
          <cell r="AT261"/>
          <cell r="AU261"/>
          <cell r="AV261"/>
          <cell r="AW261"/>
          <cell r="AX261">
            <v>47672.880661010742</v>
          </cell>
          <cell r="AY261">
            <v>47525</v>
          </cell>
          <cell r="AZ261">
            <v>20046.83665466309</v>
          </cell>
          <cell r="BA261">
            <v>19282.836654663086</v>
          </cell>
          <cell r="BB261">
            <v>17172.856628417969</v>
          </cell>
          <cell r="BC261">
            <v>17172.856628417969</v>
          </cell>
          <cell r="BD261">
            <v>17172.856628417969</v>
          </cell>
          <cell r="BE261">
            <v>17172.856628417969</v>
          </cell>
          <cell r="BF261">
            <v>3672.8566284179688</v>
          </cell>
          <cell r="BG261">
            <v>2988.8566284179688</v>
          </cell>
          <cell r="BH261">
            <v>2988.8566284179688</v>
          </cell>
          <cell r="BI261">
            <v>2988.8566284179688</v>
          </cell>
          <cell r="BJ261">
            <v>2988.8566284179688</v>
          </cell>
          <cell r="BK261">
            <v>2988.8566284179688</v>
          </cell>
          <cell r="BL261">
            <v>2532</v>
          </cell>
          <cell r="BM261">
            <v>0</v>
          </cell>
          <cell r="BN261">
            <v>0</v>
          </cell>
          <cell r="BO261">
            <v>0</v>
          </cell>
          <cell r="BP261">
            <v>0</v>
          </cell>
          <cell r="BQ261">
            <v>0</v>
          </cell>
          <cell r="BR261">
            <v>0</v>
          </cell>
          <cell r="BS261">
            <v>0</v>
          </cell>
          <cell r="BT261">
            <v>0</v>
          </cell>
          <cell r="BV261" t="str">
            <v>Home Assistance Program2012Current year savings</v>
          </cell>
        </row>
        <row r="262">
          <cell r="AQ262"/>
          <cell r="AR262"/>
          <cell r="AS262"/>
          <cell r="AT262"/>
          <cell r="AU262"/>
          <cell r="AV262"/>
          <cell r="AW262"/>
          <cell r="AX262">
            <v>329402.44805685285</v>
          </cell>
          <cell r="AY262">
            <v>329402.44805685285</v>
          </cell>
          <cell r="AZ262">
            <v>329402.44805685285</v>
          </cell>
          <cell r="BA262">
            <v>329402.44805685285</v>
          </cell>
          <cell r="BB262">
            <v>329402.44805685285</v>
          </cell>
          <cell r="BC262">
            <v>329402.44805685285</v>
          </cell>
          <cell r="BD262">
            <v>329402.44805685285</v>
          </cell>
          <cell r="BE262">
            <v>329402.44805685285</v>
          </cell>
          <cell r="BF262">
            <v>329402.44805685285</v>
          </cell>
          <cell r="BG262">
            <v>329402.44805685285</v>
          </cell>
          <cell r="BH262">
            <v>329402.44805685285</v>
          </cell>
          <cell r="BI262">
            <v>329402.44805685285</v>
          </cell>
          <cell r="BJ262">
            <v>287086.48659775191</v>
          </cell>
          <cell r="BK262">
            <v>0</v>
          </cell>
          <cell r="BL262">
            <v>0</v>
          </cell>
          <cell r="BM262">
            <v>0</v>
          </cell>
          <cell r="BN262">
            <v>0</v>
          </cell>
          <cell r="BO262">
            <v>0</v>
          </cell>
          <cell r="BP262">
            <v>0</v>
          </cell>
          <cell r="BQ262">
            <v>0</v>
          </cell>
          <cell r="BR262">
            <v>0</v>
          </cell>
          <cell r="BS262">
            <v>0</v>
          </cell>
          <cell r="BT262">
            <v>0</v>
          </cell>
          <cell r="BV262" t="str">
            <v>HVAC Incentives2012Current year savings</v>
          </cell>
        </row>
        <row r="263">
          <cell r="AQ263"/>
          <cell r="AR263"/>
          <cell r="AS263"/>
          <cell r="AT263"/>
          <cell r="AU263"/>
          <cell r="AV263"/>
          <cell r="AW263"/>
          <cell r="AX263">
            <v>0</v>
          </cell>
          <cell r="AY263"/>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V263" t="str">
            <v>Appliance Exchange2014Current year savings</v>
          </cell>
        </row>
        <row r="264">
          <cell r="AQ264"/>
          <cell r="AR264"/>
          <cell r="AS264"/>
          <cell r="AT264"/>
          <cell r="AU264"/>
          <cell r="AV264"/>
          <cell r="AW264"/>
          <cell r="AX264">
            <v>7075.345476799157</v>
          </cell>
          <cell r="AY264"/>
          <cell r="AZ264">
            <v>1560.8759725265793</v>
          </cell>
          <cell r="BA264">
            <v>1311.3096585568605</v>
          </cell>
          <cell r="BB264">
            <v>1204.1781782523283</v>
          </cell>
          <cell r="BC264">
            <v>1204.1781782523283</v>
          </cell>
          <cell r="BD264">
            <v>999.2897826509278</v>
          </cell>
          <cell r="BE264">
            <v>999.2897826509278</v>
          </cell>
          <cell r="BF264">
            <v>998.08815279556416</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V264" t="str">
            <v>Bi-Annual Retailer Event2011Adjustment</v>
          </cell>
        </row>
        <row r="265">
          <cell r="AQ265"/>
          <cell r="AR265"/>
          <cell r="AS265"/>
          <cell r="AT265"/>
          <cell r="AU265"/>
          <cell r="AV265"/>
          <cell r="AW265"/>
          <cell r="AX265">
            <v>607.68510311357647</v>
          </cell>
          <cell r="AY265"/>
          <cell r="AZ265">
            <v>607.68510311357647</v>
          </cell>
          <cell r="BA265">
            <v>607.68510311357647</v>
          </cell>
          <cell r="BB265">
            <v>607.68510311357647</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V265" t="str">
            <v>Direct Install Lighting2011Adjustment</v>
          </cell>
        </row>
        <row r="266">
          <cell r="AQ266"/>
          <cell r="AR266"/>
          <cell r="AS266"/>
          <cell r="AT266"/>
          <cell r="AU266"/>
          <cell r="AV266"/>
          <cell r="AW266"/>
          <cell r="AX266">
            <v>1019.4137008364279</v>
          </cell>
          <cell r="AY266"/>
          <cell r="AZ266">
            <v>361.09124882561554</v>
          </cell>
          <cell r="BA266">
            <v>163.08369478835289</v>
          </cell>
          <cell r="BB266">
            <v>118.66001362302934</v>
          </cell>
          <cell r="BC266">
            <v>118.66001362302934</v>
          </cell>
          <cell r="BD266">
            <v>106.49420223862022</v>
          </cell>
          <cell r="BE266">
            <v>106.49420223862022</v>
          </cell>
          <cell r="BF266">
            <v>105.42505921447561</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V266" t="str">
            <v>Conservation Instant Coupon Booklet2011Adjustment</v>
          </cell>
        </row>
        <row r="267">
          <cell r="AQ267"/>
          <cell r="AR267"/>
          <cell r="AS267"/>
          <cell r="AT267"/>
          <cell r="AU267"/>
          <cell r="AV267"/>
          <cell r="AW267"/>
          <cell r="AX267">
            <v>963.88087459999997</v>
          </cell>
          <cell r="AY267"/>
          <cell r="AZ267">
            <v>963.88087459999997</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V267" t="str">
            <v>Home Assistance Program2011Adjustment</v>
          </cell>
        </row>
        <row r="268">
          <cell r="AQ268"/>
          <cell r="AR268"/>
          <cell r="AS268"/>
          <cell r="AT268"/>
          <cell r="AU268"/>
          <cell r="AV268"/>
          <cell r="AW268"/>
          <cell r="AX268">
            <v>0</v>
          </cell>
          <cell r="AY268"/>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V268" t="str">
            <v>Appliance Exchange2011Current year savings</v>
          </cell>
        </row>
        <row r="269">
          <cell r="AQ269"/>
          <cell r="AR269"/>
          <cell r="AS269"/>
          <cell r="AT269"/>
          <cell r="AU269"/>
          <cell r="AV269"/>
          <cell r="AW269"/>
          <cell r="AX269">
            <v>0</v>
          </cell>
          <cell r="AY269"/>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V269" t="str">
            <v>Appliance Retirement2011Current year savings</v>
          </cell>
        </row>
        <row r="270">
          <cell r="AQ270"/>
          <cell r="AR270"/>
          <cell r="AS270"/>
          <cell r="AT270"/>
          <cell r="AU270"/>
          <cell r="AV270"/>
          <cell r="AW270"/>
          <cell r="AX270">
            <v>83322.094815484001</v>
          </cell>
          <cell r="AY270">
            <v>83322.094815484001</v>
          </cell>
          <cell r="AZ270">
            <v>83223.903975584006</v>
          </cell>
          <cell r="BA270">
            <v>69986.468005664006</v>
          </cell>
          <cell r="BB270">
            <v>69986.468005664006</v>
          </cell>
          <cell r="BC270">
            <v>60899.517209721002</v>
          </cell>
          <cell r="BD270">
            <v>39152.503862548001</v>
          </cell>
          <cell r="BE270">
            <v>39152.503862548001</v>
          </cell>
          <cell r="BF270">
            <v>37086.293686545003</v>
          </cell>
          <cell r="BG270">
            <v>37086.293686545003</v>
          </cell>
          <cell r="BH270">
            <v>36820.982194821001</v>
          </cell>
          <cell r="BI270">
            <v>31782.694392693</v>
          </cell>
          <cell r="BJ270">
            <v>18655.723842317999</v>
          </cell>
          <cell r="BK270">
            <v>18655.723842317999</v>
          </cell>
          <cell r="BL270">
            <v>18655.723842317999</v>
          </cell>
          <cell r="BM270">
            <v>0</v>
          </cell>
          <cell r="BN270">
            <v>0</v>
          </cell>
          <cell r="BO270">
            <v>0</v>
          </cell>
          <cell r="BP270">
            <v>0</v>
          </cell>
          <cell r="BQ270">
            <v>0</v>
          </cell>
          <cell r="BR270">
            <v>0</v>
          </cell>
          <cell r="BS270">
            <v>0</v>
          </cell>
          <cell r="BT270">
            <v>0</v>
          </cell>
          <cell r="BV270" t="str">
            <v>Bi-Annual Retailer Event2013Current year savings</v>
          </cell>
        </row>
        <row r="271">
          <cell r="AQ271"/>
          <cell r="AR271"/>
          <cell r="AS271"/>
          <cell r="AT271"/>
          <cell r="AU271"/>
          <cell r="AV271"/>
          <cell r="AW271"/>
          <cell r="AX271">
            <v>41477.548576850997</v>
          </cell>
          <cell r="AY271">
            <v>41477.548576850997</v>
          </cell>
          <cell r="AZ271">
            <v>41442.981393417002</v>
          </cell>
          <cell r="BA271">
            <v>30136.013293159001</v>
          </cell>
          <cell r="BB271">
            <v>30136.013293159001</v>
          </cell>
          <cell r="BC271">
            <v>27401.053318893999</v>
          </cell>
          <cell r="BD271">
            <v>27010.850267585</v>
          </cell>
          <cell r="BE271">
            <v>27010.850267585</v>
          </cell>
          <cell r="BF271">
            <v>26899.812755596002</v>
          </cell>
          <cell r="BG271">
            <v>26899.812755596002</v>
          </cell>
          <cell r="BH271">
            <v>26877.046261914998</v>
          </cell>
          <cell r="BI271">
            <v>26046.510930348999</v>
          </cell>
          <cell r="BJ271">
            <v>15288.724005422</v>
          </cell>
          <cell r="BK271">
            <v>15288.724005422</v>
          </cell>
          <cell r="BL271">
            <v>15288.724005422</v>
          </cell>
          <cell r="BM271">
            <v>0</v>
          </cell>
          <cell r="BN271">
            <v>0</v>
          </cell>
          <cell r="BO271">
            <v>0</v>
          </cell>
          <cell r="BP271">
            <v>0</v>
          </cell>
          <cell r="BQ271">
            <v>0</v>
          </cell>
          <cell r="BR271">
            <v>0</v>
          </cell>
          <cell r="BS271">
            <v>0</v>
          </cell>
          <cell r="BT271">
            <v>0</v>
          </cell>
          <cell r="BV271" t="str">
            <v>Conservation Instant Coupon Booklet2013Current year savings</v>
          </cell>
        </row>
        <row r="272">
          <cell r="AQ272"/>
          <cell r="AR272"/>
          <cell r="AS272"/>
          <cell r="AT272"/>
          <cell r="AU272"/>
          <cell r="AV272"/>
          <cell r="AW272"/>
          <cell r="AX272">
            <v>0</v>
          </cell>
          <cell r="AY272"/>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V272" t="str">
            <v>High Performance New Construction2011Adjustment</v>
          </cell>
        </row>
        <row r="273">
          <cell r="AQ273"/>
          <cell r="AR273"/>
          <cell r="AS273"/>
          <cell r="AT273"/>
          <cell r="AU273"/>
          <cell r="AV273"/>
          <cell r="AW273"/>
          <cell r="AX273">
            <v>128</v>
          </cell>
          <cell r="AY273"/>
          <cell r="AZ273">
            <v>128</v>
          </cell>
          <cell r="BA273">
            <v>108</v>
          </cell>
          <cell r="BB273">
            <v>108</v>
          </cell>
          <cell r="BC273">
            <v>102</v>
          </cell>
          <cell r="BD273">
            <v>102</v>
          </cell>
          <cell r="BE273">
            <v>102</v>
          </cell>
          <cell r="BF273">
            <v>102</v>
          </cell>
          <cell r="BG273">
            <v>102</v>
          </cell>
          <cell r="BH273">
            <v>102</v>
          </cell>
          <cell r="BI273">
            <v>54</v>
          </cell>
          <cell r="BJ273">
            <v>54</v>
          </cell>
          <cell r="BK273">
            <v>54</v>
          </cell>
          <cell r="BL273">
            <v>54</v>
          </cell>
          <cell r="BM273">
            <v>0</v>
          </cell>
          <cell r="BN273">
            <v>0</v>
          </cell>
          <cell r="BO273">
            <v>0</v>
          </cell>
          <cell r="BP273">
            <v>0</v>
          </cell>
          <cell r="BQ273">
            <v>0</v>
          </cell>
          <cell r="BR273">
            <v>0</v>
          </cell>
          <cell r="BS273">
            <v>0</v>
          </cell>
          <cell r="BT273">
            <v>0</v>
          </cell>
          <cell r="BV273" t="str">
            <v>Conservation Instant Coupon Booklet2013Adjustment</v>
          </cell>
        </row>
        <row r="274">
          <cell r="AQ274"/>
          <cell r="AR274"/>
          <cell r="AS274"/>
          <cell r="AT274"/>
          <cell r="AU274"/>
          <cell r="AV274"/>
          <cell r="AW274"/>
          <cell r="AX274">
            <v>7294.7129221159994</v>
          </cell>
          <cell r="AY274">
            <v>7294.7129221159994</v>
          </cell>
          <cell r="AZ274">
            <v>7294.7129221159994</v>
          </cell>
          <cell r="BA274">
            <v>7294.7129221159994</v>
          </cell>
          <cell r="BB274">
            <v>7294.7129221159994</v>
          </cell>
          <cell r="BC274">
            <v>7294.7129221159994</v>
          </cell>
          <cell r="BD274">
            <v>7294.7129221159994</v>
          </cell>
          <cell r="BE274">
            <v>7294.7129221159994</v>
          </cell>
          <cell r="BF274">
            <v>7294.7129221159994</v>
          </cell>
          <cell r="BG274">
            <v>7294.7129221159994</v>
          </cell>
          <cell r="BH274">
            <v>7294.7129221159994</v>
          </cell>
          <cell r="BI274">
            <v>7294.7129221159994</v>
          </cell>
          <cell r="BJ274">
            <v>6069.7271199979996</v>
          </cell>
          <cell r="BK274">
            <v>0</v>
          </cell>
          <cell r="BL274">
            <v>0</v>
          </cell>
          <cell r="BM274">
            <v>0</v>
          </cell>
          <cell r="BN274">
            <v>0</v>
          </cell>
          <cell r="BO274">
            <v>0</v>
          </cell>
          <cell r="BP274">
            <v>0</v>
          </cell>
          <cell r="BQ274">
            <v>0</v>
          </cell>
          <cell r="BR274">
            <v>0</v>
          </cell>
          <cell r="BS274">
            <v>0</v>
          </cell>
          <cell r="BT274">
            <v>0</v>
          </cell>
          <cell r="BV274" t="str">
            <v>HVAC Incentives2012Adjustment</v>
          </cell>
        </row>
        <row r="275">
          <cell r="AQ275"/>
          <cell r="AR275"/>
          <cell r="AS275"/>
          <cell r="AT275"/>
          <cell r="AU275"/>
          <cell r="AV275"/>
          <cell r="AW275"/>
          <cell r="AX275">
            <v>0</v>
          </cell>
          <cell r="AY275"/>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V275" t="str">
            <v>Energy Audit2013Current year savings</v>
          </cell>
        </row>
        <row r="276">
          <cell r="AQ276"/>
          <cell r="AR276"/>
          <cell r="AS276"/>
          <cell r="AT276"/>
          <cell r="AU276"/>
          <cell r="AV276"/>
          <cell r="AW276"/>
          <cell r="AX276">
            <v>54.833802103957183</v>
          </cell>
          <cell r="AY276">
            <v>54.833802103957183</v>
          </cell>
          <cell r="AZ276">
            <v>54.833802103957183</v>
          </cell>
          <cell r="BA276">
            <v>54.833802103957183</v>
          </cell>
          <cell r="BB276">
            <v>54.833802103957183</v>
          </cell>
          <cell r="BC276">
            <v>54.833802103957183</v>
          </cell>
          <cell r="BD276">
            <v>54.833802103957183</v>
          </cell>
          <cell r="BE276">
            <v>54.833802103957183</v>
          </cell>
          <cell r="BF276">
            <v>54.833802103957183</v>
          </cell>
          <cell r="BG276">
            <v>54.833802103957183</v>
          </cell>
          <cell r="BH276">
            <v>54.833802103957183</v>
          </cell>
          <cell r="BI276">
            <v>54.833802103957183</v>
          </cell>
          <cell r="BJ276">
            <v>51.036121579620065</v>
          </cell>
          <cell r="BK276">
            <v>0</v>
          </cell>
          <cell r="BL276">
            <v>0</v>
          </cell>
          <cell r="BM276">
            <v>0</v>
          </cell>
          <cell r="BN276">
            <v>0</v>
          </cell>
          <cell r="BO276">
            <v>0</v>
          </cell>
          <cell r="BP276">
            <v>0</v>
          </cell>
          <cell r="BQ276">
            <v>0</v>
          </cell>
          <cell r="BR276">
            <v>0</v>
          </cell>
          <cell r="BS276">
            <v>0</v>
          </cell>
          <cell r="BT276">
            <v>0</v>
          </cell>
          <cell r="BV276" t="str">
            <v>HVAC Incentives2012Adjustment</v>
          </cell>
        </row>
        <row r="277">
          <cell r="AQ277"/>
          <cell r="AR277"/>
          <cell r="AS277"/>
          <cell r="AT277"/>
          <cell r="AU277"/>
          <cell r="AV277"/>
          <cell r="AW277"/>
          <cell r="AX277">
            <v>0</v>
          </cell>
          <cell r="AY277"/>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V277" t="str">
            <v>Energy Audit2013Adjustment</v>
          </cell>
        </row>
        <row r="278">
          <cell r="AQ278"/>
          <cell r="AR278"/>
          <cell r="AS278"/>
          <cell r="AT278"/>
          <cell r="AU278"/>
          <cell r="AV278"/>
          <cell r="AW278"/>
          <cell r="AX278">
            <v>0</v>
          </cell>
          <cell r="AY278"/>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V278" t="str">
            <v>Energy Manager2013Current year savings</v>
          </cell>
        </row>
        <row r="279">
          <cell r="AQ279"/>
          <cell r="AR279"/>
          <cell r="AS279"/>
          <cell r="AT279"/>
          <cell r="AU279"/>
          <cell r="AV279"/>
          <cell r="AW279"/>
          <cell r="AX279">
            <v>551.2573926</v>
          </cell>
          <cell r="AY279">
            <v>551.2573926</v>
          </cell>
          <cell r="AZ279">
            <v>551.2573926</v>
          </cell>
          <cell r="BA279">
            <v>551.2573926</v>
          </cell>
          <cell r="BB279">
            <v>551.2573926</v>
          </cell>
          <cell r="BC279">
            <v>551.2573926</v>
          </cell>
          <cell r="BD279">
            <v>551.2573926</v>
          </cell>
          <cell r="BE279">
            <v>551.2573926</v>
          </cell>
          <cell r="BF279">
            <v>551.2573926</v>
          </cell>
          <cell r="BG279">
            <v>551.2573926</v>
          </cell>
          <cell r="BH279">
            <v>551.2573926</v>
          </cell>
          <cell r="BI279">
            <v>551.2573926</v>
          </cell>
          <cell r="BJ279">
            <v>551.2573926</v>
          </cell>
          <cell r="BK279">
            <v>0</v>
          </cell>
          <cell r="BL279">
            <v>0</v>
          </cell>
          <cell r="BM279">
            <v>0</v>
          </cell>
          <cell r="BN279">
            <v>0</v>
          </cell>
          <cell r="BO279">
            <v>0</v>
          </cell>
          <cell r="BP279">
            <v>0</v>
          </cell>
          <cell r="BQ279">
            <v>0</v>
          </cell>
          <cell r="BR279">
            <v>0</v>
          </cell>
          <cell r="BS279">
            <v>0</v>
          </cell>
          <cell r="BT279">
            <v>0</v>
          </cell>
          <cell r="BV279" t="str">
            <v>HVAC Incentives2012Adjustment</v>
          </cell>
        </row>
        <row r="280">
          <cell r="AQ280"/>
          <cell r="AR280"/>
          <cell r="AS280"/>
          <cell r="AT280"/>
          <cell r="AU280"/>
          <cell r="AV280"/>
          <cell r="AW280"/>
          <cell r="AX280">
            <v>141300</v>
          </cell>
          <cell r="AY280">
            <v>141300</v>
          </cell>
          <cell r="AZ280">
            <v>141300</v>
          </cell>
          <cell r="BA280">
            <v>141300</v>
          </cell>
          <cell r="BB280">
            <v>141300</v>
          </cell>
          <cell r="BC280">
            <v>52740</v>
          </cell>
          <cell r="BD280">
            <v>52740</v>
          </cell>
          <cell r="BE280">
            <v>52740</v>
          </cell>
          <cell r="BF280">
            <v>52740</v>
          </cell>
          <cell r="BG280">
            <v>52740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V280" t="str">
            <v>Energy Manager2013Adjustment</v>
          </cell>
        </row>
        <row r="281">
          <cell r="AQ281"/>
          <cell r="AR281"/>
          <cell r="AS281"/>
          <cell r="AT281"/>
          <cell r="AU281"/>
          <cell r="AV281"/>
          <cell r="AW281"/>
          <cell r="AX281">
            <v>129033.4649086</v>
          </cell>
          <cell r="AY281">
            <v>129033.4649086</v>
          </cell>
          <cell r="AZ281">
            <v>125557.75474166901</v>
          </cell>
          <cell r="BA281">
            <v>85987.186573029001</v>
          </cell>
          <cell r="BB281">
            <v>85802.296649933007</v>
          </cell>
          <cell r="BC281">
            <v>69806.888874053999</v>
          </cell>
          <cell r="BD281">
            <v>69806.888874053999</v>
          </cell>
          <cell r="BE281">
            <v>69806.888874053999</v>
          </cell>
          <cell r="BF281">
            <v>69806.888874053999</v>
          </cell>
          <cell r="BG281">
            <v>54321.705097197999</v>
          </cell>
          <cell r="BH281">
            <v>44163.153160094997</v>
          </cell>
          <cell r="BI281">
            <v>44163.153160094997</v>
          </cell>
          <cell r="BJ281">
            <v>44163.153160094997</v>
          </cell>
          <cell r="BK281">
            <v>44163.153160094997</v>
          </cell>
          <cell r="BL281">
            <v>44163.153160094997</v>
          </cell>
          <cell r="BM281">
            <v>1262.7531738279999</v>
          </cell>
          <cell r="BN281">
            <v>0</v>
          </cell>
          <cell r="BO281">
            <v>0</v>
          </cell>
          <cell r="BP281">
            <v>0</v>
          </cell>
          <cell r="BQ281">
            <v>0</v>
          </cell>
          <cell r="BR281">
            <v>0</v>
          </cell>
          <cell r="BS281">
            <v>0</v>
          </cell>
          <cell r="BT281">
            <v>0</v>
          </cell>
          <cell r="BV281" t="str">
            <v>Home Assistance Program2013Current year savings</v>
          </cell>
        </row>
        <row r="282">
          <cell r="AQ282"/>
          <cell r="AR282"/>
          <cell r="AS282"/>
          <cell r="AT282"/>
          <cell r="AU282"/>
          <cell r="AV282"/>
          <cell r="AW282"/>
          <cell r="AX282">
            <v>456.5668144</v>
          </cell>
          <cell r="AY282"/>
          <cell r="AZ282">
            <v>456.5668144</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V282" t="str">
            <v>Home Assistance Program2013Adjustment</v>
          </cell>
        </row>
        <row r="283">
          <cell r="AQ283"/>
          <cell r="AR283"/>
          <cell r="AS283"/>
          <cell r="AT283"/>
          <cell r="AU283"/>
          <cell r="AV283"/>
          <cell r="AW283"/>
          <cell r="AX283">
            <v>1977348.8416335071</v>
          </cell>
          <cell r="AY283">
            <v>1977348.8416335071</v>
          </cell>
          <cell r="AZ283">
            <v>1874893.0785909996</v>
          </cell>
          <cell r="BA283">
            <v>1645031.0608306474</v>
          </cell>
          <cell r="BB283">
            <v>1540271.7405649973</v>
          </cell>
          <cell r="BC283">
            <v>1540271.7405649973</v>
          </cell>
          <cell r="BD283">
            <v>108134.22992197373</v>
          </cell>
          <cell r="BE283">
            <v>104663.86624200645</v>
          </cell>
          <cell r="BF283">
            <v>104663.86624200645</v>
          </cell>
          <cell r="BG283">
            <v>104663.86624200645</v>
          </cell>
          <cell r="BH283">
            <v>89288.903555819983</v>
          </cell>
          <cell r="BI283">
            <v>89288.903555819983</v>
          </cell>
          <cell r="BJ283">
            <v>89288.903555819983</v>
          </cell>
          <cell r="BK283">
            <v>89288.903555819983</v>
          </cell>
          <cell r="BL283">
            <v>0</v>
          </cell>
          <cell r="BM283">
            <v>0</v>
          </cell>
          <cell r="BN283">
            <v>0</v>
          </cell>
          <cell r="BO283">
            <v>0</v>
          </cell>
          <cell r="BP283">
            <v>0</v>
          </cell>
          <cell r="BQ283">
            <v>0</v>
          </cell>
          <cell r="BR283">
            <v>0</v>
          </cell>
          <cell r="BS283">
            <v>0</v>
          </cell>
          <cell r="BT283">
            <v>0</v>
          </cell>
          <cell r="BV283" t="str">
            <v>Retrofit2012Current year savings</v>
          </cell>
        </row>
        <row r="284">
          <cell r="AQ284"/>
          <cell r="AR284"/>
          <cell r="AS284"/>
          <cell r="AT284"/>
          <cell r="AU284"/>
          <cell r="AV284"/>
          <cell r="AW284"/>
          <cell r="AX284">
            <v>160096.103604804</v>
          </cell>
          <cell r="AY284">
            <v>160096.103604804</v>
          </cell>
          <cell r="AZ284">
            <v>160096.103604804</v>
          </cell>
          <cell r="BA284">
            <v>156315.05824971799</v>
          </cell>
          <cell r="BB284">
            <v>147994.51775911101</v>
          </cell>
          <cell r="BC284">
            <v>147994.51775911101</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V284" t="str">
            <v>Retrofit2012Adjustment</v>
          </cell>
        </row>
        <row r="285">
          <cell r="AQ285"/>
          <cell r="AR285"/>
          <cell r="AS285"/>
          <cell r="AT285"/>
          <cell r="AU285"/>
          <cell r="AV285"/>
          <cell r="AW285"/>
          <cell r="AX285">
            <v>0</v>
          </cell>
          <cell r="AY285"/>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V285" t="str">
            <v>Appliance Retirement2013Current year savings</v>
          </cell>
        </row>
        <row r="286">
          <cell r="AQ286"/>
          <cell r="AR286"/>
          <cell r="AS286"/>
          <cell r="AT286"/>
          <cell r="AU286"/>
          <cell r="AV286"/>
          <cell r="AW286"/>
          <cell r="AX286">
            <v>0</v>
          </cell>
          <cell r="AY286"/>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V286" t="str">
            <v>Appliance Retirement2013Current year savings</v>
          </cell>
        </row>
        <row r="287">
          <cell r="AQ287"/>
          <cell r="AR287"/>
          <cell r="AS287"/>
          <cell r="AT287"/>
          <cell r="AU287"/>
          <cell r="AV287"/>
          <cell r="AW287"/>
          <cell r="AX287">
            <v>0</v>
          </cell>
          <cell r="AY287"/>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V287" t="str">
            <v>Retailer Co-op2011Current year savings</v>
          </cell>
        </row>
        <row r="288">
          <cell r="AQ288"/>
          <cell r="AR288"/>
          <cell r="AS288"/>
          <cell r="AT288"/>
          <cell r="AU288"/>
          <cell r="AV288"/>
          <cell r="AW288"/>
          <cell r="AX288">
            <v>289779</v>
          </cell>
          <cell r="AY288">
            <v>289779</v>
          </cell>
          <cell r="AZ288">
            <v>216109</v>
          </cell>
          <cell r="BA288">
            <v>188095</v>
          </cell>
          <cell r="BB288">
            <v>116375</v>
          </cell>
          <cell r="BC288">
            <v>7264</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V288" t="str">
            <v>Retrofit2012Adjustment</v>
          </cell>
        </row>
        <row r="289">
          <cell r="AQ289"/>
          <cell r="AR289"/>
          <cell r="AS289"/>
          <cell r="AT289"/>
          <cell r="AU289"/>
          <cell r="AV289"/>
          <cell r="AW289"/>
          <cell r="AX289">
            <v>1772.4534346559999</v>
          </cell>
          <cell r="AY289"/>
          <cell r="AZ289">
            <v>1772.4534346559999</v>
          </cell>
          <cell r="BA289">
            <v>1772.4534346559999</v>
          </cell>
          <cell r="BB289">
            <v>1772.4534346559999</v>
          </cell>
          <cell r="BC289">
            <v>1772.4534346559999</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V289" t="str">
            <v>Energy Audit2012Adjustment</v>
          </cell>
        </row>
        <row r="290">
          <cell r="AQ290"/>
          <cell r="AR290"/>
          <cell r="AS290"/>
          <cell r="AT290"/>
          <cell r="AU290"/>
          <cell r="AV290"/>
          <cell r="AW290"/>
          <cell r="AX290">
            <v>285796.35990693897</v>
          </cell>
          <cell r="AY290">
            <v>285796.35990693897</v>
          </cell>
          <cell r="AZ290">
            <v>285796.35990693897</v>
          </cell>
          <cell r="BA290">
            <v>285796.35990693897</v>
          </cell>
          <cell r="BB290">
            <v>285796.35990693897</v>
          </cell>
          <cell r="BC290">
            <v>285796.35990693897</v>
          </cell>
          <cell r="BD290">
            <v>285796.35990693897</v>
          </cell>
          <cell r="BE290">
            <v>285796.35990693897</v>
          </cell>
          <cell r="BF290">
            <v>285796.35990693897</v>
          </cell>
          <cell r="BG290">
            <v>285796.35990693897</v>
          </cell>
          <cell r="BH290">
            <v>285796.35990693897</v>
          </cell>
          <cell r="BI290">
            <v>285796.35990693897</v>
          </cell>
          <cell r="BJ290">
            <v>285796.35990693897</v>
          </cell>
          <cell r="BK290">
            <v>253233.951627723</v>
          </cell>
          <cell r="BL290">
            <v>0</v>
          </cell>
          <cell r="BM290">
            <v>0</v>
          </cell>
          <cell r="BN290">
            <v>0</v>
          </cell>
          <cell r="BO290">
            <v>0</v>
          </cell>
          <cell r="BP290">
            <v>0</v>
          </cell>
          <cell r="BQ290">
            <v>0</v>
          </cell>
          <cell r="BR290">
            <v>0</v>
          </cell>
          <cell r="BS290">
            <v>0</v>
          </cell>
          <cell r="BT290">
            <v>0</v>
          </cell>
          <cell r="BV290" t="str">
            <v>HVAC Incentives2013Current year savings</v>
          </cell>
        </row>
        <row r="291">
          <cell r="AQ291"/>
          <cell r="AR291"/>
          <cell r="AS291"/>
          <cell r="AT291"/>
          <cell r="AU291"/>
          <cell r="AV291"/>
          <cell r="AW291"/>
          <cell r="AX291">
            <v>22022.349110600004</v>
          </cell>
          <cell r="AY291">
            <v>22022.349110600004</v>
          </cell>
          <cell r="AZ291">
            <v>22022.349110600004</v>
          </cell>
          <cell r="BA291">
            <v>22022.349110600004</v>
          </cell>
          <cell r="BB291">
            <v>22022.349110600004</v>
          </cell>
          <cell r="BC291">
            <v>22022.349110600004</v>
          </cell>
          <cell r="BD291">
            <v>22022.349110600004</v>
          </cell>
          <cell r="BE291">
            <v>22022.349110600004</v>
          </cell>
          <cell r="BF291">
            <v>22022.349110600004</v>
          </cell>
          <cell r="BG291">
            <v>22022.349110600004</v>
          </cell>
          <cell r="BH291">
            <v>22022.349110600004</v>
          </cell>
          <cell r="BI291">
            <v>22022.349110600004</v>
          </cell>
          <cell r="BJ291">
            <v>22022.349110600004</v>
          </cell>
          <cell r="BK291">
            <v>19911.540550000002</v>
          </cell>
          <cell r="BL291">
            <v>0</v>
          </cell>
          <cell r="BM291">
            <v>0</v>
          </cell>
          <cell r="BN291">
            <v>0</v>
          </cell>
          <cell r="BO291">
            <v>0</v>
          </cell>
          <cell r="BP291">
            <v>0</v>
          </cell>
          <cell r="BQ291">
            <v>0</v>
          </cell>
          <cell r="BR291">
            <v>0</v>
          </cell>
          <cell r="BS291">
            <v>0</v>
          </cell>
          <cell r="BT291">
            <v>0</v>
          </cell>
          <cell r="BV291" t="str">
            <v>HVAC Incentives2013Adjustment</v>
          </cell>
        </row>
        <row r="292">
          <cell r="AQ292"/>
          <cell r="AR292"/>
          <cell r="AS292"/>
          <cell r="AT292"/>
          <cell r="AU292"/>
          <cell r="AV292"/>
          <cell r="AW292"/>
          <cell r="AX292">
            <v>13635.28026</v>
          </cell>
          <cell r="AY292">
            <v>13635.28026</v>
          </cell>
          <cell r="AZ292">
            <v>13635.28026</v>
          </cell>
          <cell r="BA292">
            <v>9182.5482599999996</v>
          </cell>
          <cell r="BB292">
            <v>9182.5482599999996</v>
          </cell>
          <cell r="BC292">
            <v>9182.5482599999996</v>
          </cell>
          <cell r="BD292">
            <v>9182.5482599999996</v>
          </cell>
          <cell r="BE292">
            <v>9182.5482599999996</v>
          </cell>
          <cell r="BF292">
            <v>9182.5482599999996</v>
          </cell>
          <cell r="BG292">
            <v>9182.5482599999996</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V292" t="str">
            <v>New Construction2013Current year savings</v>
          </cell>
        </row>
        <row r="293">
          <cell r="AQ293"/>
          <cell r="AR293"/>
          <cell r="AS293"/>
          <cell r="AT293"/>
          <cell r="AU293"/>
          <cell r="AV293"/>
          <cell r="AW293"/>
          <cell r="AX293">
            <v>1401472.10243102</v>
          </cell>
          <cell r="AY293">
            <v>1401472.10243102</v>
          </cell>
          <cell r="AZ293">
            <v>1396536.7045050501</v>
          </cell>
          <cell r="BA293">
            <v>1387526.0858360201</v>
          </cell>
          <cell r="BB293">
            <v>1312952.6159117799</v>
          </cell>
          <cell r="BC293">
            <v>1180813.5501053601</v>
          </cell>
          <cell r="BD293">
            <v>1139891.88048291</v>
          </cell>
          <cell r="BE293">
            <v>382617.15068255598</v>
          </cell>
          <cell r="BF293">
            <v>382617.15068255598</v>
          </cell>
          <cell r="BG293">
            <v>382617.15068255598</v>
          </cell>
          <cell r="BH293">
            <v>323347.98181666498</v>
          </cell>
          <cell r="BI293">
            <v>69477.707737135002</v>
          </cell>
          <cell r="BJ293">
            <v>66974.795780822998</v>
          </cell>
          <cell r="BK293">
            <v>66974.795780822998</v>
          </cell>
          <cell r="BL293">
            <v>66974.795780822998</v>
          </cell>
          <cell r="BM293">
            <v>0</v>
          </cell>
          <cell r="BN293">
            <v>0</v>
          </cell>
          <cell r="BO293">
            <v>0</v>
          </cell>
          <cell r="BP293">
            <v>0</v>
          </cell>
          <cell r="BQ293">
            <v>0</v>
          </cell>
          <cell r="BR293">
            <v>0</v>
          </cell>
          <cell r="BS293">
            <v>0</v>
          </cell>
          <cell r="BT293">
            <v>0</v>
          </cell>
          <cell r="BV293" t="str">
            <v>Retrofit2013Current year savings</v>
          </cell>
        </row>
        <row r="294">
          <cell r="AQ294"/>
          <cell r="AR294"/>
          <cell r="AS294"/>
          <cell r="AT294"/>
          <cell r="AU294"/>
          <cell r="AV294"/>
          <cell r="AW294"/>
          <cell r="AX294">
            <v>180855.01439999999</v>
          </cell>
          <cell r="AY294">
            <v>180855.01439999999</v>
          </cell>
          <cell r="AZ294">
            <v>179038.38529999999</v>
          </cell>
          <cell r="BA294">
            <v>165156.17439999999</v>
          </cell>
          <cell r="BB294">
            <v>150431.93340000001</v>
          </cell>
          <cell r="BC294">
            <v>106841.53320000001</v>
          </cell>
          <cell r="BD294">
            <v>91779.02072</v>
          </cell>
          <cell r="BE294">
            <v>91779.02072</v>
          </cell>
          <cell r="BF294">
            <v>86136.970669999995</v>
          </cell>
          <cell r="BG294">
            <v>86136.970669999995</v>
          </cell>
          <cell r="BH294">
            <v>70498.158379999993</v>
          </cell>
          <cell r="BI294">
            <v>6259.9439769999999</v>
          </cell>
          <cell r="BJ294">
            <v>6259.9439769999999</v>
          </cell>
          <cell r="BK294">
            <v>6259.9439769999999</v>
          </cell>
          <cell r="BL294">
            <v>6259.9439769999999</v>
          </cell>
          <cell r="BM294">
            <v>0</v>
          </cell>
          <cell r="BN294">
            <v>0</v>
          </cell>
          <cell r="BO294">
            <v>0</v>
          </cell>
          <cell r="BP294">
            <v>0</v>
          </cell>
          <cell r="BQ294">
            <v>0</v>
          </cell>
          <cell r="BR294">
            <v>0</v>
          </cell>
          <cell r="BS294">
            <v>0</v>
          </cell>
          <cell r="BT294">
            <v>0</v>
          </cell>
          <cell r="BV294" t="str">
            <v>Retrofit2013Adjustment</v>
          </cell>
        </row>
        <row r="295">
          <cell r="AQ295"/>
          <cell r="AR295"/>
          <cell r="AS295"/>
          <cell r="AT295"/>
          <cell r="AU295"/>
          <cell r="AV295"/>
          <cell r="AW295"/>
          <cell r="AX295">
            <v>113637.770557258</v>
          </cell>
          <cell r="AY295">
            <v>113637.770557258</v>
          </cell>
          <cell r="AZ295">
            <v>113637.770557258</v>
          </cell>
          <cell r="BA295">
            <v>113637.770557258</v>
          </cell>
          <cell r="BB295">
            <v>113637.770557258</v>
          </cell>
          <cell r="BC295">
            <v>96312.922589815003</v>
          </cell>
          <cell r="BD295">
            <v>94911.611544205996</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V295" t="str">
            <v>Direct Install Lighting2013Current year savings</v>
          </cell>
        </row>
        <row r="296">
          <cell r="AQ296"/>
          <cell r="AR296"/>
          <cell r="AS296"/>
          <cell r="AT296"/>
          <cell r="AU296"/>
          <cell r="AV296"/>
          <cell r="AW296"/>
          <cell r="AX296">
            <v>648295.33189999999</v>
          </cell>
          <cell r="AY296">
            <v>648295.33189999999</v>
          </cell>
          <cell r="AZ296">
            <v>648295.33189999999</v>
          </cell>
          <cell r="BA296">
            <v>648014.50020000001</v>
          </cell>
          <cell r="BB296">
            <v>648014.50020000001</v>
          </cell>
          <cell r="BC296">
            <v>602689.48670000001</v>
          </cell>
          <cell r="BD296">
            <v>585928.95319999999</v>
          </cell>
          <cell r="BE296">
            <v>495466.42170000001</v>
          </cell>
          <cell r="BF296">
            <v>495466.42170000001</v>
          </cell>
          <cell r="BG296">
            <v>488371.38520000002</v>
          </cell>
          <cell r="BH296">
            <v>488371.38520000002</v>
          </cell>
          <cell r="BI296">
            <v>487680.94030000002</v>
          </cell>
          <cell r="BJ296">
            <v>396452.56459999998</v>
          </cell>
          <cell r="BK296">
            <v>396452.56459999998</v>
          </cell>
          <cell r="BL296">
            <v>396452.56459999998</v>
          </cell>
          <cell r="BM296">
            <v>396452.56459999998</v>
          </cell>
          <cell r="BN296">
            <v>0</v>
          </cell>
          <cell r="BO296">
            <v>0</v>
          </cell>
          <cell r="BP296">
            <v>0</v>
          </cell>
          <cell r="BQ296">
            <v>0</v>
          </cell>
          <cell r="BR296">
            <v>0</v>
          </cell>
          <cell r="BS296">
            <v>0</v>
          </cell>
          <cell r="BT296">
            <v>0</v>
          </cell>
          <cell r="BV296" t="str">
            <v>Bi-Annual Retailer Event2014Current year savings</v>
          </cell>
        </row>
        <row r="297">
          <cell r="AQ297"/>
          <cell r="AR297"/>
          <cell r="AS297"/>
          <cell r="AT297"/>
          <cell r="AU297"/>
          <cell r="AV297"/>
          <cell r="AW297"/>
          <cell r="AX297">
            <v>167030.0282</v>
          </cell>
          <cell r="AY297">
            <v>167030.0282</v>
          </cell>
          <cell r="AZ297">
            <v>167030.0282</v>
          </cell>
          <cell r="BA297">
            <v>166705.31649999999</v>
          </cell>
          <cell r="BB297">
            <v>166705.31649999999</v>
          </cell>
          <cell r="BC297">
            <v>142634.54610000001</v>
          </cell>
          <cell r="BD297">
            <v>131839.3205</v>
          </cell>
          <cell r="BE297">
            <v>130185.13340000001</v>
          </cell>
          <cell r="BF297">
            <v>130185.13340000001</v>
          </cell>
          <cell r="BG297">
            <v>129405.52600000001</v>
          </cell>
          <cell r="BH297">
            <v>129405.52600000001</v>
          </cell>
          <cell r="BI297">
            <v>129250.98370000001</v>
          </cell>
          <cell r="BJ297">
            <v>58244.219929999999</v>
          </cell>
          <cell r="BK297">
            <v>58244.219929999999</v>
          </cell>
          <cell r="BL297">
            <v>58244.219929999999</v>
          </cell>
          <cell r="BM297">
            <v>58244.219929999999</v>
          </cell>
          <cell r="BN297">
            <v>0</v>
          </cell>
          <cell r="BO297">
            <v>0</v>
          </cell>
          <cell r="BP297">
            <v>0</v>
          </cell>
          <cell r="BQ297">
            <v>0</v>
          </cell>
          <cell r="BR297">
            <v>0</v>
          </cell>
          <cell r="BS297">
            <v>0</v>
          </cell>
          <cell r="BT297">
            <v>0</v>
          </cell>
          <cell r="BV297" t="str">
            <v>Conservation Instant Coupon Booklet2014Current year savings</v>
          </cell>
        </row>
        <row r="298">
          <cell r="AQ298"/>
          <cell r="AR298"/>
          <cell r="AS298"/>
          <cell r="AT298"/>
          <cell r="AU298"/>
          <cell r="AV298"/>
          <cell r="AW298"/>
          <cell r="AX298">
            <v>0</v>
          </cell>
          <cell r="AY298"/>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V298" t="str">
            <v>Appliance Retirement2014Current year savings</v>
          </cell>
        </row>
        <row r="299">
          <cell r="AQ299"/>
          <cell r="AR299"/>
          <cell r="AS299"/>
          <cell r="AT299"/>
          <cell r="AU299"/>
          <cell r="AV299"/>
          <cell r="AW299"/>
          <cell r="AX299">
            <v>0</v>
          </cell>
          <cell r="AY299"/>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V299" t="str">
            <v>Appliance Retirement2014Current year savings</v>
          </cell>
        </row>
        <row r="300">
          <cell r="AQ300"/>
          <cell r="AR300"/>
          <cell r="AS300"/>
          <cell r="AT300"/>
          <cell r="AU300"/>
          <cell r="AV300"/>
          <cell r="AW300"/>
          <cell r="AX300">
            <v>0</v>
          </cell>
          <cell r="AY300"/>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V300" t="str">
            <v>Appliance Retirement2014Current year savings</v>
          </cell>
        </row>
        <row r="301">
          <cell r="AQ301"/>
          <cell r="AR301"/>
          <cell r="AS301"/>
          <cell r="AT301"/>
          <cell r="AU301"/>
          <cell r="AV301"/>
          <cell r="AW301"/>
          <cell r="AX301">
            <v>24927.490007532077</v>
          </cell>
          <cell r="AY301">
            <v>24927.490007532077</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V301" t="str">
            <v>Appliance Retirement2014Current year savings</v>
          </cell>
        </row>
        <row r="302">
          <cell r="AQ302"/>
          <cell r="AR302"/>
          <cell r="AS302"/>
          <cell r="AT302"/>
          <cell r="AU302"/>
          <cell r="AV302"/>
          <cell r="AW302"/>
          <cell r="AX302">
            <v>27513.19267</v>
          </cell>
          <cell r="AY302">
            <v>27513.19267</v>
          </cell>
          <cell r="AZ302">
            <v>27513.19267</v>
          </cell>
          <cell r="BA302">
            <v>27513.19267</v>
          </cell>
          <cell r="BB302">
            <v>27513.19267</v>
          </cell>
          <cell r="BC302">
            <v>27513.19267</v>
          </cell>
          <cell r="BD302">
            <v>26406.55731</v>
          </cell>
          <cell r="BE302">
            <v>15221.81999</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V302" t="str">
            <v>Direct Install Lighting2014Current year savings</v>
          </cell>
        </row>
        <row r="303">
          <cell r="AQ303"/>
          <cell r="AR303"/>
          <cell r="AS303"/>
          <cell r="AT303"/>
          <cell r="AU303"/>
          <cell r="AV303"/>
          <cell r="AW303"/>
          <cell r="AX303">
            <v>28241.410530000001</v>
          </cell>
          <cell r="AY303">
            <v>28241.410530000001</v>
          </cell>
          <cell r="AZ303">
            <v>27115.562859999998</v>
          </cell>
          <cell r="BA303">
            <v>27115.562859999998</v>
          </cell>
          <cell r="BB303">
            <v>15164.2309</v>
          </cell>
          <cell r="BC303">
            <v>15042.2309</v>
          </cell>
          <cell r="BD303">
            <v>15042.2309</v>
          </cell>
          <cell r="BE303">
            <v>15042.2309</v>
          </cell>
          <cell r="BF303">
            <v>14091</v>
          </cell>
          <cell r="BG303">
            <v>14091</v>
          </cell>
          <cell r="BH303">
            <v>1266</v>
          </cell>
          <cell r="BI303">
            <v>1266</v>
          </cell>
          <cell r="BJ303">
            <v>1266</v>
          </cell>
          <cell r="BK303">
            <v>1266</v>
          </cell>
          <cell r="BL303">
            <v>1266</v>
          </cell>
          <cell r="BM303">
            <v>1266</v>
          </cell>
          <cell r="BN303">
            <v>1266</v>
          </cell>
          <cell r="BO303">
            <v>0</v>
          </cell>
          <cell r="BP303">
            <v>0</v>
          </cell>
          <cell r="BQ303">
            <v>0</v>
          </cell>
          <cell r="BR303">
            <v>0</v>
          </cell>
          <cell r="BS303">
            <v>0</v>
          </cell>
          <cell r="BT303">
            <v>0</v>
          </cell>
          <cell r="BV303" t="str">
            <v>Home Assistance Program2014Current year savings</v>
          </cell>
        </row>
        <row r="304">
          <cell r="AQ304"/>
          <cell r="AR304"/>
          <cell r="AS304"/>
          <cell r="AT304"/>
          <cell r="AU304"/>
          <cell r="AV304"/>
          <cell r="AW304"/>
          <cell r="AX304">
            <v>389383.71912200004</v>
          </cell>
          <cell r="AY304">
            <v>389383.71912200004</v>
          </cell>
          <cell r="AZ304">
            <v>389383.71912200004</v>
          </cell>
          <cell r="BA304">
            <v>389383.71912200004</v>
          </cell>
          <cell r="BB304">
            <v>389383.71912200004</v>
          </cell>
          <cell r="BC304">
            <v>389383.71912200004</v>
          </cell>
          <cell r="BD304">
            <v>389383.71912200004</v>
          </cell>
          <cell r="BE304">
            <v>389383.71912200004</v>
          </cell>
          <cell r="BF304">
            <v>389383.71912200004</v>
          </cell>
          <cell r="BG304">
            <v>389383.71912200004</v>
          </cell>
          <cell r="BH304">
            <v>389383.71912200004</v>
          </cell>
          <cell r="BI304">
            <v>389383.71912200004</v>
          </cell>
          <cell r="BJ304">
            <v>389383.71912200004</v>
          </cell>
          <cell r="BK304">
            <v>389383.71912200004</v>
          </cell>
          <cell r="BL304">
            <v>370991.66350000002</v>
          </cell>
          <cell r="BM304">
            <v>0</v>
          </cell>
          <cell r="BN304">
            <v>0</v>
          </cell>
          <cell r="BO304">
            <v>0</v>
          </cell>
          <cell r="BP304">
            <v>0</v>
          </cell>
          <cell r="BQ304">
            <v>0</v>
          </cell>
          <cell r="BR304">
            <v>0</v>
          </cell>
          <cell r="BS304">
            <v>0</v>
          </cell>
          <cell r="BT304">
            <v>0</v>
          </cell>
          <cell r="BV304" t="str">
            <v>HVAC Incentives2014Current year savings</v>
          </cell>
        </row>
        <row r="305">
          <cell r="AQ305"/>
          <cell r="AR305"/>
          <cell r="AS305"/>
          <cell r="AT305"/>
          <cell r="AU305"/>
          <cell r="AV305"/>
          <cell r="AW305"/>
          <cell r="AX305">
            <v>-88548.136135912064</v>
          </cell>
          <cell r="AY305">
            <v>-88548.136135912064</v>
          </cell>
          <cell r="AZ305">
            <v>-88548.136135912064</v>
          </cell>
          <cell r="BA305">
            <v>-88548.136135912064</v>
          </cell>
          <cell r="BB305">
            <v>-88548.136135912064</v>
          </cell>
          <cell r="BC305">
            <v>-88548.136135912064</v>
          </cell>
          <cell r="BD305">
            <v>-88548.136135912064</v>
          </cell>
          <cell r="BE305">
            <v>-88548.136135912064</v>
          </cell>
          <cell r="BF305">
            <v>-88548.136135912064</v>
          </cell>
          <cell r="BG305">
            <v>-88548.136135912064</v>
          </cell>
          <cell r="BH305">
            <v>-88548.136135912064</v>
          </cell>
          <cell r="BI305">
            <v>-80820.232254803224</v>
          </cell>
          <cell r="BJ305">
            <v>0</v>
          </cell>
          <cell r="BK305">
            <v>0</v>
          </cell>
          <cell r="BL305">
            <v>0</v>
          </cell>
          <cell r="BM305">
            <v>0</v>
          </cell>
          <cell r="BN305">
            <v>0</v>
          </cell>
          <cell r="BO305">
            <v>0</v>
          </cell>
          <cell r="BP305">
            <v>0</v>
          </cell>
          <cell r="BQ305">
            <v>0</v>
          </cell>
          <cell r="BR305">
            <v>0</v>
          </cell>
          <cell r="BS305">
            <v>0</v>
          </cell>
          <cell r="BT305">
            <v>0</v>
          </cell>
          <cell r="BV305" t="str">
            <v>HVAC Incentives2011Adjustment</v>
          </cell>
        </row>
        <row r="306">
          <cell r="AQ306"/>
          <cell r="AR306"/>
          <cell r="AS306"/>
          <cell r="AT306"/>
          <cell r="AU306"/>
          <cell r="AV306"/>
          <cell r="AW306"/>
          <cell r="AX306">
            <v>1765869.7180000001</v>
          </cell>
          <cell r="AY306">
            <v>1765869.7180000001</v>
          </cell>
          <cell r="AZ306">
            <v>1713986.757</v>
          </cell>
          <cell r="BA306">
            <v>1713986.757</v>
          </cell>
          <cell r="BB306">
            <v>1644948.686</v>
          </cell>
          <cell r="BC306">
            <v>1417663.5730000001</v>
          </cell>
          <cell r="BD306">
            <v>1182814.9909999999</v>
          </cell>
          <cell r="BE306">
            <v>1156547.3149999999</v>
          </cell>
          <cell r="BF306">
            <v>445281.04629999999</v>
          </cell>
          <cell r="BG306">
            <v>445281.04629999999</v>
          </cell>
          <cell r="BH306">
            <v>445281.04629999999</v>
          </cell>
          <cell r="BI306">
            <v>365966.80479999998</v>
          </cell>
          <cell r="BJ306">
            <v>142272.35819999999</v>
          </cell>
          <cell r="BK306">
            <v>142272.35819999999</v>
          </cell>
          <cell r="BL306">
            <v>142272.35819999999</v>
          </cell>
          <cell r="BM306">
            <v>142272.35819999999</v>
          </cell>
          <cell r="BN306">
            <v>0</v>
          </cell>
          <cell r="BO306">
            <v>0</v>
          </cell>
          <cell r="BP306">
            <v>0</v>
          </cell>
          <cell r="BQ306">
            <v>0</v>
          </cell>
          <cell r="BR306">
            <v>0</v>
          </cell>
          <cell r="BS306">
            <v>0</v>
          </cell>
          <cell r="BT306">
            <v>0</v>
          </cell>
          <cell r="BV306" t="str">
            <v>Retrofit2014Current year savings</v>
          </cell>
        </row>
        <row r="307">
          <cell r="AQ307"/>
          <cell r="AR307"/>
          <cell r="AS307"/>
          <cell r="AT307"/>
          <cell r="AU307"/>
          <cell r="AV307"/>
          <cell r="AW307"/>
          <cell r="AX307">
            <v>0</v>
          </cell>
          <cell r="AY307"/>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V307" t="str">
            <v>Time of Use Savings2014Current year savings</v>
          </cell>
        </row>
        <row r="308">
          <cell r="AQ308"/>
          <cell r="AR308"/>
          <cell r="AS308"/>
          <cell r="AT308"/>
          <cell r="AU308"/>
          <cell r="AV308"/>
          <cell r="AW308"/>
          <cell r="AX308">
            <v>92807.423999999999</v>
          </cell>
          <cell r="AY308"/>
          <cell r="AZ308">
            <v>92807.423999999999</v>
          </cell>
          <cell r="BA308">
            <v>92807.423999999999</v>
          </cell>
          <cell r="BB308">
            <v>92807.423999999999</v>
          </cell>
          <cell r="BC308">
            <v>92807.423999999999</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V308" t="str">
            <v>Energy Manager2014Current year savings</v>
          </cell>
        </row>
        <row r="309">
          <cell r="AQ309"/>
          <cell r="AR309"/>
          <cell r="AS309"/>
          <cell r="AT309"/>
          <cell r="AU309"/>
          <cell r="AV309"/>
          <cell r="AW309"/>
          <cell r="AX309">
            <v>0</v>
          </cell>
          <cell r="AY309"/>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V309" t="str">
            <v>RTUsaver LDC Innovation Fund Pilot Program2015Adjustment</v>
          </cell>
        </row>
        <row r="310">
          <cell r="AQ310"/>
          <cell r="AR310"/>
          <cell r="AS310"/>
          <cell r="AT310"/>
          <cell r="AU310"/>
          <cell r="AV310"/>
          <cell r="AW310"/>
          <cell r="AX310">
            <v>0</v>
          </cell>
          <cell r="AY310"/>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V310" t="str">
            <v>RTUsaver Local Program2015Adjustment</v>
          </cell>
        </row>
        <row r="311">
          <cell r="AQ311"/>
          <cell r="AR311"/>
          <cell r="AS311"/>
          <cell r="AT311"/>
          <cell r="AU311"/>
          <cell r="AV311"/>
          <cell r="AW311"/>
          <cell r="AX311">
            <v>0</v>
          </cell>
          <cell r="AY311"/>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V311" t="str">
            <v>Save on Energy Audit Funding Program2015Current year savings</v>
          </cell>
        </row>
        <row r="312">
          <cell r="AQ312"/>
          <cell r="AR312"/>
          <cell r="AS312"/>
          <cell r="AT312"/>
          <cell r="AU312"/>
          <cell r="AV312"/>
          <cell r="AW312"/>
          <cell r="AX312">
            <v>0</v>
          </cell>
          <cell r="AY312"/>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V312" t="str">
            <v>Save on Energy Audit Funding Program2015Adjustment</v>
          </cell>
        </row>
        <row r="313">
          <cell r="AQ313"/>
          <cell r="AR313"/>
          <cell r="AS313"/>
          <cell r="AT313"/>
          <cell r="AU313"/>
          <cell r="AV313"/>
          <cell r="AW313"/>
          <cell r="AX313">
            <v>0</v>
          </cell>
          <cell r="AY313"/>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V313" t="str">
            <v>Save on Energy Audit Funding Program2015Adjustment</v>
          </cell>
        </row>
        <row r="314">
          <cell r="AQ314"/>
          <cell r="AR314"/>
          <cell r="AS314"/>
          <cell r="AT314"/>
          <cell r="AU314"/>
          <cell r="AV314"/>
          <cell r="AW314"/>
          <cell r="AX314">
            <v>0</v>
          </cell>
          <cell r="AY314"/>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V314" t="str">
            <v>Save on Energy Business Refrigeration Incentive Program2015Adjustment</v>
          </cell>
        </row>
        <row r="315">
          <cell r="AQ315"/>
          <cell r="AR315"/>
          <cell r="AS315"/>
          <cell r="AT315"/>
          <cell r="AU315"/>
          <cell r="AV315"/>
          <cell r="AW315"/>
          <cell r="AX315">
            <v>0</v>
          </cell>
          <cell r="AY315"/>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V315"/>
        </row>
        <row r="316">
          <cell r="AQ316"/>
          <cell r="AR316"/>
          <cell r="AS316"/>
          <cell r="AT316"/>
          <cell r="AU316"/>
          <cell r="AV316"/>
          <cell r="AW316"/>
          <cell r="AX316">
            <v>154373</v>
          </cell>
          <cell r="AY316">
            <v>154373</v>
          </cell>
          <cell r="AZ316">
            <v>154373</v>
          </cell>
          <cell r="BA316">
            <v>154373</v>
          </cell>
          <cell r="BB316">
            <v>154306</v>
          </cell>
          <cell r="BC316">
            <v>154306</v>
          </cell>
          <cell r="BD316">
            <v>154306</v>
          </cell>
          <cell r="BE316">
            <v>143277</v>
          </cell>
          <cell r="BF316">
            <v>142784</v>
          </cell>
          <cell r="BG316">
            <v>142784</v>
          </cell>
          <cell r="BH316">
            <v>141151</v>
          </cell>
          <cell r="BI316">
            <v>141151</v>
          </cell>
          <cell r="BJ316">
            <v>140959</v>
          </cell>
          <cell r="BK316">
            <v>49823</v>
          </cell>
          <cell r="BL316">
            <v>49823</v>
          </cell>
          <cell r="BM316">
            <v>49823</v>
          </cell>
          <cell r="BN316">
            <v>49823</v>
          </cell>
          <cell r="BO316">
            <v>0</v>
          </cell>
          <cell r="BP316">
            <v>0</v>
          </cell>
          <cell r="BQ316">
            <v>0</v>
          </cell>
          <cell r="BR316">
            <v>0</v>
          </cell>
          <cell r="BS316">
            <v>0</v>
          </cell>
          <cell r="BT316">
            <v>0</v>
          </cell>
          <cell r="BV316" t="str">
            <v>Save on Energy Coupon Program2015Current year savings</v>
          </cell>
        </row>
        <row r="317">
          <cell r="AQ317"/>
          <cell r="AR317"/>
          <cell r="AS317"/>
          <cell r="AT317"/>
          <cell r="AU317"/>
          <cell r="AV317"/>
          <cell r="AW317"/>
          <cell r="AX317">
            <v>56781</v>
          </cell>
          <cell r="AY317">
            <v>56781</v>
          </cell>
          <cell r="AZ317">
            <v>56781</v>
          </cell>
          <cell r="BA317">
            <v>56781</v>
          </cell>
          <cell r="BB317">
            <v>56742</v>
          </cell>
          <cell r="BC317">
            <v>56742</v>
          </cell>
          <cell r="BD317">
            <v>56742</v>
          </cell>
          <cell r="BE317">
            <v>53306</v>
          </cell>
          <cell r="BF317">
            <v>53212</v>
          </cell>
          <cell r="BG317">
            <v>53212</v>
          </cell>
          <cell r="BH317">
            <v>52935</v>
          </cell>
          <cell r="BI317">
            <v>52935</v>
          </cell>
          <cell r="BJ317">
            <v>52815</v>
          </cell>
          <cell r="BK317">
            <v>29297</v>
          </cell>
          <cell r="BL317">
            <v>29297</v>
          </cell>
          <cell r="BM317">
            <v>29297</v>
          </cell>
          <cell r="BN317">
            <v>29297</v>
          </cell>
          <cell r="BO317">
            <v>0</v>
          </cell>
          <cell r="BP317">
            <v>0</v>
          </cell>
          <cell r="BQ317">
            <v>0</v>
          </cell>
          <cell r="BR317">
            <v>0</v>
          </cell>
          <cell r="BS317">
            <v>0</v>
          </cell>
          <cell r="BT317">
            <v>0</v>
          </cell>
          <cell r="BV317" t="str">
            <v>Save on Energy Coupon Program2015Adjustment</v>
          </cell>
        </row>
        <row r="318">
          <cell r="AQ318"/>
          <cell r="AR318"/>
          <cell r="AS318"/>
          <cell r="AT318"/>
          <cell r="AU318"/>
          <cell r="AV318"/>
          <cell r="AW318"/>
          <cell r="AX318">
            <v>0</v>
          </cell>
          <cell r="AY318"/>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V318" t="str">
            <v>Save on Energy Energy Manager Program2015Current year savings</v>
          </cell>
        </row>
        <row r="319">
          <cell r="AQ319"/>
          <cell r="AR319"/>
          <cell r="AS319"/>
          <cell r="AT319"/>
          <cell r="AU319"/>
          <cell r="AV319"/>
          <cell r="AW319"/>
          <cell r="AX319">
            <v>0</v>
          </cell>
          <cell r="AY319"/>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V319" t="str">
            <v>Save on Energy Energy Manager Program2015Adjustment</v>
          </cell>
        </row>
        <row r="320">
          <cell r="AQ320"/>
          <cell r="AR320"/>
          <cell r="AS320"/>
          <cell r="AT320"/>
          <cell r="AU320"/>
          <cell r="AV320"/>
          <cell r="AW320"/>
          <cell r="AX320">
            <v>0</v>
          </cell>
          <cell r="AY320"/>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V320" t="str">
            <v>Save on Energy Energy Manager Program2015Adjustment</v>
          </cell>
        </row>
        <row r="321">
          <cell r="AQ321"/>
          <cell r="AR321"/>
          <cell r="AS321"/>
          <cell r="AT321"/>
          <cell r="AU321"/>
          <cell r="AV321"/>
          <cell r="AW321"/>
          <cell r="AX321">
            <v>0</v>
          </cell>
          <cell r="AY321"/>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V321" t="str">
            <v>Save on Energy Energy Performance Program for Multi-Site Customers2015Adjustment</v>
          </cell>
        </row>
        <row r="322">
          <cell r="AQ322"/>
          <cell r="AR322"/>
          <cell r="AS322"/>
          <cell r="AT322"/>
          <cell r="AU322"/>
          <cell r="AV322"/>
          <cell r="AW322"/>
          <cell r="AX322">
            <v>0</v>
          </cell>
          <cell r="AY322"/>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V322" t="str">
            <v>Save on Energy Existing Building Commissioning Program2015Current year savings</v>
          </cell>
        </row>
        <row r="323">
          <cell r="AQ323"/>
          <cell r="AR323"/>
          <cell r="AS323"/>
          <cell r="AT323"/>
          <cell r="AU323"/>
          <cell r="AV323"/>
          <cell r="AW323"/>
          <cell r="AX323">
            <v>0</v>
          </cell>
          <cell r="AY323"/>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V323" t="str">
            <v>Save on Energy Existing Building Commissioning Program2015Adjustment</v>
          </cell>
        </row>
        <row r="324">
          <cell r="AQ324"/>
          <cell r="AR324"/>
          <cell r="AS324"/>
          <cell r="AT324"/>
          <cell r="AU324"/>
          <cell r="AV324"/>
          <cell r="AW324"/>
          <cell r="AX324">
            <v>0</v>
          </cell>
          <cell r="AY324"/>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V324" t="str">
            <v>Save on Energy Existing Building Commissioning Program2015Adjustment</v>
          </cell>
        </row>
        <row r="325">
          <cell r="AQ325"/>
          <cell r="AR325"/>
          <cell r="AS325"/>
          <cell r="AT325"/>
          <cell r="AU325"/>
          <cell r="AV325"/>
          <cell r="AW325"/>
          <cell r="AX325">
            <v>53511</v>
          </cell>
          <cell r="AY325">
            <v>53511</v>
          </cell>
          <cell r="AZ325">
            <v>53511</v>
          </cell>
          <cell r="BA325">
            <v>53511</v>
          </cell>
          <cell r="BB325">
            <v>53511</v>
          </cell>
          <cell r="BC325">
            <v>53511</v>
          </cell>
          <cell r="BD325">
            <v>53511</v>
          </cell>
          <cell r="BE325">
            <v>53511</v>
          </cell>
          <cell r="BF325">
            <v>53511</v>
          </cell>
          <cell r="BG325">
            <v>53511</v>
          </cell>
          <cell r="BH325">
            <v>53511</v>
          </cell>
          <cell r="BI325">
            <v>53511</v>
          </cell>
          <cell r="BJ325">
            <v>53511</v>
          </cell>
          <cell r="BK325">
            <v>53511</v>
          </cell>
          <cell r="BL325">
            <v>53511</v>
          </cell>
          <cell r="BM325">
            <v>52496</v>
          </cell>
          <cell r="BN325">
            <v>0</v>
          </cell>
          <cell r="BO325">
            <v>0</v>
          </cell>
          <cell r="BP325">
            <v>0</v>
          </cell>
          <cell r="BQ325">
            <v>0</v>
          </cell>
          <cell r="BR325">
            <v>0</v>
          </cell>
          <cell r="BS325">
            <v>0</v>
          </cell>
          <cell r="BT325">
            <v>0</v>
          </cell>
          <cell r="BV325" t="str">
            <v>Save on Energy Heating &amp; Cooling Program2015Current year savings</v>
          </cell>
        </row>
        <row r="326">
          <cell r="AQ326"/>
          <cell r="AR326"/>
          <cell r="AS326"/>
          <cell r="AT326"/>
          <cell r="AU326"/>
          <cell r="AV326"/>
          <cell r="AW326"/>
          <cell r="AX326">
            <v>8838</v>
          </cell>
          <cell r="AY326">
            <v>8838</v>
          </cell>
          <cell r="AZ326">
            <v>8838</v>
          </cell>
          <cell r="BA326">
            <v>8838</v>
          </cell>
          <cell r="BB326">
            <v>8838</v>
          </cell>
          <cell r="BC326">
            <v>8838</v>
          </cell>
          <cell r="BD326">
            <v>8838</v>
          </cell>
          <cell r="BE326">
            <v>8838</v>
          </cell>
          <cell r="BF326">
            <v>8838</v>
          </cell>
          <cell r="BG326">
            <v>8838</v>
          </cell>
          <cell r="BH326">
            <v>8838</v>
          </cell>
          <cell r="BI326">
            <v>8838</v>
          </cell>
          <cell r="BJ326">
            <v>8838</v>
          </cell>
          <cell r="BK326">
            <v>8838</v>
          </cell>
          <cell r="BL326">
            <v>8838</v>
          </cell>
          <cell r="BM326">
            <v>8749</v>
          </cell>
          <cell r="BN326">
            <v>0</v>
          </cell>
          <cell r="BO326">
            <v>0</v>
          </cell>
          <cell r="BP326">
            <v>0</v>
          </cell>
          <cell r="BQ326">
            <v>0</v>
          </cell>
          <cell r="BR326">
            <v>0</v>
          </cell>
          <cell r="BS326">
            <v>0</v>
          </cell>
          <cell r="BT326">
            <v>0</v>
          </cell>
          <cell r="BV326" t="str">
            <v>Save on Energy Heating &amp; Cooling Program2015Adjustment</v>
          </cell>
        </row>
        <row r="327">
          <cell r="AQ327"/>
          <cell r="AR327"/>
          <cell r="AS327"/>
          <cell r="AT327"/>
          <cell r="AU327"/>
          <cell r="AV327"/>
          <cell r="AW327"/>
          <cell r="AX327">
            <v>0</v>
          </cell>
          <cell r="AY327"/>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V327" t="str">
            <v>Save on Energy Heating &amp; Cooling Program2015Adjustment</v>
          </cell>
        </row>
        <row r="328">
          <cell r="AQ328"/>
          <cell r="AR328"/>
          <cell r="AS328"/>
          <cell r="AT328"/>
          <cell r="AU328"/>
          <cell r="AV328"/>
          <cell r="AW328"/>
          <cell r="AX328">
            <v>0</v>
          </cell>
          <cell r="AY328"/>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V328" t="str">
            <v>Save on Energy High Performance New Construction Program2015Current year savings</v>
          </cell>
        </row>
        <row r="329">
          <cell r="AQ329"/>
          <cell r="AR329"/>
          <cell r="AS329"/>
          <cell r="AT329"/>
          <cell r="AU329"/>
          <cell r="AV329"/>
          <cell r="AW329"/>
          <cell r="AX329">
            <v>0</v>
          </cell>
          <cell r="AY329"/>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V329" t="str">
            <v>Save on Energy High Performance New Construction Program2015Adjustment</v>
          </cell>
        </row>
        <row r="330">
          <cell r="AQ330"/>
          <cell r="AR330"/>
          <cell r="AS330"/>
          <cell r="AT330"/>
          <cell r="AU330"/>
          <cell r="AV330"/>
          <cell r="AW330"/>
          <cell r="AX330">
            <v>0</v>
          </cell>
          <cell r="AY330"/>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V330" t="str">
            <v>Save on Energy High Performance New Construction Program2015Adjustment</v>
          </cell>
        </row>
        <row r="331">
          <cell r="AQ331"/>
          <cell r="AR331"/>
          <cell r="AS331"/>
          <cell r="AT331"/>
          <cell r="AU331"/>
          <cell r="AV331"/>
          <cell r="AW331"/>
          <cell r="AX331">
            <v>0</v>
          </cell>
          <cell r="AY331"/>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V331" t="str">
            <v>Save on Energy High Performance New Construction Program Enabled Savings2015Current year savings</v>
          </cell>
        </row>
        <row r="332">
          <cell r="AQ332"/>
          <cell r="AR332"/>
          <cell r="AS332"/>
          <cell r="AT332"/>
          <cell r="AU332"/>
          <cell r="AV332"/>
          <cell r="AW332"/>
          <cell r="AX332">
            <v>0</v>
          </cell>
          <cell r="AY332"/>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V332" t="str">
            <v>Save on Energy High Performance New Construction Program Enabled Savings2015Adjustment</v>
          </cell>
        </row>
        <row r="333">
          <cell r="AQ333"/>
          <cell r="AR333"/>
          <cell r="AS333"/>
          <cell r="AT333"/>
          <cell r="AU333"/>
          <cell r="AV333"/>
          <cell r="AW333"/>
          <cell r="AX333">
            <v>0</v>
          </cell>
          <cell r="AY333"/>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V333" t="str">
            <v>Save on Energy High Performance New Construction Program Enabled Savings2015Adjustment</v>
          </cell>
        </row>
        <row r="334">
          <cell r="AQ334"/>
          <cell r="AR334"/>
          <cell r="AS334"/>
          <cell r="AT334"/>
          <cell r="AU334"/>
          <cell r="AV334"/>
          <cell r="AW334"/>
          <cell r="AX334">
            <v>0</v>
          </cell>
          <cell r="AY334"/>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V334" t="str">
            <v>Save on Energy Home Assistance Program2015Current year savings</v>
          </cell>
        </row>
        <row r="335">
          <cell r="AQ335"/>
          <cell r="AR335"/>
          <cell r="AS335"/>
          <cell r="AT335"/>
          <cell r="AU335"/>
          <cell r="AV335"/>
          <cell r="AW335"/>
          <cell r="AX335">
            <v>0</v>
          </cell>
          <cell r="AY335"/>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V335" t="str">
            <v>Save on Energy Home Assistance Program2015Adjustment</v>
          </cell>
        </row>
        <row r="336">
          <cell r="AQ336"/>
          <cell r="AR336"/>
          <cell r="AS336"/>
          <cell r="AT336"/>
          <cell r="AU336"/>
          <cell r="AV336"/>
          <cell r="AW336"/>
          <cell r="AX336">
            <v>0</v>
          </cell>
          <cell r="AY336"/>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V336" t="str">
            <v>Save on Energy Home Assistance Program2015Adjustment</v>
          </cell>
        </row>
        <row r="337">
          <cell r="AQ337"/>
          <cell r="AR337"/>
          <cell r="AS337"/>
          <cell r="AT337"/>
          <cell r="AU337"/>
          <cell r="AV337"/>
          <cell r="AW337"/>
          <cell r="AX337">
            <v>0</v>
          </cell>
          <cell r="AY337"/>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V337" t="str">
            <v>Save on Energy Instant Discount Program2015Adjustment</v>
          </cell>
        </row>
        <row r="338">
          <cell r="AQ338"/>
          <cell r="AR338"/>
          <cell r="AS338"/>
          <cell r="AT338"/>
          <cell r="AU338"/>
          <cell r="AV338"/>
          <cell r="AW338"/>
          <cell r="AX338">
            <v>0</v>
          </cell>
          <cell r="AY338"/>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V338" t="str">
            <v>Save on Energy Monitoring &amp; Targeting Program2015Current year savings</v>
          </cell>
        </row>
        <row r="339">
          <cell r="AQ339"/>
          <cell r="AR339"/>
          <cell r="AS339"/>
          <cell r="AT339"/>
          <cell r="AU339"/>
          <cell r="AV339"/>
          <cell r="AW339"/>
          <cell r="AX339">
            <v>0</v>
          </cell>
          <cell r="AY339"/>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V339" t="str">
            <v>Save on Energy Monitoring &amp; Targeting Program2015Adjustment</v>
          </cell>
        </row>
        <row r="340">
          <cell r="AQ340"/>
          <cell r="AR340"/>
          <cell r="AS340"/>
          <cell r="AT340"/>
          <cell r="AU340"/>
          <cell r="AV340"/>
          <cell r="AW340"/>
          <cell r="AX340">
            <v>0</v>
          </cell>
          <cell r="AY340"/>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V340" t="str">
            <v>Save on Energy Monitoring &amp; Targeting Program2015Adjustment</v>
          </cell>
        </row>
        <row r="341">
          <cell r="AQ341"/>
          <cell r="AR341"/>
          <cell r="AS341"/>
          <cell r="AT341"/>
          <cell r="AU341"/>
          <cell r="AV341"/>
          <cell r="AW341"/>
          <cell r="AX341">
            <v>0</v>
          </cell>
          <cell r="AY341"/>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V341" t="str">
            <v>Save on Energy New Construction Program2015Current year savings</v>
          </cell>
        </row>
        <row r="342">
          <cell r="AQ342"/>
          <cell r="AR342"/>
          <cell r="AS342"/>
          <cell r="AT342"/>
          <cell r="AU342"/>
          <cell r="AV342"/>
          <cell r="AW342"/>
          <cell r="AX342">
            <v>0</v>
          </cell>
          <cell r="AY342"/>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V342" t="str">
            <v>Save on Energy New Construction Program2015Adjustment</v>
          </cell>
        </row>
        <row r="343">
          <cell r="AQ343"/>
          <cell r="AR343"/>
          <cell r="AS343"/>
          <cell r="AT343"/>
          <cell r="AU343"/>
          <cell r="AV343"/>
          <cell r="AW343"/>
          <cell r="AX343">
            <v>0</v>
          </cell>
          <cell r="AY343"/>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V343" t="str">
            <v>Save on Energy New Construction Program2015Adjustment</v>
          </cell>
        </row>
        <row r="344">
          <cell r="AQ344"/>
          <cell r="AR344"/>
          <cell r="AS344"/>
          <cell r="AT344"/>
          <cell r="AU344"/>
          <cell r="AV344"/>
          <cell r="AW344"/>
          <cell r="AX344">
            <v>0</v>
          </cell>
          <cell r="AY344"/>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V344" t="str">
            <v>Save on Energy Process &amp; Systems Upgrades Program2015Current year savings</v>
          </cell>
        </row>
        <row r="345">
          <cell r="AQ345"/>
          <cell r="AR345"/>
          <cell r="AS345"/>
          <cell r="AT345"/>
          <cell r="AU345"/>
          <cell r="AV345"/>
          <cell r="AW345"/>
          <cell r="AX345">
            <v>0</v>
          </cell>
          <cell r="AY345"/>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V345" t="str">
            <v>Save on Energy Process &amp; Systems Upgrades Program2015Adjustment</v>
          </cell>
        </row>
        <row r="346">
          <cell r="AQ346"/>
          <cell r="AR346"/>
          <cell r="AS346"/>
          <cell r="AT346"/>
          <cell r="AU346"/>
          <cell r="AV346"/>
          <cell r="AW346"/>
          <cell r="AX346">
            <v>0</v>
          </cell>
          <cell r="AY346"/>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V346" t="str">
            <v>Save on Energy Process &amp; Systems Upgrades Program2015Adjustment</v>
          </cell>
        </row>
        <row r="347">
          <cell r="AQ347"/>
          <cell r="AR347"/>
          <cell r="AS347"/>
          <cell r="AT347"/>
          <cell r="AU347"/>
          <cell r="AV347"/>
          <cell r="AW347"/>
          <cell r="AX347">
            <v>0</v>
          </cell>
          <cell r="AY347"/>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V347" t="str">
            <v>Save on Energy Process &amp; Systems Upgrades Program - P4P2015Current year savings</v>
          </cell>
        </row>
        <row r="348">
          <cell r="AQ348"/>
          <cell r="AR348"/>
          <cell r="AS348"/>
          <cell r="AT348"/>
          <cell r="AU348"/>
          <cell r="AV348"/>
          <cell r="AW348"/>
          <cell r="AX348">
            <v>0</v>
          </cell>
          <cell r="AY348"/>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V348" t="str">
            <v>Save on Energy Process &amp; Systems Upgrades Program - P4P2015Adjustment</v>
          </cell>
        </row>
        <row r="349">
          <cell r="AQ349"/>
          <cell r="AR349"/>
          <cell r="AS349"/>
          <cell r="AT349"/>
          <cell r="AU349"/>
          <cell r="AV349"/>
          <cell r="AW349"/>
          <cell r="AX349">
            <v>0</v>
          </cell>
          <cell r="AY349"/>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V349" t="str">
            <v>Save on Energy Process &amp; Systems Upgrades Program - P4P2015Adjustment</v>
          </cell>
        </row>
        <row r="350">
          <cell r="AQ350"/>
          <cell r="AR350"/>
          <cell r="AS350"/>
          <cell r="AT350"/>
          <cell r="AU350"/>
          <cell r="AV350"/>
          <cell r="AW350"/>
          <cell r="AX350">
            <v>0</v>
          </cell>
          <cell r="AY350"/>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V350" t="str">
            <v>Save on Energy Process &amp; Systems Upgrades Program Enabled Savings2015Current year savings</v>
          </cell>
        </row>
        <row r="351">
          <cell r="AQ351"/>
          <cell r="AR351"/>
          <cell r="AS351"/>
          <cell r="AT351"/>
          <cell r="AU351"/>
          <cell r="AV351"/>
          <cell r="AW351"/>
          <cell r="AX351">
            <v>0</v>
          </cell>
          <cell r="AY351"/>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V351" t="str">
            <v>Save on Energy Process &amp; Systems Upgrades Program Enabled Savings2015Adjustment</v>
          </cell>
        </row>
        <row r="352">
          <cell r="AQ352"/>
          <cell r="AR352"/>
          <cell r="AS352"/>
          <cell r="AT352"/>
          <cell r="AU352"/>
          <cell r="AV352"/>
          <cell r="AW352"/>
          <cell r="AX352">
            <v>0</v>
          </cell>
          <cell r="AY352"/>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V352" t="str">
            <v>Save on Energy Process &amp; Systems Upgrades Program Enabled Savings2015Adjustment</v>
          </cell>
        </row>
        <row r="353">
          <cell r="AQ353"/>
          <cell r="AR353"/>
          <cell r="AS353"/>
          <cell r="AT353"/>
          <cell r="AU353"/>
          <cell r="AV353"/>
          <cell r="AW353"/>
          <cell r="AX353">
            <v>0</v>
          </cell>
          <cell r="AY353"/>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V353" t="str">
            <v>Save on Energy Retrofit Program2015Current year savings</v>
          </cell>
        </row>
        <row r="354">
          <cell r="AQ354"/>
          <cell r="AR354"/>
          <cell r="AS354"/>
          <cell r="AT354"/>
          <cell r="AU354"/>
          <cell r="AV354"/>
          <cell r="AW354"/>
          <cell r="AX354">
            <v>112828</v>
          </cell>
          <cell r="AY354">
            <v>112828</v>
          </cell>
          <cell r="AZ354">
            <v>112828</v>
          </cell>
          <cell r="BA354">
            <v>107087</v>
          </cell>
          <cell r="BB354">
            <v>107087</v>
          </cell>
          <cell r="BC354">
            <v>107087</v>
          </cell>
          <cell r="BD354">
            <v>88957</v>
          </cell>
          <cell r="BE354">
            <v>45667</v>
          </cell>
          <cell r="BF354">
            <v>45667</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V354" t="str">
            <v>Save on Energy Retrofit Program2015Adjustment</v>
          </cell>
        </row>
        <row r="355">
          <cell r="AQ355"/>
          <cell r="AR355"/>
          <cell r="AS355"/>
          <cell r="AT355"/>
          <cell r="AU355"/>
          <cell r="AV355"/>
          <cell r="AW355"/>
          <cell r="AX355">
            <v>0</v>
          </cell>
          <cell r="AY355"/>
          <cell r="AZ355">
            <v>0</v>
          </cell>
          <cell r="BA355">
            <v>5741</v>
          </cell>
          <cell r="BB355">
            <v>5741</v>
          </cell>
          <cell r="BC355">
            <v>5741</v>
          </cell>
          <cell r="BD355">
            <v>4046</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V355" t="str">
            <v>Save on Energy Retrofit Program2015Adjustment</v>
          </cell>
        </row>
        <row r="356">
          <cell r="AQ356"/>
          <cell r="AR356"/>
          <cell r="AS356"/>
          <cell r="AT356"/>
          <cell r="AU356"/>
          <cell r="AV356"/>
          <cell r="AW356"/>
          <cell r="AX356">
            <v>0</v>
          </cell>
          <cell r="AY356"/>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V356" t="str">
            <v>Save on Energy Retrofit Program - P4P2015Current year savings</v>
          </cell>
        </row>
        <row r="357">
          <cell r="AQ357"/>
          <cell r="AR357"/>
          <cell r="AS357"/>
          <cell r="AT357"/>
          <cell r="AU357"/>
          <cell r="AV357"/>
          <cell r="AW357"/>
          <cell r="AX357">
            <v>0</v>
          </cell>
          <cell r="AY357"/>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V357" t="str">
            <v>Save on Energy Retrofit Program - P4P2015Adjustment</v>
          </cell>
        </row>
        <row r="358">
          <cell r="AQ358"/>
          <cell r="AR358"/>
          <cell r="AS358"/>
          <cell r="AT358"/>
          <cell r="AU358"/>
          <cell r="AV358"/>
          <cell r="AW358"/>
          <cell r="AX358">
            <v>0</v>
          </cell>
          <cell r="AY358"/>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V358" t="str">
            <v>Save on Energy Retrofit Program - P4P2015Adjustment</v>
          </cell>
        </row>
        <row r="359">
          <cell r="AQ359"/>
          <cell r="AR359"/>
          <cell r="AS359"/>
          <cell r="AT359"/>
          <cell r="AU359"/>
          <cell r="AV359"/>
          <cell r="AW359"/>
          <cell r="AX359">
            <v>0</v>
          </cell>
          <cell r="AY359"/>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V359" t="str">
            <v>Save on Energy Retrofit Program Enabled Savings2015Current year savings</v>
          </cell>
        </row>
        <row r="360">
          <cell r="AQ360"/>
          <cell r="AR360"/>
          <cell r="AS360"/>
          <cell r="AT360"/>
          <cell r="AU360"/>
          <cell r="AV360"/>
          <cell r="AW360"/>
          <cell r="AX360">
            <v>0</v>
          </cell>
          <cell r="AY360"/>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V360" t="str">
            <v>Save on Energy Retrofit Program Enabled Savings2015Adjustment</v>
          </cell>
        </row>
        <row r="361">
          <cell r="AQ361"/>
          <cell r="AR361"/>
          <cell r="AS361"/>
          <cell r="AT361"/>
          <cell r="AU361"/>
          <cell r="AV361"/>
          <cell r="AW361"/>
          <cell r="AX361">
            <v>0</v>
          </cell>
          <cell r="AY361"/>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V361" t="str">
            <v>Save on Energy Retrofit Program Enabled Savings2015Adjustment</v>
          </cell>
        </row>
        <row r="362">
          <cell r="AQ362"/>
          <cell r="AR362"/>
          <cell r="AS362"/>
          <cell r="AT362"/>
          <cell r="AU362"/>
          <cell r="AV362"/>
          <cell r="AW362"/>
          <cell r="AX362">
            <v>0</v>
          </cell>
          <cell r="AY362"/>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V362" t="str">
            <v>Save on Energy Small Business Lighting Program2015Current year savings</v>
          </cell>
        </row>
        <row r="363">
          <cell r="AQ363"/>
          <cell r="AR363"/>
          <cell r="AS363"/>
          <cell r="AT363"/>
          <cell r="AU363"/>
          <cell r="AV363"/>
          <cell r="AW363"/>
          <cell r="AX363">
            <v>0</v>
          </cell>
          <cell r="AY363"/>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V363" t="str">
            <v>Save on Energy Small Business Lighting Program2015Adjustment</v>
          </cell>
        </row>
        <row r="364">
          <cell r="AQ364"/>
          <cell r="AR364"/>
          <cell r="AS364"/>
          <cell r="AT364"/>
          <cell r="AU364"/>
          <cell r="AV364"/>
          <cell r="AW364"/>
          <cell r="AX364">
            <v>0</v>
          </cell>
          <cell r="AY364"/>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V364" t="str">
            <v>Save on Energy Small Business Lighting Program2015Adjustment</v>
          </cell>
        </row>
        <row r="365">
          <cell r="AQ365"/>
          <cell r="AR365"/>
          <cell r="AS365"/>
          <cell r="AT365"/>
          <cell r="AU365"/>
          <cell r="AV365"/>
          <cell r="AW365"/>
          <cell r="AX365">
            <v>0</v>
          </cell>
          <cell r="AY365"/>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V365" t="str">
            <v>Small &amp; Medium Business Energy Management System LDC Innovation Fund Pilot Program2015Adjustment</v>
          </cell>
        </row>
        <row r="366">
          <cell r="AQ366"/>
          <cell r="AR366"/>
          <cell r="AS366"/>
          <cell r="AT366"/>
          <cell r="AU366"/>
          <cell r="AV366"/>
          <cell r="AW366"/>
          <cell r="AX366">
            <v>0</v>
          </cell>
          <cell r="AY366"/>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V366" t="str">
            <v>Social Benchmarking Conservation Fund Pilot Program2015Current year savings</v>
          </cell>
        </row>
        <row r="367">
          <cell r="AQ367"/>
          <cell r="AR367"/>
          <cell r="AS367"/>
          <cell r="AT367"/>
          <cell r="AU367"/>
          <cell r="AV367"/>
          <cell r="AW367"/>
          <cell r="AX367">
            <v>0</v>
          </cell>
          <cell r="AY367"/>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V367" t="str">
            <v>Social Benchmarking Conservation Fund Pilot Program2015Adjustment</v>
          </cell>
        </row>
        <row r="368">
          <cell r="AQ368"/>
          <cell r="AR368"/>
          <cell r="AS368"/>
          <cell r="AT368"/>
          <cell r="AU368"/>
          <cell r="AV368"/>
          <cell r="AW368"/>
          <cell r="AX368">
            <v>0</v>
          </cell>
          <cell r="AY368"/>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V368" t="str">
            <v>Social Benchmarking Conservation Fund Pilot Program2015Adjustment</v>
          </cell>
        </row>
        <row r="369">
          <cell r="AQ369"/>
          <cell r="AR369"/>
          <cell r="AS369"/>
          <cell r="AT369"/>
          <cell r="AU369"/>
          <cell r="AV369"/>
          <cell r="AW369"/>
          <cell r="AX369">
            <v>0</v>
          </cell>
          <cell r="AY369"/>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V369" t="str">
            <v>Social Benchmarking Local Program2015Current year savings</v>
          </cell>
        </row>
        <row r="370">
          <cell r="AQ370"/>
          <cell r="AR370"/>
          <cell r="AS370"/>
          <cell r="AT370"/>
          <cell r="AU370"/>
          <cell r="AV370"/>
          <cell r="AW370"/>
          <cell r="AX370">
            <v>0</v>
          </cell>
          <cell r="AY370"/>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V370" t="str">
            <v>Social Benchmarking Local Program2015Adjustment</v>
          </cell>
        </row>
        <row r="371">
          <cell r="AQ371"/>
          <cell r="AR371"/>
          <cell r="AS371"/>
          <cell r="AT371"/>
          <cell r="AU371"/>
          <cell r="AV371"/>
          <cell r="AW371"/>
          <cell r="AX371">
            <v>0</v>
          </cell>
          <cell r="AY371"/>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V371" t="str">
            <v>Social Benchmarking Local Program2015Adjustment</v>
          </cell>
        </row>
        <row r="372">
          <cell r="AQ372"/>
          <cell r="AR372"/>
          <cell r="AS372"/>
          <cell r="AT372"/>
          <cell r="AU372"/>
          <cell r="AV372"/>
          <cell r="AW372"/>
          <cell r="AX372">
            <v>0</v>
          </cell>
          <cell r="AY372"/>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V372" t="str">
            <v>Social Benchmarking Pilot Program2015Current year savings</v>
          </cell>
        </row>
        <row r="373">
          <cell r="AQ373"/>
          <cell r="AR373"/>
          <cell r="AS373"/>
          <cell r="AT373"/>
          <cell r="AU373"/>
          <cell r="AV373"/>
          <cell r="AW373"/>
          <cell r="AX373">
            <v>0</v>
          </cell>
          <cell r="AY373"/>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V373" t="str">
            <v>Social Benchmarking Pilot Program2015Adjustment</v>
          </cell>
        </row>
        <row r="374">
          <cell r="AQ374"/>
          <cell r="AR374"/>
          <cell r="AS374"/>
          <cell r="AT374"/>
          <cell r="AU374"/>
          <cell r="AV374"/>
          <cell r="AW374"/>
          <cell r="AX374">
            <v>0</v>
          </cell>
          <cell r="AY374"/>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V374" t="str">
            <v>Solar Powered Attic Ventilation LDC Innovation Fund Pilot Program2015Adjustment</v>
          </cell>
        </row>
        <row r="375">
          <cell r="AQ375"/>
          <cell r="AR375"/>
          <cell r="AS375"/>
          <cell r="AT375"/>
          <cell r="AU375"/>
          <cell r="AV375"/>
          <cell r="AW375"/>
          <cell r="AX375">
            <v>0</v>
          </cell>
          <cell r="AY375"/>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V375" t="str">
            <v>Solar Powered Attic Ventilation Pilot Program2015Current year savings</v>
          </cell>
        </row>
        <row r="376">
          <cell r="AQ376"/>
          <cell r="AR376"/>
          <cell r="AS376"/>
          <cell r="AT376"/>
          <cell r="AU376"/>
          <cell r="AV376"/>
          <cell r="AW376"/>
          <cell r="AX376">
            <v>0</v>
          </cell>
          <cell r="AY376"/>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V376" t="str">
            <v>Solar Powered Attic Ventilation Pilot Program2015Adjustment</v>
          </cell>
        </row>
        <row r="377">
          <cell r="AQ377"/>
          <cell r="AR377"/>
          <cell r="AS377"/>
          <cell r="AT377"/>
          <cell r="AU377"/>
          <cell r="AV377"/>
          <cell r="AW377"/>
          <cell r="AX377">
            <v>0</v>
          </cell>
          <cell r="AY377"/>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V377" t="str">
            <v>Strategic Energy Group Conservation Fund Pilot Program2015Current year savings</v>
          </cell>
        </row>
        <row r="378">
          <cell r="AQ378"/>
          <cell r="AR378"/>
          <cell r="AS378"/>
          <cell r="AT378"/>
          <cell r="AU378"/>
          <cell r="AV378"/>
          <cell r="AW378"/>
          <cell r="AX378">
            <v>0</v>
          </cell>
          <cell r="AY378"/>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V378" t="str">
            <v>Strategic Energy Group Conservation Fund Pilot Program2015Adjustment</v>
          </cell>
        </row>
        <row r="379">
          <cell r="AQ379"/>
          <cell r="AR379"/>
          <cell r="AS379"/>
          <cell r="AT379"/>
          <cell r="AU379"/>
          <cell r="AV379"/>
          <cell r="AW379"/>
          <cell r="AX379">
            <v>0</v>
          </cell>
          <cell r="AY379"/>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V379" t="str">
            <v>Strategic Energy Group Conservation Fund Pilot Program2015Adjustment</v>
          </cell>
        </row>
        <row r="380">
          <cell r="AQ380"/>
          <cell r="AR380"/>
          <cell r="AS380"/>
          <cell r="AT380"/>
          <cell r="AU380"/>
          <cell r="AV380"/>
          <cell r="AW380"/>
          <cell r="AX380">
            <v>0</v>
          </cell>
          <cell r="AY380"/>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V380" t="str">
            <v>THESL Swimming Pool Efficiency Local Program2015Current year savings</v>
          </cell>
        </row>
        <row r="381">
          <cell r="AQ381"/>
          <cell r="AR381"/>
          <cell r="AS381"/>
          <cell r="AT381"/>
          <cell r="AU381"/>
          <cell r="AV381"/>
          <cell r="AW381"/>
          <cell r="AX381">
            <v>0</v>
          </cell>
          <cell r="AY381"/>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V381" t="str">
            <v>THESL Swimming Pool Efficiency Local Program2015Adjustment</v>
          </cell>
        </row>
        <row r="382">
          <cell r="AQ382"/>
          <cell r="AR382"/>
          <cell r="AS382"/>
          <cell r="AT382"/>
          <cell r="AU382"/>
          <cell r="AV382"/>
          <cell r="AW382"/>
          <cell r="AX382">
            <v>0</v>
          </cell>
          <cell r="AY382"/>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V382" t="str">
            <v>Toronto Hydro – Enbridge Joint Low-Income Program LDC Innovation Fund Pilot Program2015Adjustment</v>
          </cell>
        </row>
        <row r="383">
          <cell r="AQ383"/>
          <cell r="AR383"/>
          <cell r="AS383"/>
          <cell r="AT383"/>
          <cell r="AU383"/>
          <cell r="AV383"/>
          <cell r="AW383"/>
          <cell r="AX383">
            <v>0</v>
          </cell>
          <cell r="AY383"/>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V383" t="str">
            <v>Truckload Event LDC Innovation Fund Pilot Program2015Adjustment</v>
          </cell>
        </row>
        <row r="384">
          <cell r="AQ384"/>
          <cell r="AR384"/>
          <cell r="AS384"/>
          <cell r="AT384"/>
          <cell r="AU384"/>
          <cell r="AV384"/>
          <cell r="AW384"/>
          <cell r="AX384">
            <v>0</v>
          </cell>
          <cell r="AY384"/>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V384" t="str">
            <v>Truckload Event Pilot Program2015Current year savings</v>
          </cell>
        </row>
        <row r="385">
          <cell r="AQ385"/>
          <cell r="AR385"/>
          <cell r="AS385"/>
          <cell r="AT385"/>
          <cell r="AU385"/>
          <cell r="AV385"/>
          <cell r="AW385"/>
          <cell r="AX385">
            <v>0</v>
          </cell>
          <cell r="AY385"/>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V385" t="str">
            <v>Truckload Event Pilot Program2015Adjustment</v>
          </cell>
        </row>
        <row r="386">
          <cell r="AQ386"/>
          <cell r="AR386"/>
          <cell r="AS386"/>
          <cell r="AT386"/>
          <cell r="AU386"/>
          <cell r="AV386"/>
          <cell r="AW386"/>
          <cell r="AX386">
            <v>0</v>
          </cell>
          <cell r="AY386"/>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V386" t="str">
            <v>Unassigned Program2015Adjustment</v>
          </cell>
        </row>
        <row r="387">
          <cell r="AQ387"/>
          <cell r="AR387"/>
          <cell r="AS387"/>
          <cell r="AT387"/>
          <cell r="AU387"/>
          <cell r="AV387"/>
          <cell r="AW387"/>
          <cell r="AX387">
            <v>0</v>
          </cell>
          <cell r="AY387"/>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V387" t="str">
            <v>Unassigned Target2015Current year savings</v>
          </cell>
        </row>
        <row r="388">
          <cell r="AQ388"/>
          <cell r="AR388"/>
          <cell r="AS388"/>
          <cell r="AT388"/>
          <cell r="AU388"/>
          <cell r="AV388"/>
          <cell r="AW388"/>
          <cell r="AX388">
            <v>0</v>
          </cell>
          <cell r="AY388"/>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V388" t="str">
            <v>Unassigned Target2015Adjustment</v>
          </cell>
        </row>
        <row r="389">
          <cell r="AQ389"/>
          <cell r="AR389"/>
          <cell r="AS389"/>
          <cell r="AT389"/>
          <cell r="AU389"/>
          <cell r="AV389"/>
          <cell r="AW389"/>
          <cell r="AX389">
            <v>0</v>
          </cell>
          <cell r="AY389"/>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V389" t="str">
            <v>Whole Home Pilot Program2015Adjustment</v>
          </cell>
        </row>
        <row r="390">
          <cell r="AQ390"/>
          <cell r="AR390"/>
          <cell r="AS390"/>
          <cell r="AT390"/>
          <cell r="AU390"/>
          <cell r="AV390"/>
          <cell r="AW390"/>
          <cell r="AX390">
            <v>0</v>
          </cell>
          <cell r="AY390"/>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V390" t="str">
            <v>Performance Based Conservation Fund Pilot Program2016Adjustment</v>
          </cell>
        </row>
        <row r="391">
          <cell r="AQ391"/>
          <cell r="AR391"/>
          <cell r="AS391"/>
          <cell r="AT391"/>
          <cell r="AU391"/>
          <cell r="AV391"/>
          <cell r="AW391"/>
          <cell r="AX391">
            <v>0</v>
          </cell>
          <cell r="AY391"/>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V391" t="str">
            <v>Performance Based Conservation Pilot Program2016Current year savings</v>
          </cell>
        </row>
        <row r="392">
          <cell r="AQ392"/>
          <cell r="AR392"/>
          <cell r="AS392"/>
          <cell r="AT392"/>
          <cell r="AU392"/>
          <cell r="AV392"/>
          <cell r="AW392"/>
          <cell r="AX392">
            <v>0</v>
          </cell>
          <cell r="AY392"/>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V392" t="str">
            <v>Pool Saver Local Program2016Adjustment</v>
          </cell>
        </row>
        <row r="393">
          <cell r="AQ393"/>
          <cell r="AR393"/>
          <cell r="AS393"/>
          <cell r="AT393"/>
          <cell r="AU393"/>
          <cell r="AV393"/>
          <cell r="AW393"/>
          <cell r="AX393">
            <v>0</v>
          </cell>
          <cell r="AY393"/>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V393" t="str">
            <v>Process and Systems Upgrades Initiatives - Energy Manager Initiative2016Current year savings</v>
          </cell>
        </row>
        <row r="394">
          <cell r="AQ394"/>
          <cell r="AR394"/>
          <cell r="AS394"/>
          <cell r="AT394"/>
          <cell r="AU394"/>
          <cell r="AV394"/>
          <cell r="AW394"/>
          <cell r="AX394">
            <v>0</v>
          </cell>
          <cell r="AY394"/>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V394" t="str">
            <v>Process and Systems Upgrades Initiatives - Energy Manager Initiative2016Adjustment</v>
          </cell>
        </row>
        <row r="395">
          <cell r="AQ395"/>
          <cell r="AR395"/>
          <cell r="AS395"/>
          <cell r="AT395"/>
          <cell r="AU395"/>
          <cell r="AV395"/>
          <cell r="AW395"/>
          <cell r="AX395">
            <v>17802</v>
          </cell>
          <cell r="AY395"/>
          <cell r="AZ395"/>
          <cell r="BA395"/>
          <cell r="BB395"/>
          <cell r="BC395"/>
          <cell r="BD395"/>
          <cell r="BE395"/>
          <cell r="BF395"/>
          <cell r="BG395"/>
          <cell r="BH395"/>
          <cell r="BI395"/>
          <cell r="BJ395"/>
          <cell r="BK395"/>
          <cell r="BL395"/>
          <cell r="BM395"/>
          <cell r="BN395"/>
          <cell r="BO395"/>
          <cell r="BP395"/>
          <cell r="BQ395"/>
          <cell r="BR395"/>
          <cell r="BS395"/>
          <cell r="BT395"/>
          <cell r="BV395" t="str">
            <v>Process and Systems Upgrades Initiatives - Energy Manager Initiative2016Adjustment</v>
          </cell>
        </row>
        <row r="396">
          <cell r="AQ396"/>
          <cell r="AR396"/>
          <cell r="AS396"/>
          <cell r="AT396"/>
          <cell r="AU396"/>
          <cell r="AV396"/>
          <cell r="AW396"/>
          <cell r="AX396">
            <v>0</v>
          </cell>
          <cell r="AY396"/>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V396" t="str">
            <v>Process and Systems Upgrades Initiatives - Monitoring and Targeting Initiative2016Current year savings</v>
          </cell>
        </row>
        <row r="397">
          <cell r="AQ397"/>
          <cell r="AR397"/>
          <cell r="AS397"/>
          <cell r="AT397"/>
          <cell r="AU397"/>
          <cell r="AV397"/>
          <cell r="AW397"/>
          <cell r="AX397">
            <v>0</v>
          </cell>
          <cell r="AY397"/>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V397" t="str">
            <v>Process and Systems Upgrades Initiatives - Monitoring and Targeting Initiative2016Adjustment</v>
          </cell>
        </row>
        <row r="398">
          <cell r="AQ398"/>
          <cell r="AR398"/>
          <cell r="AS398"/>
          <cell r="AT398"/>
          <cell r="AU398"/>
          <cell r="AV398"/>
          <cell r="AW398"/>
          <cell r="AX398">
            <v>0</v>
          </cell>
          <cell r="AY398"/>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V398" t="str">
            <v>Process and Systems Upgrades Initiatives - Project Incentive Initiative2016Current year savings</v>
          </cell>
        </row>
        <row r="399">
          <cell r="AQ399"/>
          <cell r="AR399"/>
          <cell r="AS399"/>
          <cell r="AT399"/>
          <cell r="AU399"/>
          <cell r="AV399"/>
          <cell r="AW399"/>
          <cell r="AX399">
            <v>0</v>
          </cell>
          <cell r="AY399"/>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V399" t="str">
            <v>Process and Systems Upgrades Initiatives - Project Incentive Initiative2016Adjustment</v>
          </cell>
        </row>
        <row r="400">
          <cell r="AQ400"/>
          <cell r="AR400"/>
          <cell r="AS400"/>
          <cell r="AT400"/>
          <cell r="AU400"/>
          <cell r="AV400"/>
          <cell r="AW400"/>
          <cell r="AX400">
            <v>0</v>
          </cell>
          <cell r="AY400"/>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V400" t="str">
            <v>Program Enabled Savings2016Current year savings</v>
          </cell>
        </row>
        <row r="401">
          <cell r="AQ401"/>
          <cell r="AR401"/>
          <cell r="AS401"/>
          <cell r="AT401"/>
          <cell r="AU401"/>
          <cell r="AV401"/>
          <cell r="AW401"/>
          <cell r="AX401">
            <v>0</v>
          </cell>
          <cell r="AY401"/>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V401" t="str">
            <v>Program Enabled Savings2016Adjustment</v>
          </cell>
        </row>
        <row r="402">
          <cell r="AQ402"/>
          <cell r="AR402"/>
          <cell r="AS402"/>
          <cell r="AT402"/>
          <cell r="AU402"/>
          <cell r="AV402"/>
          <cell r="AW402"/>
          <cell r="AX402">
            <v>0</v>
          </cell>
          <cell r="AY402"/>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V402" t="str">
            <v>Proposed Program or Pilot2016Current year savings</v>
          </cell>
        </row>
        <row r="403">
          <cell r="AQ403"/>
          <cell r="AR403"/>
          <cell r="AS403"/>
          <cell r="AT403"/>
          <cell r="AU403"/>
          <cell r="AV403"/>
          <cell r="AW403"/>
          <cell r="AX403">
            <v>0</v>
          </cell>
          <cell r="AY403"/>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V403" t="str">
            <v>PUMPsaver LDC Innovation Fund Pilot Program2016Adjustment</v>
          </cell>
        </row>
        <row r="404">
          <cell r="AQ404"/>
          <cell r="AR404"/>
          <cell r="AS404"/>
          <cell r="AT404"/>
          <cell r="AU404"/>
          <cell r="AV404"/>
          <cell r="AW404"/>
          <cell r="AX404">
            <v>0</v>
          </cell>
          <cell r="AY404"/>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V404" t="str">
            <v>PUMPsaver Local Program2016Current year savings</v>
          </cell>
        </row>
        <row r="405">
          <cell r="AQ405"/>
          <cell r="AR405"/>
          <cell r="AS405"/>
          <cell r="AT405"/>
          <cell r="AU405"/>
          <cell r="AV405"/>
          <cell r="AW405"/>
          <cell r="AX405">
            <v>0</v>
          </cell>
          <cell r="AY405"/>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V405" t="str">
            <v>PUMPsaver Local Program2016Adjustment</v>
          </cell>
        </row>
        <row r="406">
          <cell r="AQ406"/>
          <cell r="AR406"/>
          <cell r="AS406"/>
          <cell r="AT406"/>
          <cell r="AU406"/>
          <cell r="AV406"/>
          <cell r="AW406"/>
          <cell r="AX406">
            <v>0</v>
          </cell>
          <cell r="AY406"/>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V406" t="str">
            <v>Re-Invest Pilot Program2016Current year savings</v>
          </cell>
        </row>
        <row r="407">
          <cell r="AQ407"/>
          <cell r="AR407"/>
          <cell r="AS407"/>
          <cell r="AT407"/>
          <cell r="AU407"/>
          <cell r="AV407"/>
          <cell r="AW407"/>
          <cell r="AX407">
            <v>0</v>
          </cell>
          <cell r="AY407"/>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V407" t="str">
            <v>Residential Direct Install LDC Innovation Fund Pilot Program2016Adjustment</v>
          </cell>
        </row>
        <row r="408">
          <cell r="AQ408"/>
          <cell r="AR408"/>
          <cell r="AS408"/>
          <cell r="AT408"/>
          <cell r="AU408"/>
          <cell r="AV408"/>
          <cell r="AW408"/>
          <cell r="AX408">
            <v>0</v>
          </cell>
          <cell r="AY408"/>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V408" t="str">
            <v>Residential Direct Install Pilot Program2016Current year savings</v>
          </cell>
        </row>
        <row r="409">
          <cell r="AQ409"/>
          <cell r="AR409"/>
          <cell r="AS409"/>
          <cell r="AT409"/>
          <cell r="AU409"/>
          <cell r="AV409"/>
          <cell r="AW409"/>
          <cell r="AX409">
            <v>0</v>
          </cell>
          <cell r="AY409"/>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V409" t="str">
            <v>Residential Direct Mail LDC Innovation Fund Pilot Program2016Adjustment</v>
          </cell>
        </row>
        <row r="410">
          <cell r="AQ410"/>
          <cell r="AR410"/>
          <cell r="AS410"/>
          <cell r="AT410"/>
          <cell r="AU410"/>
          <cell r="AV410"/>
          <cell r="AW410"/>
          <cell r="AX410">
            <v>0</v>
          </cell>
          <cell r="AY410"/>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V410" t="str">
            <v>Residential Direct Mail Pilot Program2016Current year savings</v>
          </cell>
        </row>
        <row r="411">
          <cell r="AQ411"/>
          <cell r="AR411"/>
          <cell r="AS411"/>
          <cell r="AT411"/>
          <cell r="AU411"/>
          <cell r="AV411"/>
          <cell r="AW411"/>
          <cell r="AX411">
            <v>0</v>
          </cell>
          <cell r="AY411"/>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V411" t="str">
            <v>Residential Ductless Heat Pump LDC Innovation Fund Pilot Program2016Adjustment</v>
          </cell>
        </row>
        <row r="412">
          <cell r="AQ412"/>
          <cell r="AR412"/>
          <cell r="AS412"/>
          <cell r="AT412"/>
          <cell r="AU412"/>
          <cell r="AV412"/>
          <cell r="AW412"/>
          <cell r="AX412">
            <v>0</v>
          </cell>
          <cell r="AY412"/>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V412" t="str">
            <v>Residential Ductless Heat Pump Pilot Program2016Current year savings</v>
          </cell>
        </row>
        <row r="413">
          <cell r="AQ413"/>
          <cell r="AR413"/>
          <cell r="AS413"/>
          <cell r="AT413"/>
          <cell r="AU413"/>
          <cell r="AV413"/>
          <cell r="AW413"/>
          <cell r="AX413">
            <v>0</v>
          </cell>
          <cell r="AY413"/>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V413" t="str">
            <v>Residential Install Pilot Program2016Current year savings</v>
          </cell>
        </row>
        <row r="414">
          <cell r="AQ414"/>
          <cell r="AR414"/>
          <cell r="AS414"/>
          <cell r="AT414"/>
          <cell r="AU414"/>
          <cell r="AV414"/>
          <cell r="AW414"/>
          <cell r="AX414">
            <v>0</v>
          </cell>
          <cell r="AY414"/>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V414" t="str">
            <v>Residential New Construction and Major Renovation Initiative2016Current year savings</v>
          </cell>
        </row>
        <row r="415">
          <cell r="AQ415"/>
          <cell r="AR415"/>
          <cell r="AS415"/>
          <cell r="AT415"/>
          <cell r="AU415"/>
          <cell r="AV415"/>
          <cell r="AW415"/>
          <cell r="AX415">
            <v>0</v>
          </cell>
          <cell r="AY415"/>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V415" t="str">
            <v>Residential New Construction and Major Renovation Initiative2016Adjustment</v>
          </cell>
        </row>
        <row r="416">
          <cell r="AQ416"/>
          <cell r="AR416"/>
          <cell r="AS416"/>
          <cell r="AT416"/>
          <cell r="AU416"/>
          <cell r="AV416"/>
          <cell r="AW416"/>
          <cell r="AX416">
            <v>0</v>
          </cell>
          <cell r="AY416"/>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V416" t="str">
            <v>Retrocomissioning LDC Innovation Fund Pilot Program2016Adjustment</v>
          </cell>
        </row>
        <row r="417">
          <cell r="AQ417"/>
          <cell r="AR417"/>
          <cell r="AS417"/>
          <cell r="AT417"/>
          <cell r="AU417"/>
          <cell r="AV417"/>
          <cell r="AW417"/>
          <cell r="AX417">
            <v>0</v>
          </cell>
          <cell r="AY417"/>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V417" t="str">
            <v>RTUsaver LDC Innovation Fund Pilot Program2016Adjustment</v>
          </cell>
        </row>
        <row r="418">
          <cell r="AQ418"/>
          <cell r="AR418"/>
          <cell r="AS418"/>
          <cell r="AT418"/>
          <cell r="AU418"/>
          <cell r="AV418"/>
          <cell r="AW418"/>
          <cell r="AX418">
            <v>0</v>
          </cell>
          <cell r="AY418"/>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V418" t="str">
            <v>RTUsaver Local Program2016Adjustment</v>
          </cell>
        </row>
        <row r="419">
          <cell r="AQ419"/>
          <cell r="AR419"/>
          <cell r="AS419"/>
          <cell r="AT419"/>
          <cell r="AU419"/>
          <cell r="AV419"/>
          <cell r="AW419"/>
          <cell r="AX419">
            <v>39428</v>
          </cell>
          <cell r="AY419">
            <v>39428</v>
          </cell>
          <cell r="AZ419">
            <v>39428</v>
          </cell>
          <cell r="BA419">
            <v>39428</v>
          </cell>
          <cell r="BB419">
            <v>39428</v>
          </cell>
          <cell r="BC419">
            <v>39428</v>
          </cell>
          <cell r="BD419">
            <v>39428</v>
          </cell>
          <cell r="BE419">
            <v>39428</v>
          </cell>
          <cell r="BF419">
            <v>9734</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V419" t="str">
            <v>Save on Energy Audit Funding Program2016Current year savings</v>
          </cell>
        </row>
        <row r="420">
          <cell r="AQ420"/>
          <cell r="AR420"/>
          <cell r="AS420"/>
          <cell r="AT420"/>
          <cell r="AU420"/>
          <cell r="AV420"/>
          <cell r="AW420"/>
          <cell r="AX420">
            <v>13143</v>
          </cell>
          <cell r="AY420">
            <v>13143</v>
          </cell>
          <cell r="AZ420">
            <v>13143</v>
          </cell>
          <cell r="BA420">
            <v>13143</v>
          </cell>
          <cell r="BB420">
            <v>13143</v>
          </cell>
          <cell r="BC420">
            <v>13143</v>
          </cell>
          <cell r="BD420">
            <v>13143</v>
          </cell>
          <cell r="BE420">
            <v>13143</v>
          </cell>
          <cell r="BF420">
            <v>3245</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V420" t="str">
            <v>Save on Energy Audit Funding Program2016Adjustment</v>
          </cell>
        </row>
        <row r="421">
          <cell r="AQ421"/>
          <cell r="AR421"/>
          <cell r="AS421"/>
          <cell r="AT421"/>
          <cell r="AU421"/>
          <cell r="AV421"/>
          <cell r="AW421"/>
          <cell r="AX421">
            <v>0</v>
          </cell>
          <cell r="AY421"/>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V421" t="str">
            <v>Save on Energy Business Refrigeration Incentive Program2016Adjustment</v>
          </cell>
        </row>
        <row r="422">
          <cell r="AQ422"/>
          <cell r="AR422"/>
          <cell r="AS422"/>
          <cell r="AT422"/>
          <cell r="AU422"/>
          <cell r="AV422"/>
          <cell r="AW422"/>
          <cell r="AX422">
            <v>2005471</v>
          </cell>
          <cell r="AY422">
            <v>2005471</v>
          </cell>
          <cell r="AZ422">
            <v>2005471</v>
          </cell>
          <cell r="BA422">
            <v>2005471</v>
          </cell>
          <cell r="BB422">
            <v>2005471</v>
          </cell>
          <cell r="BC422">
            <v>2005167</v>
          </cell>
          <cell r="BD422">
            <v>2005167</v>
          </cell>
          <cell r="BE422">
            <v>1996210</v>
          </cell>
          <cell r="BF422">
            <v>1972049</v>
          </cell>
          <cell r="BG422">
            <v>1970877</v>
          </cell>
          <cell r="BH422">
            <v>1970877</v>
          </cell>
          <cell r="BI422">
            <v>1960302</v>
          </cell>
          <cell r="BJ422">
            <v>1699073</v>
          </cell>
          <cell r="BK422">
            <v>1699073</v>
          </cell>
          <cell r="BL422">
            <v>749223</v>
          </cell>
          <cell r="BM422">
            <v>0</v>
          </cell>
          <cell r="BN422">
            <v>0</v>
          </cell>
          <cell r="BO422">
            <v>0</v>
          </cell>
          <cell r="BP422">
            <v>0</v>
          </cell>
          <cell r="BQ422">
            <v>0</v>
          </cell>
          <cell r="BR422">
            <v>0</v>
          </cell>
          <cell r="BS422">
            <v>0</v>
          </cell>
          <cell r="BT422">
            <v>0</v>
          </cell>
          <cell r="BV422" t="str">
            <v>Save on Energy Coupon Program2016Current year savings</v>
          </cell>
        </row>
        <row r="423">
          <cell r="AQ423"/>
          <cell r="AR423"/>
          <cell r="AS423"/>
          <cell r="AT423"/>
          <cell r="AU423"/>
          <cell r="AV423"/>
          <cell r="AW423"/>
          <cell r="AX423">
            <v>223129</v>
          </cell>
          <cell r="AY423">
            <v>223129</v>
          </cell>
          <cell r="AZ423">
            <v>223129</v>
          </cell>
          <cell r="BA423">
            <v>223129</v>
          </cell>
          <cell r="BB423">
            <v>223129</v>
          </cell>
          <cell r="BC423">
            <v>223109</v>
          </cell>
          <cell r="BD423">
            <v>223109</v>
          </cell>
          <cell r="BE423">
            <v>223439</v>
          </cell>
          <cell r="BF423">
            <v>223577</v>
          </cell>
          <cell r="BG423">
            <v>223788</v>
          </cell>
          <cell r="BH423">
            <v>223788</v>
          </cell>
          <cell r="BI423">
            <v>223196</v>
          </cell>
          <cell r="BJ423">
            <v>193353</v>
          </cell>
          <cell r="BK423">
            <v>193353</v>
          </cell>
          <cell r="BL423">
            <v>79568</v>
          </cell>
          <cell r="BM423">
            <v>0</v>
          </cell>
          <cell r="BN423">
            <v>0</v>
          </cell>
          <cell r="BO423">
            <v>0</v>
          </cell>
          <cell r="BP423">
            <v>0</v>
          </cell>
          <cell r="BQ423">
            <v>0</v>
          </cell>
          <cell r="BR423">
            <v>0</v>
          </cell>
          <cell r="BS423">
            <v>0</v>
          </cell>
          <cell r="BT423">
            <v>0</v>
          </cell>
          <cell r="BV423" t="str">
            <v>Save on Energy Coupon Program2016Adjustment</v>
          </cell>
        </row>
        <row r="424">
          <cell r="AQ424"/>
          <cell r="AR424"/>
          <cell r="AS424"/>
          <cell r="AT424"/>
          <cell r="AU424"/>
          <cell r="AV424"/>
          <cell r="AW424"/>
          <cell r="AX424">
            <v>0</v>
          </cell>
          <cell r="AY424"/>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V424" t="str">
            <v>Save on Energy Energy Manager Program2016Current year savings</v>
          </cell>
        </row>
        <row r="425">
          <cell r="AQ425"/>
          <cell r="AR425"/>
          <cell r="AS425"/>
          <cell r="AT425"/>
          <cell r="AU425"/>
          <cell r="AV425"/>
          <cell r="AW425"/>
          <cell r="AX425">
            <v>0</v>
          </cell>
          <cell r="AY425"/>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V425" t="str">
            <v>Save on Energy Energy Manager Program2016Adjustment</v>
          </cell>
        </row>
        <row r="426">
          <cell r="AQ426"/>
          <cell r="AR426"/>
          <cell r="AS426"/>
          <cell r="AT426"/>
          <cell r="AU426"/>
          <cell r="AV426"/>
          <cell r="AW426"/>
          <cell r="AX426">
            <v>0</v>
          </cell>
          <cell r="AY426"/>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V426" t="str">
            <v>Save on Energy Energy Performance Program for Multi-Site Customers2016Adjustment</v>
          </cell>
        </row>
        <row r="427">
          <cell r="AQ427"/>
          <cell r="AR427"/>
          <cell r="AS427"/>
          <cell r="AT427"/>
          <cell r="AU427"/>
          <cell r="AV427"/>
          <cell r="AW427"/>
          <cell r="AX427">
            <v>0</v>
          </cell>
          <cell r="AY427"/>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V427" t="str">
            <v>Save on Energy Existing Building Commissioning Program2016Current year savings</v>
          </cell>
        </row>
        <row r="428">
          <cell r="AQ428"/>
          <cell r="AR428"/>
          <cell r="AS428"/>
          <cell r="AT428"/>
          <cell r="AU428"/>
          <cell r="AV428"/>
          <cell r="AW428"/>
          <cell r="AX428">
            <v>0</v>
          </cell>
          <cell r="AY428"/>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V428" t="str">
            <v>Save on Energy Existing Building Commissioning Program2016Adjustment</v>
          </cell>
        </row>
        <row r="429">
          <cell r="AQ429"/>
          <cell r="AR429"/>
          <cell r="AS429"/>
          <cell r="AT429"/>
          <cell r="AU429"/>
          <cell r="AV429"/>
          <cell r="AW429"/>
          <cell r="AX429">
            <v>623179</v>
          </cell>
          <cell r="AY429">
            <v>623179</v>
          </cell>
          <cell r="AZ429">
            <v>623179</v>
          </cell>
          <cell r="BA429">
            <v>623179</v>
          </cell>
          <cell r="BB429">
            <v>623179</v>
          </cell>
          <cell r="BC429">
            <v>623179</v>
          </cell>
          <cell r="BD429">
            <v>623179</v>
          </cell>
          <cell r="BE429">
            <v>623179</v>
          </cell>
          <cell r="BF429">
            <v>623179</v>
          </cell>
          <cell r="BG429">
            <v>623179</v>
          </cell>
          <cell r="BH429">
            <v>623179</v>
          </cell>
          <cell r="BI429">
            <v>623179</v>
          </cell>
          <cell r="BJ429">
            <v>623179</v>
          </cell>
          <cell r="BK429">
            <v>623179</v>
          </cell>
          <cell r="BL429">
            <v>623179</v>
          </cell>
          <cell r="BM429">
            <v>623179</v>
          </cell>
          <cell r="BN429">
            <v>606611</v>
          </cell>
          <cell r="BO429">
            <v>0</v>
          </cell>
          <cell r="BP429">
            <v>0</v>
          </cell>
          <cell r="BQ429">
            <v>0</v>
          </cell>
          <cell r="BR429">
            <v>0</v>
          </cell>
          <cell r="BS429">
            <v>0</v>
          </cell>
          <cell r="BT429">
            <v>0</v>
          </cell>
          <cell r="BV429" t="str">
            <v>Save on Energy Heating &amp; Cooling Program2016Current year savings</v>
          </cell>
        </row>
        <row r="430">
          <cell r="AQ430"/>
          <cell r="AR430"/>
          <cell r="AS430"/>
          <cell r="AT430"/>
          <cell r="AU430"/>
          <cell r="AV430"/>
          <cell r="AW430"/>
          <cell r="AX430">
            <v>8802</v>
          </cell>
          <cell r="AY430">
            <v>8802</v>
          </cell>
          <cell r="AZ430">
            <v>8802</v>
          </cell>
          <cell r="BA430">
            <v>8802</v>
          </cell>
          <cell r="BB430">
            <v>8802</v>
          </cell>
          <cell r="BC430">
            <v>8802</v>
          </cell>
          <cell r="BD430">
            <v>8802</v>
          </cell>
          <cell r="BE430">
            <v>8802</v>
          </cell>
          <cell r="BF430">
            <v>8802</v>
          </cell>
          <cell r="BG430">
            <v>8802</v>
          </cell>
          <cell r="BH430">
            <v>8802</v>
          </cell>
          <cell r="BI430">
            <v>8802</v>
          </cell>
          <cell r="BJ430">
            <v>8802</v>
          </cell>
          <cell r="BK430">
            <v>8802</v>
          </cell>
          <cell r="BL430">
            <v>8802</v>
          </cell>
          <cell r="BM430">
            <v>8802</v>
          </cell>
          <cell r="BN430">
            <v>8611</v>
          </cell>
          <cell r="BO430">
            <v>0</v>
          </cell>
          <cell r="BP430">
            <v>0</v>
          </cell>
          <cell r="BQ430">
            <v>0</v>
          </cell>
          <cell r="BR430">
            <v>0</v>
          </cell>
          <cell r="BS430">
            <v>0</v>
          </cell>
          <cell r="BT430">
            <v>0</v>
          </cell>
          <cell r="BV430" t="str">
            <v>Save on Energy Heating &amp; Cooling Program2016Adjustment</v>
          </cell>
        </row>
        <row r="431">
          <cell r="AQ431"/>
          <cell r="AR431"/>
          <cell r="AS431"/>
          <cell r="AT431"/>
          <cell r="AU431"/>
          <cell r="AV431"/>
          <cell r="AW431"/>
          <cell r="AX431">
            <v>12703</v>
          </cell>
          <cell r="AY431">
            <v>12703</v>
          </cell>
          <cell r="AZ431">
            <v>12703</v>
          </cell>
          <cell r="BA431">
            <v>12703</v>
          </cell>
          <cell r="BB431">
            <v>12703</v>
          </cell>
          <cell r="BC431">
            <v>12703</v>
          </cell>
          <cell r="BD431">
            <v>12703</v>
          </cell>
          <cell r="BE431">
            <v>12703</v>
          </cell>
          <cell r="BF431">
            <v>12703</v>
          </cell>
          <cell r="BG431">
            <v>12703</v>
          </cell>
          <cell r="BH431">
            <v>12703</v>
          </cell>
          <cell r="BI431">
            <v>12703</v>
          </cell>
          <cell r="BJ431">
            <v>12703</v>
          </cell>
          <cell r="BK431">
            <v>4564</v>
          </cell>
          <cell r="BL431">
            <v>0</v>
          </cell>
          <cell r="BM431">
            <v>0</v>
          </cell>
          <cell r="BN431">
            <v>0</v>
          </cell>
          <cell r="BO431">
            <v>0</v>
          </cell>
          <cell r="BP431">
            <v>0</v>
          </cell>
          <cell r="BQ431">
            <v>0</v>
          </cell>
          <cell r="BR431">
            <v>0</v>
          </cell>
          <cell r="BS431">
            <v>0</v>
          </cell>
          <cell r="BT431">
            <v>0</v>
          </cell>
          <cell r="BV431" t="str">
            <v>Save on Energy High Performance New Construction Program2016Current year savings</v>
          </cell>
        </row>
        <row r="432">
          <cell r="AQ432"/>
          <cell r="AR432"/>
          <cell r="AS432"/>
          <cell r="AT432"/>
          <cell r="AU432"/>
          <cell r="AV432"/>
          <cell r="AW432"/>
          <cell r="AX432">
            <v>0</v>
          </cell>
          <cell r="AY432"/>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V432" t="str">
            <v>Save on Energy High Performance New Construction Program2016Adjustment</v>
          </cell>
        </row>
        <row r="433">
          <cell r="AQ433"/>
          <cell r="AR433"/>
          <cell r="AS433"/>
          <cell r="AT433"/>
          <cell r="AU433"/>
          <cell r="AV433"/>
          <cell r="AW433"/>
          <cell r="AX433">
            <v>0</v>
          </cell>
          <cell r="AY433"/>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V433" t="str">
            <v>Save on Energy High Performance New Construction Program Enabled Savings2016Current year savings</v>
          </cell>
        </row>
        <row r="434">
          <cell r="AQ434"/>
          <cell r="AR434"/>
          <cell r="AS434"/>
          <cell r="AT434"/>
          <cell r="AU434"/>
          <cell r="AV434"/>
          <cell r="AW434"/>
          <cell r="AX434">
            <v>0</v>
          </cell>
          <cell r="AY434"/>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V434" t="str">
            <v>Save on Energy High Performance New Construction Program Enabled Savings2016Adjustment</v>
          </cell>
        </row>
        <row r="435">
          <cell r="AQ435"/>
          <cell r="AR435"/>
          <cell r="AS435"/>
          <cell r="AT435"/>
          <cell r="AU435"/>
          <cell r="AV435"/>
          <cell r="AW435"/>
          <cell r="AX435">
            <v>0</v>
          </cell>
          <cell r="AY435"/>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V435" t="str">
            <v>Save on Energy Home Assistance Program2016Current year savings</v>
          </cell>
        </row>
        <row r="436">
          <cell r="AQ436"/>
          <cell r="AR436"/>
          <cell r="AS436"/>
          <cell r="AT436"/>
          <cell r="AU436"/>
          <cell r="AV436"/>
          <cell r="AW436"/>
          <cell r="AX436">
            <v>0</v>
          </cell>
          <cell r="AY436"/>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V436" t="str">
            <v>Save on Energy Home Assistance Program2016Adjustment</v>
          </cell>
        </row>
        <row r="437">
          <cell r="AQ437"/>
          <cell r="AR437"/>
          <cell r="AS437"/>
          <cell r="AT437"/>
          <cell r="AU437"/>
          <cell r="AV437"/>
          <cell r="AW437"/>
          <cell r="AX437">
            <v>0</v>
          </cell>
          <cell r="AY437"/>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V437" t="str">
            <v>Save on Energy Instant Discount Program2016Adjustment</v>
          </cell>
        </row>
        <row r="438">
          <cell r="AQ438"/>
          <cell r="AR438"/>
          <cell r="AS438"/>
          <cell r="AT438"/>
          <cell r="AU438"/>
          <cell r="AV438"/>
          <cell r="AW438"/>
          <cell r="AX438">
            <v>0</v>
          </cell>
          <cell r="AY438"/>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V438" t="str">
            <v>Save on Energy Monitoring &amp; Targeting Program2016Current year savings</v>
          </cell>
        </row>
        <row r="439">
          <cell r="AQ439"/>
          <cell r="AR439"/>
          <cell r="AS439"/>
          <cell r="AT439"/>
          <cell r="AU439"/>
          <cell r="AV439"/>
          <cell r="AW439"/>
          <cell r="AX439">
            <v>0</v>
          </cell>
          <cell r="AY439"/>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V439" t="str">
            <v>Save on Energy Monitoring &amp; Targeting Program2016Adjustment</v>
          </cell>
        </row>
        <row r="440">
          <cell r="AQ440"/>
          <cell r="AR440"/>
          <cell r="AS440"/>
          <cell r="AT440"/>
          <cell r="AU440"/>
          <cell r="AV440"/>
          <cell r="AW440"/>
          <cell r="AX440">
            <v>0</v>
          </cell>
          <cell r="AY440"/>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V440" t="str">
            <v>Save on Energy New Construction Program2016Current year savings</v>
          </cell>
        </row>
        <row r="441">
          <cell r="AQ441"/>
          <cell r="AR441"/>
          <cell r="AS441"/>
          <cell r="AT441"/>
          <cell r="AU441"/>
          <cell r="AV441"/>
          <cell r="AW441"/>
          <cell r="AX441">
            <v>0</v>
          </cell>
          <cell r="AY441"/>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V441" t="str">
            <v>Save on Energy New Construction Program2016Adjustment</v>
          </cell>
        </row>
        <row r="442">
          <cell r="AQ442"/>
          <cell r="AR442"/>
          <cell r="AS442"/>
          <cell r="AT442"/>
          <cell r="AU442"/>
          <cell r="AV442"/>
          <cell r="AW442"/>
          <cell r="AX442">
            <v>0</v>
          </cell>
          <cell r="AY442"/>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V442" t="str">
            <v>Save on Energy Process &amp; Systems Upgrades Program2016Current year savings</v>
          </cell>
        </row>
        <row r="443">
          <cell r="AQ443"/>
          <cell r="AR443"/>
          <cell r="AS443"/>
          <cell r="AT443"/>
          <cell r="AU443"/>
          <cell r="AV443"/>
          <cell r="AW443"/>
          <cell r="AX443">
            <v>0</v>
          </cell>
          <cell r="AY443"/>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V443" t="str">
            <v>Save on Energy Process &amp; Systems Upgrades Program2016Adjustment</v>
          </cell>
        </row>
        <row r="444">
          <cell r="AQ444"/>
          <cell r="AR444"/>
          <cell r="AS444"/>
          <cell r="AT444"/>
          <cell r="AU444"/>
          <cell r="AV444"/>
          <cell r="AW444"/>
          <cell r="AX444">
            <v>0</v>
          </cell>
          <cell r="AY444"/>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V444" t="str">
            <v>Save on Energy Process &amp; Systems Upgrades Program - P4P2016Current year savings</v>
          </cell>
        </row>
        <row r="445">
          <cell r="AQ445"/>
          <cell r="AR445"/>
          <cell r="AS445"/>
          <cell r="AT445"/>
          <cell r="AU445"/>
          <cell r="AV445"/>
          <cell r="AW445"/>
          <cell r="AX445">
            <v>0</v>
          </cell>
          <cell r="AY445"/>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V445" t="str">
            <v>Save on Energy Process &amp; Systems Upgrades Program - P4P2016Adjustment</v>
          </cell>
        </row>
        <row r="446">
          <cell r="AQ446"/>
          <cell r="AR446"/>
          <cell r="AS446"/>
          <cell r="AT446"/>
          <cell r="AU446"/>
          <cell r="AV446"/>
          <cell r="AW446"/>
          <cell r="AX446">
            <v>0</v>
          </cell>
          <cell r="AY446"/>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V446" t="str">
            <v>Save on Energy Process &amp; Systems Upgrades Program Enabled Savings2016Current year savings</v>
          </cell>
        </row>
        <row r="447">
          <cell r="AQ447"/>
          <cell r="AR447"/>
          <cell r="AS447"/>
          <cell r="AT447"/>
          <cell r="AU447"/>
          <cell r="AV447"/>
          <cell r="AW447"/>
          <cell r="AX447">
            <v>0</v>
          </cell>
          <cell r="AY447"/>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V447" t="str">
            <v>Save on Energy Process &amp; Systems Upgrades Program Enabled Savings2016Adjustment</v>
          </cell>
        </row>
        <row r="448">
          <cell r="AQ448"/>
          <cell r="AR448"/>
          <cell r="AS448"/>
          <cell r="AT448"/>
          <cell r="AU448"/>
          <cell r="AV448"/>
          <cell r="AW448"/>
          <cell r="AX448">
            <v>2273186</v>
          </cell>
          <cell r="AY448">
            <v>2273186</v>
          </cell>
          <cell r="AZ448">
            <v>2273186</v>
          </cell>
          <cell r="BA448">
            <v>2248538</v>
          </cell>
          <cell r="BB448">
            <v>2248538</v>
          </cell>
          <cell r="BC448">
            <v>2248538</v>
          </cell>
          <cell r="BD448">
            <v>2230706</v>
          </cell>
          <cell r="BE448">
            <v>2230706</v>
          </cell>
          <cell r="BF448">
            <v>2208411</v>
          </cell>
          <cell r="BG448">
            <v>1743895</v>
          </cell>
          <cell r="BH448">
            <v>725954</v>
          </cell>
          <cell r="BI448">
            <v>725954</v>
          </cell>
          <cell r="BJ448">
            <v>51562</v>
          </cell>
          <cell r="BK448">
            <v>0</v>
          </cell>
          <cell r="BL448">
            <v>0</v>
          </cell>
          <cell r="BM448">
            <v>0</v>
          </cell>
          <cell r="BN448">
            <v>0</v>
          </cell>
          <cell r="BO448">
            <v>0</v>
          </cell>
          <cell r="BP448">
            <v>0</v>
          </cell>
          <cell r="BQ448">
            <v>0</v>
          </cell>
          <cell r="BR448">
            <v>0</v>
          </cell>
          <cell r="BS448">
            <v>0</v>
          </cell>
          <cell r="BT448">
            <v>0</v>
          </cell>
          <cell r="BV448" t="str">
            <v>Save on Energy Retrofit Program2016Current year savings</v>
          </cell>
        </row>
        <row r="449">
          <cell r="AQ449"/>
          <cell r="AR449"/>
          <cell r="AS449"/>
          <cell r="AT449"/>
          <cell r="AU449"/>
          <cell r="AV449"/>
          <cell r="AW449"/>
          <cell r="AX449">
            <v>163558</v>
          </cell>
          <cell r="AY449">
            <v>163558</v>
          </cell>
          <cell r="AZ449">
            <v>163558</v>
          </cell>
          <cell r="BA449">
            <v>154787</v>
          </cell>
          <cell r="BB449">
            <v>154787</v>
          </cell>
          <cell r="BC449">
            <v>154787</v>
          </cell>
          <cell r="BD449">
            <v>154787</v>
          </cell>
          <cell r="BE449">
            <v>154787</v>
          </cell>
          <cell r="BF449">
            <v>153973</v>
          </cell>
          <cell r="BG449">
            <v>133580</v>
          </cell>
          <cell r="BH449">
            <v>16614</v>
          </cell>
          <cell r="BI449">
            <v>16614</v>
          </cell>
          <cell r="BJ449">
            <v>1146</v>
          </cell>
          <cell r="BK449">
            <v>0</v>
          </cell>
          <cell r="BL449">
            <v>0</v>
          </cell>
          <cell r="BM449">
            <v>0</v>
          </cell>
          <cell r="BN449">
            <v>0</v>
          </cell>
          <cell r="BO449">
            <v>0</v>
          </cell>
          <cell r="BP449">
            <v>0</v>
          </cell>
          <cell r="BQ449">
            <v>0</v>
          </cell>
          <cell r="BR449">
            <v>0</v>
          </cell>
          <cell r="BS449">
            <v>0</v>
          </cell>
          <cell r="BT449">
            <v>0</v>
          </cell>
          <cell r="BV449" t="str">
            <v>Save on Energy Retrofit Program2016Adjustment</v>
          </cell>
        </row>
        <row r="450">
          <cell r="AQ450"/>
          <cell r="AR450"/>
          <cell r="AS450"/>
          <cell r="AT450"/>
          <cell r="AU450"/>
          <cell r="AV450"/>
          <cell r="AW450"/>
          <cell r="AX450">
            <v>17520.04</v>
          </cell>
          <cell r="AY450"/>
          <cell r="AZ450"/>
          <cell r="BA450"/>
          <cell r="BB450"/>
          <cell r="BC450"/>
          <cell r="BD450"/>
          <cell r="BE450"/>
          <cell r="BF450"/>
          <cell r="BG450"/>
          <cell r="BH450"/>
          <cell r="BI450"/>
          <cell r="BJ450"/>
          <cell r="BK450"/>
          <cell r="BL450"/>
          <cell r="BM450"/>
          <cell r="BN450"/>
          <cell r="BO450"/>
          <cell r="BP450"/>
          <cell r="BQ450"/>
          <cell r="BR450"/>
          <cell r="BS450"/>
          <cell r="BT450"/>
          <cell r="BV450" t="str">
            <v>Save on Energy Retrofit Program2016Adjustment</v>
          </cell>
        </row>
        <row r="451">
          <cell r="AQ451"/>
          <cell r="AR451"/>
          <cell r="AS451"/>
          <cell r="AT451"/>
          <cell r="AU451"/>
          <cell r="AV451"/>
          <cell r="AW451"/>
          <cell r="AX451">
            <v>0</v>
          </cell>
          <cell r="AY451"/>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V451" t="str">
            <v>Save on Energy Retrofit Program - P4P2016Current year savings</v>
          </cell>
        </row>
        <row r="452">
          <cell r="AQ452"/>
          <cell r="AR452"/>
          <cell r="AS452"/>
          <cell r="AT452"/>
          <cell r="AU452"/>
          <cell r="AV452"/>
          <cell r="AW452"/>
          <cell r="AX452">
            <v>0</v>
          </cell>
          <cell r="AY452"/>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V452" t="str">
            <v>Save on Energy Retrofit Program - P4P2016Adjustment</v>
          </cell>
        </row>
        <row r="453">
          <cell r="AQ453"/>
          <cell r="AR453"/>
          <cell r="AS453"/>
          <cell r="AT453"/>
          <cell r="AU453"/>
          <cell r="AV453"/>
          <cell r="AW453"/>
          <cell r="AX453">
            <v>0</v>
          </cell>
          <cell r="AY453"/>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V453" t="str">
            <v>Save on Energy Retrofit Program Enabled Savings2016Current year savings</v>
          </cell>
        </row>
        <row r="454">
          <cell r="AQ454"/>
          <cell r="AR454"/>
          <cell r="AS454"/>
          <cell r="AT454"/>
          <cell r="AU454"/>
          <cell r="AV454"/>
          <cell r="AW454"/>
          <cell r="AX454">
            <v>0</v>
          </cell>
          <cell r="AY454"/>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V454" t="str">
            <v>Save on Energy Retrofit Program Enabled Savings2016Adjustment</v>
          </cell>
        </row>
        <row r="455">
          <cell r="AQ455"/>
          <cell r="AR455"/>
          <cell r="AS455"/>
          <cell r="AT455"/>
          <cell r="AU455"/>
          <cell r="AV455"/>
          <cell r="AW455"/>
          <cell r="AX455">
            <v>9710</v>
          </cell>
          <cell r="AY455">
            <v>9710</v>
          </cell>
          <cell r="AZ455">
            <v>7878</v>
          </cell>
          <cell r="BA455">
            <v>7513</v>
          </cell>
          <cell r="BB455">
            <v>7513</v>
          </cell>
          <cell r="BC455">
            <v>3725</v>
          </cell>
          <cell r="BD455">
            <v>1304</v>
          </cell>
          <cell r="BE455">
            <v>102</v>
          </cell>
          <cell r="BF455">
            <v>102</v>
          </cell>
          <cell r="BG455">
            <v>102</v>
          </cell>
          <cell r="BH455">
            <v>102</v>
          </cell>
          <cell r="BI455">
            <v>102</v>
          </cell>
          <cell r="BJ455">
            <v>0</v>
          </cell>
          <cell r="BK455">
            <v>0</v>
          </cell>
          <cell r="BL455">
            <v>0</v>
          </cell>
          <cell r="BM455">
            <v>0</v>
          </cell>
          <cell r="BN455">
            <v>0</v>
          </cell>
          <cell r="BO455">
            <v>0</v>
          </cell>
          <cell r="BP455">
            <v>0</v>
          </cell>
          <cell r="BQ455">
            <v>0</v>
          </cell>
          <cell r="BR455">
            <v>0</v>
          </cell>
          <cell r="BS455">
            <v>0</v>
          </cell>
          <cell r="BT455">
            <v>0</v>
          </cell>
          <cell r="BV455" t="str">
            <v>Save on Energy Small Business Lighting Program2016Current year savings</v>
          </cell>
        </row>
        <row r="456">
          <cell r="AQ456"/>
          <cell r="AR456"/>
          <cell r="AS456"/>
          <cell r="AT456"/>
          <cell r="AU456"/>
          <cell r="AV456"/>
          <cell r="AW456"/>
          <cell r="AX456">
            <v>2276</v>
          </cell>
          <cell r="AY456"/>
          <cell r="AZ456">
            <v>1696</v>
          </cell>
          <cell r="BA456">
            <v>1581</v>
          </cell>
          <cell r="BB456">
            <v>1581</v>
          </cell>
          <cell r="BC456">
            <v>5</v>
          </cell>
          <cell r="BD456">
            <v>1</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V456" t="str">
            <v>Save on Energy Small Business Lighting Program2016Adjustment</v>
          </cell>
        </row>
        <row r="457">
          <cell r="AQ457"/>
          <cell r="AR457"/>
          <cell r="AS457"/>
          <cell r="AT457"/>
          <cell r="AU457"/>
          <cell r="AV457"/>
          <cell r="AW457"/>
          <cell r="AX457">
            <v>0</v>
          </cell>
          <cell r="AY457"/>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V457" t="str">
            <v>Small &amp; Medium Business Energy Management System LDC Innovation Fund Pilot Program2016Adjustment</v>
          </cell>
        </row>
        <row r="458">
          <cell r="AQ458"/>
          <cell r="AR458"/>
          <cell r="AS458"/>
          <cell r="AT458"/>
          <cell r="AU458"/>
          <cell r="AV458"/>
          <cell r="AW458"/>
          <cell r="AX458">
            <v>0</v>
          </cell>
          <cell r="AY458"/>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V458" t="str">
            <v>Social Benchmarking Conservation Fund Pilot Program2016Current year savings</v>
          </cell>
        </row>
        <row r="459">
          <cell r="AQ459"/>
          <cell r="AR459"/>
          <cell r="AS459"/>
          <cell r="AT459"/>
          <cell r="AU459"/>
          <cell r="AV459"/>
          <cell r="AW459"/>
          <cell r="AX459">
            <v>0</v>
          </cell>
          <cell r="AY459"/>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V459" t="str">
            <v>Social Benchmarking Conservation Fund Pilot Program2016Adjustment</v>
          </cell>
        </row>
        <row r="460">
          <cell r="AQ460"/>
          <cell r="AR460"/>
          <cell r="AS460"/>
          <cell r="AT460"/>
          <cell r="AU460"/>
          <cell r="AV460"/>
          <cell r="AW460"/>
          <cell r="AX460">
            <v>0</v>
          </cell>
          <cell r="AY460"/>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V460" t="str">
            <v>Social Benchmarking Local Program2016Current year savings</v>
          </cell>
        </row>
        <row r="461">
          <cell r="AQ461"/>
          <cell r="AR461"/>
          <cell r="AS461"/>
          <cell r="AT461"/>
          <cell r="AU461"/>
          <cell r="AV461"/>
          <cell r="AW461"/>
          <cell r="AX461">
            <v>0</v>
          </cell>
          <cell r="AY461"/>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V461" t="str">
            <v>Social Benchmarking Local Program2016Adjustment</v>
          </cell>
        </row>
        <row r="462">
          <cell r="AQ462"/>
          <cell r="AR462"/>
          <cell r="AS462"/>
          <cell r="AT462"/>
          <cell r="AU462"/>
          <cell r="AV462"/>
          <cell r="AW462"/>
          <cell r="AX462">
            <v>0</v>
          </cell>
          <cell r="AY462"/>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V462" t="str">
            <v>Social Benchmarking Pilot Program2016Current year savings</v>
          </cell>
        </row>
        <row r="463">
          <cell r="AQ463"/>
          <cell r="AR463"/>
          <cell r="AS463"/>
          <cell r="AT463"/>
          <cell r="AU463"/>
          <cell r="AV463"/>
          <cell r="AW463"/>
          <cell r="AX463">
            <v>0</v>
          </cell>
          <cell r="AY463"/>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V463" t="str">
            <v>Solar Powered Attic Ventilation LDC Innovation Fund Pilot Program2016Adjustment</v>
          </cell>
        </row>
        <row r="464">
          <cell r="AQ464"/>
          <cell r="AR464"/>
          <cell r="AS464"/>
          <cell r="AT464"/>
          <cell r="AU464"/>
          <cell r="AV464"/>
          <cell r="AW464"/>
          <cell r="AX464">
            <v>0</v>
          </cell>
          <cell r="AY464"/>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V464" t="str">
            <v>Solar Powered Attic Ventilation Pilot Program2016Current year savings</v>
          </cell>
        </row>
        <row r="465">
          <cell r="AQ465"/>
          <cell r="AR465"/>
          <cell r="AS465"/>
          <cell r="AT465"/>
          <cell r="AU465"/>
          <cell r="AV465"/>
          <cell r="AW465"/>
          <cell r="AX465">
            <v>0</v>
          </cell>
          <cell r="AY465"/>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V465" t="str">
            <v>Strategic Energy Group Conservation Fund Pilot Program2016Current year savings</v>
          </cell>
        </row>
        <row r="466">
          <cell r="AQ466"/>
          <cell r="AR466"/>
          <cell r="AS466"/>
          <cell r="AT466"/>
          <cell r="AU466"/>
          <cell r="AV466"/>
          <cell r="AW466"/>
          <cell r="AX466">
            <v>0</v>
          </cell>
          <cell r="AY466"/>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V466" t="str">
            <v>Strategic Energy Group Conservation Fund Pilot Program2016Adjustment</v>
          </cell>
        </row>
        <row r="467">
          <cell r="AQ467"/>
          <cell r="AR467"/>
          <cell r="AS467"/>
          <cell r="AT467"/>
          <cell r="AU467"/>
          <cell r="AV467"/>
          <cell r="AW467"/>
          <cell r="AX467">
            <v>0</v>
          </cell>
          <cell r="AY467"/>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V467" t="str">
            <v>THESL Swimming Pool Efficiency Local Program2016Current year savings</v>
          </cell>
        </row>
        <row r="468">
          <cell r="AQ468"/>
          <cell r="AR468"/>
          <cell r="AS468"/>
          <cell r="AT468"/>
          <cell r="AU468"/>
          <cell r="AV468"/>
          <cell r="AW468"/>
          <cell r="AX468">
            <v>0</v>
          </cell>
          <cell r="AY468"/>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V468" t="str">
            <v>Toronto Hydro – Enbridge Joint Low-Income Program LDC Innovation Fund Pilot Program2016Adjustment</v>
          </cell>
        </row>
        <row r="469">
          <cell r="AQ469"/>
          <cell r="AR469"/>
          <cell r="AS469"/>
          <cell r="AT469"/>
          <cell r="AU469"/>
          <cell r="AV469"/>
          <cell r="AW469"/>
          <cell r="AX469">
            <v>0</v>
          </cell>
          <cell r="AY469"/>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V469" t="str">
            <v>Truckload Event LDC Innovation Fund Pilot Program2016Adjustment</v>
          </cell>
        </row>
        <row r="470">
          <cell r="AQ470"/>
          <cell r="AR470"/>
          <cell r="AS470"/>
          <cell r="AT470"/>
          <cell r="AU470"/>
          <cell r="AV470"/>
          <cell r="AW470"/>
          <cell r="AX470">
            <v>0</v>
          </cell>
          <cell r="AY470"/>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V470" t="str">
            <v>Truckload Event Pilot Program2016Current year savings</v>
          </cell>
        </row>
        <row r="471">
          <cell r="AQ471"/>
          <cell r="AR471"/>
          <cell r="AS471"/>
          <cell r="AT471"/>
          <cell r="AU471"/>
          <cell r="AV471"/>
          <cell r="AW471"/>
          <cell r="AX471">
            <v>0</v>
          </cell>
          <cell r="AY471"/>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V471" t="str">
            <v>Unassigned Program2016Adjustment</v>
          </cell>
        </row>
        <row r="472">
          <cell r="AQ472"/>
          <cell r="AR472"/>
          <cell r="AS472"/>
          <cell r="AT472"/>
          <cell r="AU472"/>
          <cell r="AV472"/>
          <cell r="AW472"/>
          <cell r="AX472">
            <v>2262142</v>
          </cell>
          <cell r="AY472">
            <v>2262142</v>
          </cell>
          <cell r="AZ472">
            <v>2262142</v>
          </cell>
          <cell r="BA472">
            <v>2262142</v>
          </cell>
          <cell r="BB472">
            <v>2262142</v>
          </cell>
          <cell r="BC472">
            <v>2262142</v>
          </cell>
          <cell r="BD472">
            <v>2262118</v>
          </cell>
          <cell r="BE472">
            <v>2262118</v>
          </cell>
          <cell r="BF472">
            <v>2256515</v>
          </cell>
          <cell r="BG472">
            <v>2208884</v>
          </cell>
          <cell r="BH472">
            <v>2208514</v>
          </cell>
          <cell r="BI472">
            <v>2208514</v>
          </cell>
          <cell r="BJ472">
            <v>2208340</v>
          </cell>
          <cell r="BK472">
            <v>1874525</v>
          </cell>
          <cell r="BL472">
            <v>1874525</v>
          </cell>
          <cell r="BM472">
            <v>221852</v>
          </cell>
          <cell r="BN472">
            <v>0</v>
          </cell>
          <cell r="BO472">
            <v>0</v>
          </cell>
          <cell r="BP472">
            <v>0</v>
          </cell>
          <cell r="BQ472">
            <v>0</v>
          </cell>
          <cell r="BR472">
            <v>0</v>
          </cell>
          <cell r="BS472">
            <v>0</v>
          </cell>
          <cell r="BT472">
            <v>0</v>
          </cell>
          <cell r="BV472" t="str">
            <v>Save on Energy Coupon Program2017Current year savings</v>
          </cell>
        </row>
        <row r="473">
          <cell r="AQ473"/>
          <cell r="AR473"/>
          <cell r="AS473"/>
          <cell r="AT473"/>
          <cell r="AU473"/>
          <cell r="AV473"/>
          <cell r="AW473"/>
          <cell r="AX473">
            <v>1916641</v>
          </cell>
          <cell r="AY473">
            <v>1916641</v>
          </cell>
          <cell r="AZ473">
            <v>1916641</v>
          </cell>
          <cell r="BA473">
            <v>1916641</v>
          </cell>
          <cell r="BB473">
            <v>1916641</v>
          </cell>
          <cell r="BC473">
            <v>1916641</v>
          </cell>
          <cell r="BD473">
            <v>1916604</v>
          </cell>
          <cell r="BE473">
            <v>1916604</v>
          </cell>
          <cell r="BF473">
            <v>1916604</v>
          </cell>
          <cell r="BG473">
            <v>1881710</v>
          </cell>
          <cell r="BH473">
            <v>1878430</v>
          </cell>
          <cell r="BI473">
            <v>1878430</v>
          </cell>
          <cell r="BJ473">
            <v>1586081</v>
          </cell>
          <cell r="BK473">
            <v>1586081</v>
          </cell>
          <cell r="BL473">
            <v>1228492</v>
          </cell>
          <cell r="BM473">
            <v>973668</v>
          </cell>
          <cell r="BN473">
            <v>0</v>
          </cell>
          <cell r="BO473">
            <v>0</v>
          </cell>
          <cell r="BP473">
            <v>0</v>
          </cell>
          <cell r="BQ473">
            <v>0</v>
          </cell>
          <cell r="BR473">
            <v>0</v>
          </cell>
          <cell r="BS473">
            <v>0</v>
          </cell>
          <cell r="BT473">
            <v>0</v>
          </cell>
          <cell r="BV473" t="str">
            <v>Coupon Initiative2017Current year savings</v>
          </cell>
        </row>
        <row r="474">
          <cell r="AQ474"/>
          <cell r="AR474"/>
          <cell r="AS474"/>
          <cell r="AT474"/>
          <cell r="AU474"/>
          <cell r="AV474"/>
          <cell r="AW474"/>
          <cell r="AX474">
            <v>507855</v>
          </cell>
          <cell r="AY474">
            <v>507855</v>
          </cell>
          <cell r="AZ474">
            <v>507855</v>
          </cell>
          <cell r="BA474">
            <v>507855</v>
          </cell>
          <cell r="BB474">
            <v>507855</v>
          </cell>
          <cell r="BC474">
            <v>507855</v>
          </cell>
          <cell r="BD474">
            <v>507855</v>
          </cell>
          <cell r="BE474">
            <v>507855</v>
          </cell>
          <cell r="BF474">
            <v>507855</v>
          </cell>
          <cell r="BG474">
            <v>507855</v>
          </cell>
          <cell r="BH474">
            <v>507855</v>
          </cell>
          <cell r="BI474">
            <v>507855</v>
          </cell>
          <cell r="BJ474">
            <v>507855</v>
          </cell>
          <cell r="BK474">
            <v>507855</v>
          </cell>
          <cell r="BL474">
            <v>507855</v>
          </cell>
          <cell r="BM474">
            <v>507855</v>
          </cell>
          <cell r="BN474">
            <v>507855</v>
          </cell>
          <cell r="BO474">
            <v>485962</v>
          </cell>
          <cell r="BP474">
            <v>0</v>
          </cell>
          <cell r="BQ474">
            <v>0</v>
          </cell>
          <cell r="BR474">
            <v>0</v>
          </cell>
          <cell r="BS474">
            <v>0</v>
          </cell>
          <cell r="BT474">
            <v>0</v>
          </cell>
          <cell r="BV474" t="str">
            <v>Save on Energy Heating &amp; Cooling Program2017Current year savings</v>
          </cell>
        </row>
        <row r="475">
          <cell r="AQ475"/>
          <cell r="AR475"/>
          <cell r="AS475"/>
          <cell r="AT475"/>
          <cell r="AU475"/>
          <cell r="AV475"/>
          <cell r="AW475"/>
          <cell r="AX475">
            <v>0</v>
          </cell>
          <cell r="AY475"/>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V475" t="str">
            <v>Save on Energy New Construction Program2017Current year savings</v>
          </cell>
        </row>
        <row r="476">
          <cell r="AQ476"/>
          <cell r="AR476"/>
          <cell r="AS476"/>
          <cell r="AT476"/>
          <cell r="AU476"/>
          <cell r="AV476"/>
          <cell r="AW476"/>
          <cell r="AX476">
            <v>0</v>
          </cell>
          <cell r="AY476"/>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V476" t="str">
            <v>Save on Energy Home Assistance Program2017Current year savings</v>
          </cell>
        </row>
        <row r="477">
          <cell r="AQ477"/>
          <cell r="AR477"/>
          <cell r="AS477"/>
          <cell r="AT477"/>
          <cell r="AU477"/>
          <cell r="AV477"/>
          <cell r="AW477"/>
          <cell r="AX477">
            <v>0</v>
          </cell>
          <cell r="AY477"/>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V477" t="str">
            <v>Save on Energy Audit Funding Program2017Current year savings</v>
          </cell>
        </row>
        <row r="478">
          <cell r="AQ478"/>
          <cell r="AR478"/>
          <cell r="AS478"/>
          <cell r="AT478"/>
          <cell r="AU478"/>
          <cell r="AV478"/>
          <cell r="AW478"/>
          <cell r="AX478">
            <v>3432294</v>
          </cell>
          <cell r="AY478">
            <v>3432294</v>
          </cell>
          <cell r="AZ478">
            <v>3432294</v>
          </cell>
          <cell r="BA478">
            <v>3432294</v>
          </cell>
          <cell r="BB478">
            <v>3255991</v>
          </cell>
          <cell r="BC478">
            <v>3255991</v>
          </cell>
          <cell r="BD478">
            <v>3255991</v>
          </cell>
          <cell r="BE478">
            <v>3255991</v>
          </cell>
          <cell r="BF478">
            <v>3255991</v>
          </cell>
          <cell r="BG478">
            <v>3147174</v>
          </cell>
          <cell r="BH478">
            <v>3127419</v>
          </cell>
          <cell r="BI478">
            <v>895190</v>
          </cell>
          <cell r="BJ478">
            <v>662410</v>
          </cell>
          <cell r="BK478">
            <v>55331</v>
          </cell>
          <cell r="BL478">
            <v>0</v>
          </cell>
          <cell r="BM478">
            <v>0</v>
          </cell>
          <cell r="BN478">
            <v>0</v>
          </cell>
          <cell r="BO478">
            <v>0</v>
          </cell>
          <cell r="BP478">
            <v>0</v>
          </cell>
          <cell r="BQ478">
            <v>0</v>
          </cell>
          <cell r="BR478">
            <v>0</v>
          </cell>
          <cell r="BS478">
            <v>0</v>
          </cell>
          <cell r="BT478">
            <v>0</v>
          </cell>
          <cell r="BV478" t="str">
            <v>Save on Energy Retrofit Program2017Current year savings</v>
          </cell>
        </row>
        <row r="479">
          <cell r="AQ479"/>
          <cell r="AR479"/>
          <cell r="AS479"/>
          <cell r="AT479"/>
          <cell r="AU479"/>
          <cell r="AV479"/>
          <cell r="AW479"/>
          <cell r="AX479">
            <v>0</v>
          </cell>
          <cell r="AY479"/>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V479" t="str">
            <v>Save on Energy Small Business Lighting Program2017Current year savings</v>
          </cell>
        </row>
        <row r="480">
          <cell r="AQ480"/>
          <cell r="AR480"/>
          <cell r="AS480"/>
          <cell r="AT480"/>
          <cell r="AU480"/>
          <cell r="AV480"/>
          <cell r="AW480"/>
          <cell r="AX480">
            <v>0</v>
          </cell>
          <cell r="AY480"/>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V480" t="str">
            <v>Save on Energy High Performance New Construction Program2017Current year savings</v>
          </cell>
        </row>
        <row r="481">
          <cell r="AQ481"/>
          <cell r="AR481"/>
          <cell r="AS481"/>
          <cell r="AT481"/>
          <cell r="AU481"/>
          <cell r="AV481"/>
          <cell r="AW481"/>
          <cell r="AX481">
            <v>0</v>
          </cell>
          <cell r="AY481"/>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V481" t="str">
            <v>Save on Energy Existing Building Commissioning Program2017Current year savings</v>
          </cell>
        </row>
        <row r="482">
          <cell r="AQ482"/>
          <cell r="AR482"/>
          <cell r="AS482"/>
          <cell r="AT482"/>
          <cell r="AU482"/>
          <cell r="AV482"/>
          <cell r="AW482"/>
          <cell r="AX482">
            <v>0</v>
          </cell>
          <cell r="AY482"/>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V482" t="str">
            <v>Save on Energy Business Refrigeration Incentive Program2017Current year savings</v>
          </cell>
        </row>
        <row r="483">
          <cell r="AQ483"/>
          <cell r="AR483"/>
          <cell r="AS483"/>
          <cell r="AT483"/>
          <cell r="AU483"/>
          <cell r="AV483"/>
          <cell r="AW483"/>
          <cell r="AX483">
            <v>0</v>
          </cell>
          <cell r="AY483"/>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V483" t="str">
            <v>Save on Energy Process &amp; Systems Upgrades Program2017Current year savings</v>
          </cell>
        </row>
        <row r="484">
          <cell r="AQ484"/>
          <cell r="AR484"/>
          <cell r="AS484"/>
          <cell r="AT484"/>
          <cell r="AU484"/>
          <cell r="AV484"/>
          <cell r="AW484"/>
          <cell r="AX484">
            <v>653</v>
          </cell>
          <cell r="AY484"/>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V484" t="str">
            <v>Save on Energy Energy Manager Program2017Current year savings</v>
          </cell>
        </row>
        <row r="485">
          <cell r="AQ485"/>
          <cell r="AR485"/>
          <cell r="AS485"/>
          <cell r="AT485"/>
          <cell r="AU485"/>
          <cell r="AV485"/>
          <cell r="AW485"/>
          <cell r="AX485">
            <v>0</v>
          </cell>
          <cell r="AY485"/>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V485" t="str">
            <v>Save on Energy Monitoring &amp; Targeting Program2017Current year savings</v>
          </cell>
        </row>
        <row r="486">
          <cell r="AQ486"/>
          <cell r="AR486"/>
          <cell r="AS486"/>
          <cell r="AT486"/>
          <cell r="AU486"/>
          <cell r="AV486"/>
          <cell r="AW486"/>
          <cell r="AX486">
            <v>0</v>
          </cell>
          <cell r="AY486"/>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V486" t="str">
            <v>Save on Energy Retrofit Program - P4P2017Current year savings</v>
          </cell>
        </row>
        <row r="487">
          <cell r="AQ487"/>
          <cell r="AR487"/>
          <cell r="AS487"/>
          <cell r="AT487"/>
          <cell r="AU487"/>
          <cell r="AV487"/>
          <cell r="AW487"/>
          <cell r="AX487">
            <v>0</v>
          </cell>
          <cell r="AY487"/>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V487" t="str">
            <v>Save on Energy Process &amp; Systems Upgrades Program - P4P2017Current year savings</v>
          </cell>
        </row>
        <row r="488">
          <cell r="AQ488"/>
          <cell r="AR488"/>
          <cell r="AS488"/>
          <cell r="AT488"/>
          <cell r="AU488"/>
          <cell r="AV488"/>
          <cell r="AW488"/>
          <cell r="AX488">
            <v>0</v>
          </cell>
          <cell r="AY488"/>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V488" t="str">
            <v>Adaptive Thermostat Local Program2017Current year savings</v>
          </cell>
        </row>
        <row r="489">
          <cell r="AQ489"/>
          <cell r="AR489"/>
          <cell r="AS489"/>
          <cell r="AT489"/>
          <cell r="AU489"/>
          <cell r="AV489"/>
          <cell r="AW489"/>
          <cell r="AX489">
            <v>0</v>
          </cell>
          <cell r="AY489"/>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V489" t="str">
            <v>Business Refrigeration Incentives Local Program2017Current year savings</v>
          </cell>
        </row>
        <row r="490">
          <cell r="AQ490"/>
          <cell r="AR490"/>
          <cell r="AS490"/>
          <cell r="AT490"/>
          <cell r="AU490"/>
          <cell r="AV490"/>
          <cell r="AW490"/>
          <cell r="AX490">
            <v>0</v>
          </cell>
          <cell r="AY490"/>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V490" t="str">
            <v>Conservation on the Coast Home Assistance Local Program2017Current year savings</v>
          </cell>
        </row>
        <row r="491">
          <cell r="AQ491"/>
          <cell r="AR491"/>
          <cell r="AS491"/>
          <cell r="AT491"/>
          <cell r="AU491"/>
          <cell r="AV491"/>
          <cell r="AW491"/>
          <cell r="AX491">
            <v>0</v>
          </cell>
          <cell r="AY491"/>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V491" t="str">
            <v>Conservation on the Coast Small Business Lighting Local Program2017Current year savings</v>
          </cell>
        </row>
        <row r="492">
          <cell r="AQ492"/>
          <cell r="AR492"/>
          <cell r="AS492"/>
          <cell r="AT492"/>
          <cell r="AU492"/>
          <cell r="AV492"/>
          <cell r="AW492"/>
          <cell r="AX492">
            <v>0</v>
          </cell>
          <cell r="AY492"/>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V492" t="str">
            <v>First Nations Conservation Local Program2017Current year savings</v>
          </cell>
        </row>
        <row r="493">
          <cell r="AQ493"/>
          <cell r="AR493"/>
          <cell r="AS493"/>
          <cell r="AT493"/>
          <cell r="AU493"/>
          <cell r="AV493"/>
          <cell r="AW493"/>
          <cell r="AX493">
            <v>0</v>
          </cell>
          <cell r="AY493"/>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V493" t="str">
            <v>High Efficiency Agriculturual Pumping Local Program2017Current year savings</v>
          </cell>
        </row>
        <row r="494">
          <cell r="AQ494"/>
          <cell r="AR494"/>
          <cell r="AS494"/>
          <cell r="AT494"/>
          <cell r="AU494"/>
          <cell r="AV494"/>
          <cell r="AW494"/>
          <cell r="AX494">
            <v>0</v>
          </cell>
          <cell r="AY494"/>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V494" t="str">
            <v>Instant Savings Local Program2017Current year savings</v>
          </cell>
        </row>
        <row r="495">
          <cell r="AQ495"/>
          <cell r="AR495"/>
          <cell r="AS495"/>
          <cell r="AT495"/>
          <cell r="AU495"/>
          <cell r="AV495"/>
          <cell r="AW495"/>
          <cell r="AX495">
            <v>0</v>
          </cell>
          <cell r="AY495"/>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V495" t="str">
            <v>OPsaver Local Program2017Current year savings</v>
          </cell>
        </row>
        <row r="496">
          <cell r="AQ496"/>
          <cell r="AR496"/>
          <cell r="AS496"/>
          <cell r="AT496"/>
          <cell r="AU496"/>
          <cell r="AV496"/>
          <cell r="AW496"/>
          <cell r="AX496">
            <v>0</v>
          </cell>
          <cell r="AY496"/>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V496" t="str">
            <v>Pool Saver Local Program2017Current year savings</v>
          </cell>
        </row>
        <row r="497">
          <cell r="AQ497"/>
          <cell r="AR497"/>
          <cell r="AS497"/>
          <cell r="AT497"/>
          <cell r="AU497"/>
          <cell r="AV497"/>
          <cell r="AW497"/>
          <cell r="AX497">
            <v>0</v>
          </cell>
          <cell r="AY497"/>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V497" t="str">
            <v>PUMPsaver Local Program2017Current year savings</v>
          </cell>
        </row>
        <row r="498">
          <cell r="AQ498"/>
          <cell r="AR498"/>
          <cell r="AS498"/>
          <cell r="AT498"/>
          <cell r="AU498"/>
          <cell r="AV498"/>
          <cell r="AW498"/>
          <cell r="AX498">
            <v>0</v>
          </cell>
          <cell r="AY498"/>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V498" t="str">
            <v>RTUsaver Local Program2017Current year savings</v>
          </cell>
        </row>
        <row r="499">
          <cell r="AQ499"/>
          <cell r="AR499"/>
          <cell r="AS499"/>
          <cell r="AT499"/>
          <cell r="AU499"/>
          <cell r="AV499"/>
          <cell r="AW499"/>
          <cell r="AX499">
            <v>0</v>
          </cell>
          <cell r="AY499"/>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V499" t="str">
            <v>Social Benchmarking Local Program2017Current year savings</v>
          </cell>
        </row>
        <row r="500">
          <cell r="AQ500"/>
          <cell r="AR500"/>
          <cell r="AS500"/>
          <cell r="AT500"/>
          <cell r="AU500"/>
          <cell r="AV500"/>
          <cell r="AW500"/>
          <cell r="AX500">
            <v>0</v>
          </cell>
          <cell r="AY500"/>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V500" t="str">
            <v>Air Source Heat Pump – For Residential Space Heating LDC Innovation Fund Pilot Program2017Current year savings</v>
          </cell>
        </row>
        <row r="501">
          <cell r="AQ501"/>
          <cell r="AR501"/>
          <cell r="AS501"/>
          <cell r="AT501"/>
          <cell r="AU501"/>
          <cell r="AV501"/>
          <cell r="AW501"/>
          <cell r="AX501">
            <v>0</v>
          </cell>
          <cell r="AY501"/>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V501" t="str">
            <v>Air Source Heat Pump – For Residential Water Heating LDC Innovation Fund Pilot Program2017Current year savings</v>
          </cell>
        </row>
        <row r="502">
          <cell r="AQ502"/>
          <cell r="AR502"/>
          <cell r="AS502"/>
          <cell r="AT502"/>
          <cell r="AU502"/>
          <cell r="AV502"/>
          <cell r="AW502"/>
          <cell r="AX502">
            <v>0</v>
          </cell>
          <cell r="AY502"/>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V502" t="str">
            <v>Block Heater Timer LDC Innovation Fund Pilot Program2017Current year savings</v>
          </cell>
        </row>
        <row r="503">
          <cell r="AQ503"/>
          <cell r="AR503"/>
          <cell r="AS503"/>
          <cell r="AT503"/>
          <cell r="AU503"/>
          <cell r="AV503"/>
          <cell r="AW503"/>
          <cell r="AX503">
            <v>0</v>
          </cell>
          <cell r="AY503"/>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V503" t="str">
            <v>Commercial Energy Management and Load Control (CEMLC) LDC Innovation Fund Pilot Program2017Current year savings</v>
          </cell>
        </row>
        <row r="504">
          <cell r="AQ504"/>
          <cell r="AR504"/>
          <cell r="AS504"/>
          <cell r="AT504"/>
          <cell r="AU504"/>
          <cell r="AV504"/>
          <cell r="AW504"/>
          <cell r="AX504">
            <v>0</v>
          </cell>
          <cell r="AY504"/>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V504" t="str">
            <v>Conservation Cultivator LDC Innovation Fund Pilot Program2017Current year savings</v>
          </cell>
        </row>
        <row r="505">
          <cell r="AQ505"/>
          <cell r="AR505"/>
          <cell r="AS505"/>
          <cell r="AT505"/>
          <cell r="AU505"/>
          <cell r="AV505"/>
          <cell r="AW505"/>
          <cell r="AX505">
            <v>0</v>
          </cell>
          <cell r="AY505"/>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V505" t="str">
            <v>Data Centre LDC Innovation Fund Pilot Program2017Current year savings</v>
          </cell>
        </row>
        <row r="506">
          <cell r="AQ506"/>
          <cell r="AR506"/>
          <cell r="AS506"/>
          <cell r="AT506"/>
          <cell r="AU506"/>
          <cell r="AV506"/>
          <cell r="AW506"/>
          <cell r="AX506">
            <v>0</v>
          </cell>
          <cell r="AY506"/>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V506" t="str">
            <v>Electronics Take Back LDC Innovation Fund Pilot Program2017Current year savings</v>
          </cell>
        </row>
        <row r="507">
          <cell r="AQ507"/>
          <cell r="AR507"/>
          <cell r="AS507"/>
          <cell r="AT507"/>
          <cell r="AU507"/>
          <cell r="AV507"/>
          <cell r="AW507"/>
          <cell r="AX507">
            <v>0</v>
          </cell>
          <cell r="AY507"/>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V507" t="str">
            <v>Energy Reinvestment LDC Innovation Fund Pilot Program2017Current year savings</v>
          </cell>
        </row>
        <row r="508">
          <cell r="AQ508"/>
          <cell r="AR508"/>
          <cell r="AS508"/>
          <cell r="AT508"/>
          <cell r="AU508"/>
          <cell r="AV508"/>
          <cell r="AW508"/>
          <cell r="AX508">
            <v>8841</v>
          </cell>
          <cell r="AY508"/>
          <cell r="AZ508">
            <v>8841</v>
          </cell>
          <cell r="BA508">
            <v>8841</v>
          </cell>
          <cell r="BB508">
            <v>8841</v>
          </cell>
          <cell r="BC508">
            <v>8841</v>
          </cell>
          <cell r="BD508">
            <v>8841</v>
          </cell>
          <cell r="BE508">
            <v>8841</v>
          </cell>
          <cell r="BF508">
            <v>8841</v>
          </cell>
          <cell r="BG508">
            <v>8841</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V508" t="str">
            <v>Process and Systems Upgrades Initiatives - Energy Manager Initiative2017Current year savings</v>
          </cell>
        </row>
        <row r="509">
          <cell r="AQ509"/>
          <cell r="AR509"/>
          <cell r="AS509"/>
          <cell r="AT509"/>
          <cell r="AU509"/>
          <cell r="AV509"/>
          <cell r="AW509"/>
          <cell r="AX509">
            <v>0</v>
          </cell>
          <cell r="AY509"/>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V509" t="str">
            <v>Hotel/Motel LDC Innovation Fund Pilot Program2017Current year savings</v>
          </cell>
        </row>
        <row r="510">
          <cell r="AQ510"/>
          <cell r="AR510"/>
          <cell r="AS510"/>
          <cell r="AT510"/>
          <cell r="AU510"/>
          <cell r="AV510"/>
          <cell r="AW510"/>
          <cell r="AX510">
            <v>0</v>
          </cell>
          <cell r="AY510"/>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V510" t="str">
            <v>Intelligent Air Technology LDC Innovation Fund Pilot Program2017Current year savings</v>
          </cell>
        </row>
        <row r="511">
          <cell r="AQ511"/>
          <cell r="AR511"/>
          <cell r="AS511"/>
          <cell r="AT511"/>
          <cell r="AU511"/>
          <cell r="AV511"/>
          <cell r="AW511"/>
          <cell r="AX511">
            <v>0</v>
          </cell>
          <cell r="AY511"/>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V511" t="str">
            <v>OPsaver LDC Innovation Fund Pilot Program2017Current year savings</v>
          </cell>
        </row>
        <row r="512">
          <cell r="AQ512"/>
          <cell r="AR512"/>
          <cell r="AS512"/>
          <cell r="AT512"/>
          <cell r="AU512"/>
          <cell r="AV512"/>
          <cell r="AW512"/>
          <cell r="AX512">
            <v>0</v>
          </cell>
          <cell r="AY512"/>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V512" t="str">
            <v>PUMPsaver LDC Innovation Fund Pilot Program2017Current year savings</v>
          </cell>
        </row>
        <row r="513">
          <cell r="AQ513"/>
          <cell r="AR513"/>
          <cell r="AS513"/>
          <cell r="AT513"/>
          <cell r="AU513"/>
          <cell r="AV513"/>
          <cell r="AW513"/>
          <cell r="AX513">
            <v>0</v>
          </cell>
          <cell r="AY513"/>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V513" t="str">
            <v>Residential Direct Install LDC Innovation Fund Pilot Program2017Current year savings</v>
          </cell>
        </row>
        <row r="514">
          <cell r="AQ514"/>
          <cell r="AR514"/>
          <cell r="AS514"/>
          <cell r="AT514"/>
          <cell r="AU514"/>
          <cell r="AV514"/>
          <cell r="AW514"/>
          <cell r="AX514">
            <v>0</v>
          </cell>
          <cell r="AY514"/>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V514" t="str">
            <v>Residential Direct Mail LDC Innovation Fund Pilot Program2017Current year savings</v>
          </cell>
        </row>
        <row r="515">
          <cell r="AQ515"/>
          <cell r="AR515"/>
          <cell r="AS515"/>
          <cell r="AT515"/>
          <cell r="AU515"/>
          <cell r="AV515"/>
          <cell r="AW515"/>
          <cell r="AX515">
            <v>0</v>
          </cell>
          <cell r="AY515"/>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V515" t="str">
            <v>Residential Ductless Heat Pump LDC Innovation Fund Pilot Program2017Current year savings</v>
          </cell>
        </row>
        <row r="516">
          <cell r="AQ516"/>
          <cell r="AR516"/>
          <cell r="AS516"/>
          <cell r="AT516"/>
          <cell r="AU516"/>
          <cell r="AV516"/>
          <cell r="AW516"/>
          <cell r="AX516">
            <v>0</v>
          </cell>
          <cell r="AY516"/>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V516" t="str">
            <v>Retrocomissioning LDC Innovation Fund Pilot Program2017Current year savings</v>
          </cell>
        </row>
        <row r="517">
          <cell r="AQ517"/>
          <cell r="AR517"/>
          <cell r="AS517"/>
          <cell r="AT517"/>
          <cell r="AU517"/>
          <cell r="AV517"/>
          <cell r="AW517"/>
          <cell r="AX517">
            <v>0</v>
          </cell>
          <cell r="AY517"/>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V517" t="str">
            <v>RTUsaver LDC Innovation Fund Pilot Program2017Current year savings</v>
          </cell>
        </row>
        <row r="518">
          <cell r="AQ518"/>
          <cell r="AR518"/>
          <cell r="AS518"/>
          <cell r="AT518"/>
          <cell r="AU518"/>
          <cell r="AV518"/>
          <cell r="AW518"/>
          <cell r="AX518">
            <v>0</v>
          </cell>
          <cell r="AY518"/>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V518" t="str">
            <v>Small &amp; Medium Business Energy Management System LDC Innovation Fund Pilot Program2017Current year savings</v>
          </cell>
        </row>
        <row r="519">
          <cell r="AQ519"/>
          <cell r="AR519"/>
          <cell r="AS519"/>
          <cell r="AT519"/>
          <cell r="AU519"/>
          <cell r="AV519"/>
          <cell r="AW519"/>
          <cell r="AX519">
            <v>0</v>
          </cell>
          <cell r="AY519"/>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V519" t="str">
            <v>Solar Powered Attic Ventilation LDC Innovation Fund Pilot Program2017Current year savings</v>
          </cell>
        </row>
        <row r="520">
          <cell r="AQ520"/>
          <cell r="AR520"/>
          <cell r="AS520"/>
          <cell r="AT520"/>
          <cell r="AU520"/>
          <cell r="AV520"/>
          <cell r="AW520"/>
          <cell r="AX520">
            <v>0</v>
          </cell>
          <cell r="AY520"/>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V520" t="str">
            <v>Toronto Hydro – Enbridge Joint Low-Income Program LDC Innovation Fund Pilot Program2017Current year savings</v>
          </cell>
        </row>
        <row r="521">
          <cell r="AQ521"/>
          <cell r="AR521"/>
          <cell r="AS521"/>
          <cell r="AT521"/>
          <cell r="AU521"/>
          <cell r="AV521"/>
          <cell r="AW521"/>
          <cell r="AX521">
            <v>0</v>
          </cell>
          <cell r="AY521"/>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V521" t="str">
            <v>Truckload Event LDC Innovation Fund Pilot Program2017Current year savings</v>
          </cell>
        </row>
        <row r="522">
          <cell r="AQ522"/>
          <cell r="AR522"/>
          <cell r="AS522"/>
          <cell r="AT522"/>
          <cell r="AU522"/>
          <cell r="AV522"/>
          <cell r="AW522"/>
          <cell r="AX522">
            <v>0</v>
          </cell>
          <cell r="AY522"/>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V522" t="str">
            <v>Industrial Accelerator Program2017Current year savings</v>
          </cell>
        </row>
        <row r="523">
          <cell r="AQ523"/>
          <cell r="AR523"/>
          <cell r="AS523"/>
          <cell r="AT523"/>
          <cell r="AU523"/>
          <cell r="AV523"/>
          <cell r="AW523"/>
          <cell r="AX523">
            <v>0</v>
          </cell>
          <cell r="AY523"/>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V523" t="str">
            <v>Save on Energy Energy Performance Program for Multi-Site Customers2017Current year savings</v>
          </cell>
        </row>
        <row r="524">
          <cell r="AQ524"/>
          <cell r="AR524"/>
          <cell r="AS524"/>
          <cell r="AT524"/>
          <cell r="AU524"/>
          <cell r="AV524"/>
          <cell r="AW524"/>
          <cell r="AX524">
            <v>51633</v>
          </cell>
          <cell r="AY524">
            <v>51633</v>
          </cell>
          <cell r="AZ524">
            <v>51633</v>
          </cell>
          <cell r="BA524">
            <v>51493</v>
          </cell>
          <cell r="BB524">
            <v>51162</v>
          </cell>
          <cell r="BC524">
            <v>51162</v>
          </cell>
          <cell r="BD524">
            <v>51162</v>
          </cell>
          <cell r="BE524">
            <v>51162</v>
          </cell>
          <cell r="BF524">
            <v>51162</v>
          </cell>
          <cell r="BG524">
            <v>51162</v>
          </cell>
          <cell r="BH524">
            <v>51162</v>
          </cell>
          <cell r="BI524">
            <v>51162</v>
          </cell>
          <cell r="BJ524">
            <v>51162</v>
          </cell>
          <cell r="BK524">
            <v>51162</v>
          </cell>
          <cell r="BL524">
            <v>50995</v>
          </cell>
          <cell r="BM524">
            <v>50995</v>
          </cell>
          <cell r="BN524">
            <v>50954</v>
          </cell>
          <cell r="BO524">
            <v>49872</v>
          </cell>
          <cell r="BP524">
            <v>3542</v>
          </cell>
          <cell r="BQ524">
            <v>0</v>
          </cell>
          <cell r="BR524">
            <v>0</v>
          </cell>
          <cell r="BS524">
            <v>0</v>
          </cell>
          <cell r="BT524">
            <v>0</v>
          </cell>
          <cell r="BV524" t="str">
            <v>Whole Home Pilot Program2017Current year savings</v>
          </cell>
        </row>
        <row r="525">
          <cell r="AQ525"/>
          <cell r="AR525"/>
          <cell r="AS525"/>
          <cell r="AT525"/>
          <cell r="AU525"/>
          <cell r="AV525"/>
          <cell r="AW525"/>
          <cell r="AX525">
            <v>0</v>
          </cell>
          <cell r="AY525"/>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V525" t="str">
            <v>Save on Energy Retrofit Program Enabled Savings2017Current year savings</v>
          </cell>
        </row>
        <row r="526">
          <cell r="AQ526"/>
          <cell r="AR526"/>
          <cell r="AS526"/>
          <cell r="AT526"/>
          <cell r="AU526"/>
          <cell r="AV526"/>
          <cell r="AW526"/>
          <cell r="AX526">
            <v>0</v>
          </cell>
          <cell r="AY526"/>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V526" t="str">
            <v>Save on Energy High Performance New Construction Program Enabled Savings2017Current year savings</v>
          </cell>
        </row>
        <row r="527">
          <cell r="AQ527"/>
          <cell r="AR527"/>
          <cell r="AS527"/>
          <cell r="AT527"/>
          <cell r="AU527"/>
          <cell r="AV527"/>
          <cell r="AW527"/>
          <cell r="AX527">
            <v>0</v>
          </cell>
          <cell r="AY527"/>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V527" t="str">
            <v>Save on Energy Process &amp; Systems Upgrades Program Enabled Savings2017Current year savings</v>
          </cell>
        </row>
        <row r="528">
          <cell r="AQ528"/>
          <cell r="AR528"/>
          <cell r="AS528"/>
          <cell r="AT528"/>
          <cell r="AU528"/>
          <cell r="AV528"/>
          <cell r="AW528"/>
          <cell r="AX528">
            <v>0</v>
          </cell>
          <cell r="AY528"/>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V528" t="str">
            <v>Non-Approved Program2017Current year savings</v>
          </cell>
        </row>
        <row r="529">
          <cell r="AQ529"/>
          <cell r="AR529"/>
          <cell r="AS529"/>
          <cell r="AT529"/>
          <cell r="AU529"/>
          <cell r="AV529"/>
          <cell r="AW529"/>
          <cell r="AX529">
            <v>0</v>
          </cell>
          <cell r="AY529"/>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V529" t="str">
            <v>Unassigned Program2017Current year savings</v>
          </cell>
        </row>
        <row r="530">
          <cell r="AQ530"/>
          <cell r="AR530"/>
          <cell r="AS530"/>
          <cell r="AT530"/>
          <cell r="AU530"/>
          <cell r="AV530"/>
          <cell r="AW530"/>
          <cell r="AX530">
            <v>0</v>
          </cell>
          <cell r="AY530"/>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V530" t="str">
            <v>Conservation Voltage Reduction Conservation Fund Pilot Program2017Current year savings</v>
          </cell>
        </row>
        <row r="531">
          <cell r="AQ531"/>
          <cell r="AR531"/>
          <cell r="AS531"/>
          <cell r="AT531"/>
          <cell r="AU531"/>
          <cell r="AV531"/>
          <cell r="AW531"/>
          <cell r="AX531">
            <v>0</v>
          </cell>
          <cell r="AY531"/>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V531" t="str">
            <v>EnerNOC Conservation Fund Pilot Program2017Current year savings</v>
          </cell>
        </row>
        <row r="532">
          <cell r="AQ532"/>
          <cell r="AR532"/>
          <cell r="AS532"/>
          <cell r="AT532"/>
          <cell r="AU532"/>
          <cell r="AV532"/>
          <cell r="AW532"/>
          <cell r="AX532">
            <v>0</v>
          </cell>
          <cell r="AY532"/>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V532" t="str">
            <v>Home Depot Home Appliance Market Uplift Conservation Fund Pilot Program2017Current year savings</v>
          </cell>
        </row>
        <row r="533">
          <cell r="AQ533"/>
          <cell r="AR533"/>
          <cell r="AS533"/>
          <cell r="AT533"/>
          <cell r="AU533"/>
          <cell r="AV533"/>
          <cell r="AW533"/>
          <cell r="AX533">
            <v>0</v>
          </cell>
          <cell r="AY533"/>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V533" t="str">
            <v>Loblaw P4P Conservation Fund Pilot Program2017Current year savings</v>
          </cell>
        </row>
        <row r="534">
          <cell r="AQ534"/>
          <cell r="AR534"/>
          <cell r="AS534"/>
          <cell r="AT534"/>
          <cell r="AU534"/>
          <cell r="AV534"/>
          <cell r="AW534"/>
          <cell r="AX534">
            <v>0</v>
          </cell>
          <cell r="AY534"/>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V534" t="str">
            <v>Ontario Clean Water Agency P4P Conservation Fund Pilot Program2017Current year savings</v>
          </cell>
        </row>
        <row r="535">
          <cell r="AQ535"/>
          <cell r="AR535"/>
          <cell r="AS535"/>
          <cell r="AT535"/>
          <cell r="AU535"/>
          <cell r="AV535"/>
          <cell r="AW535"/>
          <cell r="AX535">
            <v>0</v>
          </cell>
          <cell r="AY535"/>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V535" t="str">
            <v>Performance Based Conservation Fund Pilot Program2017Current year savings</v>
          </cell>
        </row>
        <row r="536">
          <cell r="AQ536"/>
          <cell r="AR536"/>
          <cell r="AS536"/>
          <cell r="AT536"/>
          <cell r="AU536"/>
          <cell r="AV536"/>
          <cell r="AW536"/>
          <cell r="AX536">
            <v>0</v>
          </cell>
          <cell r="AY536"/>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V536" t="str">
            <v>Social Benchmarking Conservation Fund Pilot Program2017Current year savings</v>
          </cell>
        </row>
        <row r="537">
          <cell r="AQ537"/>
          <cell r="AR537"/>
          <cell r="AS537"/>
          <cell r="AT537"/>
          <cell r="AU537"/>
          <cell r="AV537"/>
          <cell r="AW537"/>
          <cell r="AX537">
            <v>0</v>
          </cell>
          <cell r="AY537"/>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V537" t="str">
            <v>Strategic Energy Group Conservation Fund Pilot Program2017Current year savings</v>
          </cell>
        </row>
        <row r="538">
          <cell r="AQ538"/>
          <cell r="AR538"/>
          <cell r="AS538"/>
          <cell r="AT538"/>
          <cell r="AU538"/>
          <cell r="AV538"/>
          <cell r="AW538"/>
          <cell r="AX538">
            <v>0</v>
          </cell>
          <cell r="AY538"/>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V538" t="str">
            <v>Appliance Retirement Initiative2017Current year savings</v>
          </cell>
        </row>
        <row r="539">
          <cell r="AQ539"/>
          <cell r="AR539"/>
          <cell r="AS539"/>
          <cell r="AT539"/>
          <cell r="AU539"/>
          <cell r="AV539"/>
          <cell r="AW539"/>
          <cell r="AX539">
            <v>0</v>
          </cell>
          <cell r="AY539"/>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V539" t="str">
            <v>Coupon Initiative2017Current year savings</v>
          </cell>
        </row>
        <row r="540">
          <cell r="AQ540"/>
          <cell r="AR540"/>
          <cell r="AS540"/>
          <cell r="AT540"/>
          <cell r="AU540"/>
          <cell r="AV540"/>
          <cell r="AW540"/>
          <cell r="AX540">
            <v>0</v>
          </cell>
          <cell r="AY540"/>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V540" t="str">
            <v>Bi-Annual Retailer Event Initiative2017Current year savings</v>
          </cell>
        </row>
        <row r="541">
          <cell r="AQ541"/>
          <cell r="AR541"/>
          <cell r="AS541"/>
          <cell r="AT541"/>
          <cell r="AU541"/>
          <cell r="AV541"/>
          <cell r="AW541"/>
          <cell r="AX541">
            <v>0</v>
          </cell>
          <cell r="AY541"/>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V541" t="str">
            <v>HVAC Incentives Initiative2017Current year savings</v>
          </cell>
        </row>
        <row r="542">
          <cell r="AQ542"/>
          <cell r="AR542"/>
          <cell r="AS542"/>
          <cell r="AT542"/>
          <cell r="AU542"/>
          <cell r="AV542"/>
          <cell r="AW542"/>
          <cell r="AX542">
            <v>0</v>
          </cell>
          <cell r="AY542"/>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V542" t="str">
            <v>Residential New Construction and Major Renovation Initiative2017Current year savings</v>
          </cell>
        </row>
        <row r="543">
          <cell r="AQ543"/>
          <cell r="AR543"/>
          <cell r="AS543"/>
          <cell r="AT543"/>
          <cell r="AU543"/>
          <cell r="AV543"/>
          <cell r="AW543"/>
          <cell r="AX543">
            <v>0</v>
          </cell>
          <cell r="AY543"/>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V543" t="str">
            <v>Energy Audit Initiative2017Current year savings</v>
          </cell>
        </row>
        <row r="544">
          <cell r="AQ544"/>
          <cell r="AR544"/>
          <cell r="AS544"/>
          <cell r="AT544"/>
          <cell r="AU544"/>
          <cell r="AV544"/>
          <cell r="AW544"/>
          <cell r="AX544">
            <v>0</v>
          </cell>
          <cell r="AY544"/>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V544" t="str">
            <v>Efficiency:Equipment Replacement Incentive Initiative2017Current year savings</v>
          </cell>
        </row>
        <row r="545">
          <cell r="AQ545"/>
          <cell r="AR545"/>
          <cell r="AS545"/>
          <cell r="AT545"/>
          <cell r="AU545"/>
          <cell r="AV545"/>
          <cell r="AW545"/>
          <cell r="AX545">
            <v>0</v>
          </cell>
          <cell r="AY545"/>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V545" t="str">
            <v>Direct Install Lighting and Water Heating Initiative2017Current year savings</v>
          </cell>
        </row>
        <row r="546">
          <cell r="AQ546"/>
          <cell r="AR546"/>
          <cell r="AS546"/>
          <cell r="AT546"/>
          <cell r="AU546"/>
          <cell r="AV546"/>
          <cell r="AW546"/>
          <cell r="AX546">
            <v>0</v>
          </cell>
          <cell r="AY546"/>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V546" t="str">
            <v>New Construction and Major Renovation Initiative2017Current year savings</v>
          </cell>
        </row>
        <row r="547">
          <cell r="AQ547"/>
          <cell r="AR547"/>
          <cell r="AS547"/>
          <cell r="AT547"/>
          <cell r="AU547"/>
          <cell r="AV547"/>
          <cell r="AW547"/>
          <cell r="AX547">
            <v>0</v>
          </cell>
          <cell r="AY547"/>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V547" t="str">
            <v>Existing Building Commissioning Incentive Initiative2017Current year savings</v>
          </cell>
        </row>
        <row r="548">
          <cell r="AQ548"/>
          <cell r="AR548"/>
          <cell r="AS548"/>
          <cell r="AT548"/>
          <cell r="AU548"/>
          <cell r="AV548"/>
          <cell r="AW548"/>
          <cell r="AX548">
            <v>0</v>
          </cell>
          <cell r="AY548"/>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V548" t="str">
            <v>Process and Systems Upgrades Initiatives - Project Incentive Initiative2017Current year savings</v>
          </cell>
        </row>
        <row r="549">
          <cell r="AQ549"/>
          <cell r="AR549"/>
          <cell r="AS549"/>
          <cell r="AT549"/>
          <cell r="AU549"/>
          <cell r="AV549"/>
          <cell r="AW549"/>
          <cell r="AX549">
            <v>0</v>
          </cell>
          <cell r="AY549"/>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V549" t="str">
            <v>Process and Systems Upgrades Initiatives - Energy Manager Initiative2017Current year savings</v>
          </cell>
        </row>
        <row r="550">
          <cell r="AQ550"/>
          <cell r="AR550"/>
          <cell r="AS550"/>
          <cell r="AT550"/>
          <cell r="AU550"/>
          <cell r="AV550"/>
          <cell r="AW550"/>
          <cell r="AX550">
            <v>0</v>
          </cell>
          <cell r="AY550"/>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V550" t="str">
            <v>Process and Systems Upgrades Initiatives - Monitoring and Targeting Initiative2017Current year savings</v>
          </cell>
        </row>
        <row r="551">
          <cell r="AQ551"/>
          <cell r="AR551"/>
          <cell r="AS551"/>
          <cell r="AT551"/>
          <cell r="AU551"/>
          <cell r="AV551"/>
          <cell r="AW551"/>
          <cell r="AX551">
            <v>0</v>
          </cell>
          <cell r="AY551"/>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V551" t="str">
            <v>Low Income Initiative2017Current year savings</v>
          </cell>
        </row>
        <row r="552">
          <cell r="AQ552"/>
          <cell r="AR552"/>
          <cell r="AS552"/>
          <cell r="AT552"/>
          <cell r="AU552"/>
          <cell r="AV552"/>
          <cell r="AW552"/>
          <cell r="AX552">
            <v>0</v>
          </cell>
          <cell r="AY552"/>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V552" t="str">
            <v>Aboriginal Conservation Program2017Current year savings</v>
          </cell>
        </row>
        <row r="553">
          <cell r="AQ553"/>
          <cell r="AR553"/>
          <cell r="AS553"/>
          <cell r="AT553"/>
          <cell r="AU553"/>
          <cell r="AV553"/>
          <cell r="AW553"/>
          <cell r="AX553">
            <v>0</v>
          </cell>
          <cell r="AY553"/>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V553" t="str">
            <v>Program Enabled Savings2017Current year savings</v>
          </cell>
        </row>
        <row r="554">
          <cell r="AQ554"/>
          <cell r="AR554"/>
          <cell r="AS554"/>
          <cell r="AT554"/>
          <cell r="AU554"/>
          <cell r="AV554"/>
          <cell r="AW554"/>
          <cell r="AX554">
            <v>276163.16591999982</v>
          </cell>
          <cell r="AY554"/>
          <cell r="AZ554"/>
          <cell r="BA554"/>
          <cell r="BB554"/>
          <cell r="BC554"/>
          <cell r="BD554"/>
          <cell r="BE554"/>
          <cell r="BF554"/>
          <cell r="BG554"/>
          <cell r="BH554"/>
          <cell r="BI554"/>
          <cell r="BJ554"/>
          <cell r="BK554"/>
          <cell r="BL554"/>
          <cell r="BM554"/>
          <cell r="BN554"/>
          <cell r="BO554"/>
          <cell r="BP554"/>
          <cell r="BQ554"/>
          <cell r="BR554"/>
          <cell r="BS554"/>
          <cell r="BT554"/>
          <cell r="BV554" t="str">
            <v>Save on Energy Heating and Cooling Program2018Current year savings</v>
          </cell>
        </row>
        <row r="555">
          <cell r="AQ555"/>
          <cell r="AR555"/>
          <cell r="AS555"/>
          <cell r="AT555"/>
          <cell r="AU555"/>
          <cell r="AV555"/>
          <cell r="AW555"/>
          <cell r="AX555">
            <v>0</v>
          </cell>
          <cell r="AY555"/>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V555" t="str">
            <v>Unassigned Target2016Current year savings</v>
          </cell>
        </row>
        <row r="556">
          <cell r="AQ556"/>
          <cell r="AR556"/>
          <cell r="AS556"/>
          <cell r="AT556"/>
          <cell r="AU556"/>
          <cell r="AV556"/>
          <cell r="AW556"/>
          <cell r="AX556">
            <v>631244.08459999994</v>
          </cell>
          <cell r="AY556"/>
          <cell r="AZ556"/>
          <cell r="BA556"/>
          <cell r="BB556"/>
          <cell r="BC556"/>
          <cell r="BD556"/>
          <cell r="BE556"/>
          <cell r="BF556"/>
          <cell r="BG556"/>
          <cell r="BH556"/>
          <cell r="BI556"/>
          <cell r="BJ556"/>
          <cell r="BK556"/>
          <cell r="BL556"/>
          <cell r="BM556"/>
          <cell r="BN556"/>
          <cell r="BO556"/>
          <cell r="BP556"/>
          <cell r="BQ556"/>
          <cell r="BR556"/>
          <cell r="BS556"/>
          <cell r="BT556"/>
          <cell r="BV556" t="str">
            <v>Process and Systems Upgrades Initiatives - Energy Manager Initiative2017Adjustment</v>
          </cell>
        </row>
        <row r="557">
          <cell r="AQ557"/>
          <cell r="AR557"/>
          <cell r="AS557"/>
          <cell r="AT557"/>
          <cell r="AU557"/>
          <cell r="AV557"/>
          <cell r="AW557"/>
          <cell r="AX557">
            <v>0</v>
          </cell>
          <cell r="AY557"/>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V557" t="str">
            <v>Whole Home Pilot Program2016Adjustment</v>
          </cell>
        </row>
        <row r="558">
          <cell r="AQ558"/>
          <cell r="AR558"/>
          <cell r="AS558"/>
          <cell r="AT558"/>
          <cell r="AU558"/>
          <cell r="AV558"/>
          <cell r="AW558"/>
          <cell r="AX558">
            <v>5209.5</v>
          </cell>
          <cell r="AY558"/>
          <cell r="AZ558"/>
          <cell r="BA558"/>
          <cell r="BB558"/>
          <cell r="BC558"/>
          <cell r="BD558"/>
          <cell r="BE558"/>
          <cell r="BF558"/>
          <cell r="BG558"/>
          <cell r="BH558"/>
          <cell r="BI558"/>
          <cell r="BJ558"/>
          <cell r="BK558"/>
          <cell r="BL558"/>
          <cell r="BM558"/>
          <cell r="BN558"/>
          <cell r="BO558"/>
          <cell r="BP558"/>
          <cell r="BQ558"/>
          <cell r="BR558"/>
          <cell r="BS558"/>
          <cell r="BT558"/>
          <cell r="BV558" t="str">
            <v>Save on Energy Retrofit Program2017Adjustment</v>
          </cell>
        </row>
        <row r="559">
          <cell r="AQ559"/>
          <cell r="AR559"/>
          <cell r="AS559"/>
          <cell r="AT559"/>
          <cell r="AU559"/>
          <cell r="AV559"/>
          <cell r="AW559"/>
          <cell r="AX559">
            <v>1924314</v>
          </cell>
          <cell r="AY559"/>
          <cell r="AZ559"/>
          <cell r="BA559"/>
          <cell r="BB559"/>
          <cell r="BC559"/>
          <cell r="BD559"/>
          <cell r="BE559"/>
          <cell r="BF559"/>
          <cell r="BG559"/>
          <cell r="BH559"/>
          <cell r="BI559"/>
          <cell r="BJ559"/>
          <cell r="BK559"/>
          <cell r="BL559"/>
          <cell r="BM559"/>
          <cell r="BN559"/>
          <cell r="BO559"/>
          <cell r="BP559"/>
          <cell r="BQ559"/>
          <cell r="BR559"/>
          <cell r="BS559"/>
          <cell r="BT559"/>
          <cell r="BV559" t="str">
            <v>Save on Energy Retrofit Program2018Current year savings</v>
          </cell>
        </row>
        <row r="560">
          <cell r="AQ560"/>
          <cell r="AR560"/>
          <cell r="AS560"/>
          <cell r="AT560"/>
          <cell r="AU560"/>
          <cell r="AV560"/>
          <cell r="AW560"/>
          <cell r="AX560">
            <v>23775.403395341327</v>
          </cell>
          <cell r="AY560"/>
          <cell r="AZ560"/>
          <cell r="BA560"/>
          <cell r="BB560"/>
          <cell r="BC560"/>
          <cell r="BD560"/>
          <cell r="BE560"/>
          <cell r="BF560"/>
          <cell r="BG560"/>
          <cell r="BH560"/>
          <cell r="BI560"/>
          <cell r="BJ560"/>
          <cell r="BK560"/>
          <cell r="BL560"/>
          <cell r="BM560"/>
          <cell r="BN560"/>
          <cell r="BO560"/>
          <cell r="BP560"/>
          <cell r="BQ560"/>
          <cell r="BR560"/>
          <cell r="BS560"/>
          <cell r="BT560"/>
          <cell r="BV560" t="str">
            <v>New Construction and Major Renovation Initiative2018Current year savings</v>
          </cell>
        </row>
        <row r="561">
          <cell r="AQ561"/>
          <cell r="AR561"/>
          <cell r="AS561"/>
          <cell r="AT561"/>
          <cell r="AU561"/>
          <cell r="AV561"/>
          <cell r="AW561"/>
          <cell r="AX561">
            <v>1291420.3037682967</v>
          </cell>
          <cell r="AY561"/>
          <cell r="AZ561"/>
          <cell r="BA561"/>
          <cell r="BB561"/>
          <cell r="BC561"/>
          <cell r="BD561"/>
          <cell r="BE561"/>
          <cell r="BF561"/>
          <cell r="BG561"/>
          <cell r="BH561"/>
          <cell r="BI561"/>
          <cell r="BJ561"/>
          <cell r="BK561"/>
          <cell r="BL561"/>
          <cell r="BM561"/>
          <cell r="BN561"/>
          <cell r="BO561"/>
          <cell r="BP561"/>
          <cell r="BQ561"/>
          <cell r="BR561"/>
          <cell r="BS561"/>
          <cell r="BT561"/>
          <cell r="BV561" t="str">
            <v>Coupon Initiative2018Current year savings</v>
          </cell>
        </row>
      </sheetData>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90" zoomScaleNormal="90" workbookViewId="0">
      <selection activeCell="G6" sqref="G6"/>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797" t="s">
        <v>172</v>
      </c>
      <c r="C3" s="797"/>
    </row>
    <row r="4" spans="1:3" ht="11.25" customHeight="1"/>
    <row r="5" spans="1:3" s="30" customFormat="1" ht="25.5" customHeight="1">
      <c r="B5" s="60" t="s">
        <v>418</v>
      </c>
      <c r="C5" s="60" t="s">
        <v>171</v>
      </c>
    </row>
    <row r="6" spans="1:3" s="176" customFormat="1" ht="48" customHeight="1">
      <c r="A6" s="241"/>
      <c r="B6" s="611" t="s">
        <v>168</v>
      </c>
      <c r="C6" s="661" t="s">
        <v>592</v>
      </c>
    </row>
    <row r="7" spans="1:3" s="176" customFormat="1" ht="21" customHeight="1">
      <c r="A7" s="241"/>
      <c r="B7" s="605" t="s">
        <v>550</v>
      </c>
      <c r="C7" s="662" t="s">
        <v>605</v>
      </c>
    </row>
    <row r="8" spans="1:3" s="176" customFormat="1" ht="32.25" customHeight="1">
      <c r="B8" s="605" t="s">
        <v>365</v>
      </c>
      <c r="C8" s="663" t="s">
        <v>593</v>
      </c>
    </row>
    <row r="9" spans="1:3" s="176" customFormat="1" ht="27.75" customHeight="1">
      <c r="B9" s="605" t="s">
        <v>167</v>
      </c>
      <c r="C9" s="663" t="s">
        <v>594</v>
      </c>
    </row>
    <row r="10" spans="1:3" s="176" customFormat="1" ht="33" customHeight="1">
      <c r="B10" s="605" t="s">
        <v>590</v>
      </c>
      <c r="C10" s="662" t="s">
        <v>598</v>
      </c>
    </row>
    <row r="11" spans="1:3" s="176" customFormat="1" ht="26.25" customHeight="1">
      <c r="B11" s="620" t="s">
        <v>366</v>
      </c>
      <c r="C11" s="665" t="s">
        <v>595</v>
      </c>
    </row>
    <row r="12" spans="1:3" s="176" customFormat="1" ht="39.75" customHeight="1">
      <c r="B12" s="605" t="s">
        <v>367</v>
      </c>
      <c r="C12" s="663" t="s">
        <v>596</v>
      </c>
    </row>
    <row r="13" spans="1:3" s="176" customFormat="1" ht="18" customHeight="1">
      <c r="B13" s="605" t="s">
        <v>368</v>
      </c>
      <c r="C13" s="663" t="s">
        <v>597</v>
      </c>
    </row>
    <row r="14" spans="1:3" s="176" customFormat="1" ht="13.5" customHeight="1">
      <c r="B14" s="605"/>
      <c r="C14" s="664"/>
    </row>
    <row r="15" spans="1:3" s="176" customFormat="1" ht="18" customHeight="1">
      <c r="B15" s="605" t="s">
        <v>661</v>
      </c>
      <c r="C15" s="662" t="s">
        <v>659</v>
      </c>
    </row>
    <row r="16" spans="1:3" s="176" customFormat="1" ht="8.25" customHeight="1">
      <c r="B16" s="605"/>
      <c r="C16" s="664"/>
    </row>
    <row r="17" spans="2:3" s="176" customFormat="1" ht="33" customHeight="1">
      <c r="B17" s="666" t="s">
        <v>591</v>
      </c>
      <c r="C17" s="667" t="s">
        <v>660</v>
      </c>
    </row>
    <row r="18" spans="2:3" s="103" customFormat="1" ht="15.6">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C534"/>
  <sheetViews>
    <sheetView zoomScale="50" zoomScaleNormal="50" zoomScaleSheetLayoutView="80" zoomScalePageLayoutView="85" workbookViewId="0">
      <selection activeCell="AA84" sqref="AA84"/>
    </sheetView>
  </sheetViews>
  <sheetFormatPr defaultColWidth="9.109375" defaultRowHeight="13.8" outlineLevelRow="1" outlineLevelCol="1"/>
  <cols>
    <col min="1" max="1" width="4.6640625" style="502" customWidth="1"/>
    <col min="2" max="2" width="43.6640625" style="254" customWidth="1"/>
    <col min="3" max="3" width="14" style="254" customWidth="1"/>
    <col min="4" max="4" width="18.109375" style="253" customWidth="1"/>
    <col min="5" max="8" width="10.44140625" style="253" customWidth="1" outlineLevel="1"/>
    <col min="9" max="11" width="9.6640625" style="253" bestFit="1" customWidth="1" outlineLevel="1"/>
    <col min="12" max="13" width="12.77734375" style="253" bestFit="1" customWidth="1" outlineLevel="1"/>
    <col min="14" max="14" width="12.44140625" style="253" customWidth="1" outlineLevel="1"/>
    <col min="15" max="15" width="17.5546875" style="253" customWidth="1"/>
    <col min="16" max="24" width="9.44140625" style="253" customWidth="1" outlineLevel="1"/>
    <col min="25" max="25" width="14.109375" style="255" customWidth="1"/>
    <col min="26" max="26" width="14.5546875" style="255" customWidth="1"/>
    <col min="27" max="27" width="16.88671875" style="255" customWidth="1"/>
    <col min="28" max="28" width="17.5546875" style="255" customWidth="1"/>
    <col min="29" max="29" width="14.33203125" style="256" customWidth="1"/>
    <col min="30" max="32" width="9.109375" style="253"/>
    <col min="33" max="33" width="6.44140625" style="253" bestFit="1" customWidth="1"/>
    <col min="34" max="16384" width="9.109375" style="253"/>
  </cols>
  <sheetData>
    <row r="1" spans="1:29" ht="164.25" customHeight="1"/>
    <row r="2" spans="1:29" ht="23.25" customHeight="1" thickBot="1"/>
    <row r="3" spans="1:29" ht="25.5" customHeight="1" thickBot="1">
      <c r="B3" s="852" t="s">
        <v>169</v>
      </c>
      <c r="C3" s="257" t="s">
        <v>173</v>
      </c>
      <c r="D3" s="500"/>
      <c r="E3" s="258"/>
      <c r="F3" s="259"/>
      <c r="G3" s="259"/>
      <c r="H3" s="259"/>
      <c r="I3" s="259"/>
      <c r="J3" s="259"/>
      <c r="K3" s="259"/>
      <c r="L3" s="259"/>
      <c r="M3" s="259"/>
      <c r="N3" s="259"/>
      <c r="O3" s="259"/>
      <c r="P3" s="259"/>
      <c r="Q3" s="259"/>
      <c r="R3" s="259"/>
      <c r="S3" s="259"/>
      <c r="T3" s="259"/>
      <c r="U3" s="259"/>
      <c r="V3" s="259"/>
      <c r="W3" s="259"/>
      <c r="X3" s="259"/>
      <c r="Y3" s="259"/>
      <c r="Z3" s="259"/>
      <c r="AA3" s="259"/>
      <c r="AB3" s="259"/>
      <c r="AC3" s="260"/>
    </row>
    <row r="4" spans="1:29" ht="24" customHeight="1" thickBot="1">
      <c r="B4" s="852"/>
      <c r="C4" s="261" t="s">
        <v>170</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60"/>
    </row>
    <row r="5" spans="1:29" ht="29.25" customHeight="1" thickBot="1">
      <c r="B5" s="558"/>
      <c r="C5" s="844" t="s">
        <v>549</v>
      </c>
      <c r="D5" s="845"/>
      <c r="E5" s="263"/>
      <c r="F5" s="259"/>
      <c r="G5" s="259"/>
      <c r="H5" s="259"/>
      <c r="I5" s="259"/>
      <c r="J5" s="259"/>
      <c r="K5" s="259"/>
      <c r="L5" s="259"/>
      <c r="M5" s="259"/>
      <c r="N5" s="259"/>
      <c r="O5" s="259"/>
      <c r="P5" s="259"/>
      <c r="Q5" s="259"/>
      <c r="R5" s="259"/>
      <c r="S5" s="259"/>
      <c r="T5" s="259"/>
      <c r="U5" s="259"/>
      <c r="V5" s="259"/>
      <c r="W5" s="259"/>
      <c r="X5" s="259"/>
      <c r="Y5" s="259"/>
      <c r="Z5" s="259"/>
      <c r="AA5" s="259"/>
      <c r="AB5" s="259"/>
      <c r="AC5" s="260"/>
    </row>
    <row r="6" spans="1:2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8"/>
    </row>
    <row r="7" spans="1:29" ht="70.5" customHeight="1">
      <c r="B7" s="852" t="s">
        <v>503</v>
      </c>
      <c r="C7" s="853" t="s">
        <v>624</v>
      </c>
      <c r="D7" s="853"/>
      <c r="E7" s="853"/>
      <c r="F7" s="853"/>
      <c r="G7" s="853"/>
      <c r="H7" s="853"/>
      <c r="I7" s="853"/>
      <c r="J7" s="853"/>
      <c r="K7" s="853"/>
      <c r="L7" s="853"/>
      <c r="M7" s="853"/>
      <c r="N7" s="853"/>
      <c r="O7" s="853"/>
      <c r="P7" s="853"/>
      <c r="Q7" s="853"/>
      <c r="R7" s="853"/>
      <c r="S7" s="853"/>
      <c r="T7" s="853"/>
      <c r="U7" s="853"/>
      <c r="V7" s="853"/>
      <c r="W7" s="853"/>
      <c r="X7" s="853"/>
      <c r="Y7" s="599"/>
      <c r="Z7" s="599"/>
      <c r="AA7" s="599"/>
      <c r="AB7" s="599"/>
    </row>
    <row r="8" spans="1:29" s="270" customFormat="1" ht="58.5" customHeight="1">
      <c r="A8" s="502"/>
      <c r="B8" s="852"/>
      <c r="C8" s="853" t="s">
        <v>771</v>
      </c>
      <c r="D8" s="853"/>
      <c r="E8" s="853"/>
      <c r="F8" s="853"/>
      <c r="G8" s="853"/>
      <c r="H8" s="853"/>
      <c r="I8" s="853"/>
      <c r="J8" s="853"/>
      <c r="K8" s="853"/>
      <c r="L8" s="853"/>
      <c r="M8" s="853"/>
      <c r="N8" s="853"/>
      <c r="O8" s="853"/>
      <c r="P8" s="853"/>
      <c r="Q8" s="853"/>
      <c r="R8" s="853"/>
      <c r="S8" s="853"/>
      <c r="T8" s="853"/>
      <c r="U8" s="853"/>
      <c r="V8" s="853"/>
      <c r="W8" s="853"/>
      <c r="X8" s="853"/>
      <c r="Y8" s="599"/>
      <c r="Z8" s="599"/>
      <c r="AA8" s="599"/>
      <c r="AB8" s="599"/>
      <c r="AC8" s="256"/>
    </row>
    <row r="9" spans="1:29" s="270" customFormat="1" ht="57.75" customHeight="1">
      <c r="A9" s="502"/>
      <c r="B9" s="271"/>
      <c r="C9" s="853" t="s">
        <v>563</v>
      </c>
      <c r="D9" s="853"/>
      <c r="E9" s="853"/>
      <c r="F9" s="853"/>
      <c r="G9" s="853"/>
      <c r="H9" s="853"/>
      <c r="I9" s="853"/>
      <c r="J9" s="853"/>
      <c r="K9" s="853"/>
      <c r="L9" s="853"/>
      <c r="M9" s="853"/>
      <c r="N9" s="853"/>
      <c r="O9" s="853"/>
      <c r="P9" s="853"/>
      <c r="Q9" s="853"/>
      <c r="R9" s="853"/>
      <c r="S9" s="853"/>
      <c r="T9" s="853"/>
      <c r="U9" s="853"/>
      <c r="V9" s="853"/>
      <c r="W9" s="853"/>
      <c r="X9" s="853"/>
      <c r="Y9" s="599"/>
      <c r="Z9" s="599"/>
      <c r="AA9" s="599"/>
      <c r="AB9" s="599"/>
      <c r="AC9" s="256"/>
    </row>
    <row r="10" spans="1:29" ht="41.25" customHeight="1">
      <c r="B10" s="273"/>
      <c r="C10" s="853" t="s">
        <v>627</v>
      </c>
      <c r="D10" s="853"/>
      <c r="E10" s="853"/>
      <c r="F10" s="853"/>
      <c r="G10" s="853"/>
      <c r="H10" s="853"/>
      <c r="I10" s="853"/>
      <c r="J10" s="853"/>
      <c r="K10" s="853"/>
      <c r="L10" s="853"/>
      <c r="M10" s="853"/>
      <c r="N10" s="853"/>
      <c r="O10" s="853"/>
      <c r="P10" s="853"/>
      <c r="Q10" s="853"/>
      <c r="R10" s="853"/>
      <c r="S10" s="853"/>
      <c r="T10" s="853"/>
      <c r="U10" s="853"/>
      <c r="V10" s="853"/>
      <c r="W10" s="853"/>
      <c r="X10" s="853"/>
      <c r="Y10" s="599"/>
      <c r="Z10" s="599"/>
      <c r="AA10" s="599"/>
      <c r="AB10" s="599"/>
    </row>
    <row r="11" spans="1:29" ht="53.25" customHeight="1">
      <c r="C11" s="853" t="s">
        <v>612</v>
      </c>
      <c r="D11" s="853"/>
      <c r="E11" s="853"/>
      <c r="F11" s="853"/>
      <c r="G11" s="853"/>
      <c r="H11" s="853"/>
      <c r="I11" s="853"/>
      <c r="J11" s="853"/>
      <c r="K11" s="853"/>
      <c r="L11" s="853"/>
      <c r="M11" s="853"/>
      <c r="N11" s="853"/>
      <c r="O11" s="853"/>
      <c r="P11" s="853"/>
      <c r="Q11" s="853"/>
      <c r="R11" s="853"/>
      <c r="S11" s="853"/>
      <c r="T11" s="853"/>
      <c r="U11" s="853"/>
      <c r="V11" s="853"/>
      <c r="W11" s="853"/>
      <c r="X11" s="853"/>
      <c r="Y11" s="599"/>
      <c r="Z11" s="599"/>
      <c r="AA11" s="599"/>
      <c r="AB11" s="599"/>
      <c r="AC11" s="253"/>
    </row>
    <row r="12" spans="1:29" ht="20.25" customHeight="1">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53"/>
    </row>
    <row r="13" spans="1:29" ht="20.25" customHeight="1">
      <c r="B13" s="852" t="s">
        <v>525</v>
      </c>
      <c r="C13" s="584" t="s">
        <v>520</v>
      </c>
      <c r="D13" s="534"/>
      <c r="E13" s="534"/>
      <c r="F13" s="534"/>
      <c r="G13" s="534"/>
      <c r="H13" s="534"/>
      <c r="I13" s="534"/>
      <c r="J13" s="534"/>
      <c r="K13" s="534"/>
      <c r="L13" s="534"/>
      <c r="M13" s="534"/>
      <c r="N13" s="534"/>
      <c r="O13" s="534"/>
      <c r="P13" s="534"/>
      <c r="Q13" s="534"/>
      <c r="R13" s="534"/>
      <c r="S13" s="534"/>
      <c r="T13" s="534"/>
      <c r="U13" s="534"/>
      <c r="V13" s="534"/>
      <c r="W13" s="534"/>
      <c r="X13" s="534"/>
      <c r="Y13" s="534"/>
      <c r="Z13" s="534"/>
      <c r="AA13" s="534"/>
      <c r="AB13" s="534"/>
      <c r="AC13" s="253"/>
    </row>
    <row r="14" spans="1:29" ht="20.25" customHeight="1">
      <c r="B14" s="852"/>
      <c r="C14" s="584" t="s">
        <v>521</v>
      </c>
      <c r="D14" s="534"/>
      <c r="E14" s="534"/>
      <c r="F14" s="534"/>
      <c r="G14" s="534"/>
      <c r="H14" s="534"/>
      <c r="I14" s="534"/>
      <c r="J14" s="534"/>
      <c r="K14" s="534"/>
      <c r="L14" s="534"/>
      <c r="M14" s="534"/>
      <c r="N14" s="534"/>
      <c r="O14" s="534"/>
      <c r="P14" s="534"/>
      <c r="Q14" s="534"/>
      <c r="R14" s="534"/>
      <c r="S14" s="534"/>
      <c r="T14" s="534"/>
      <c r="U14" s="534"/>
      <c r="V14" s="534"/>
      <c r="W14" s="534"/>
      <c r="X14" s="534"/>
      <c r="Y14" s="534"/>
      <c r="Z14" s="534"/>
      <c r="AA14" s="534"/>
      <c r="AB14" s="534"/>
      <c r="AC14" s="253"/>
    </row>
    <row r="15" spans="1:29" ht="20.25" customHeight="1">
      <c r="C15" s="584" t="s">
        <v>522</v>
      </c>
      <c r="D15" s="534"/>
      <c r="E15" s="534"/>
      <c r="F15" s="534"/>
      <c r="G15" s="534"/>
      <c r="H15" s="534"/>
      <c r="I15" s="534"/>
      <c r="J15" s="534"/>
      <c r="K15" s="534"/>
      <c r="L15" s="534"/>
      <c r="M15" s="534"/>
      <c r="N15" s="534"/>
      <c r="O15" s="534"/>
      <c r="P15" s="534"/>
      <c r="Q15" s="534"/>
      <c r="R15" s="534"/>
      <c r="S15" s="534"/>
      <c r="T15" s="534"/>
      <c r="U15" s="534"/>
      <c r="V15" s="534"/>
      <c r="W15" s="534"/>
      <c r="X15" s="534"/>
      <c r="Y15" s="534"/>
      <c r="Z15" s="534"/>
      <c r="AA15" s="534"/>
      <c r="AB15" s="534"/>
      <c r="AC15" s="253"/>
    </row>
    <row r="16" spans="1:29" ht="20.25" customHeight="1">
      <c r="C16" s="584" t="s">
        <v>523</v>
      </c>
      <c r="D16" s="534"/>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253"/>
    </row>
    <row r="17" spans="1:29" ht="23.25" customHeight="1">
      <c r="B17" s="275"/>
      <c r="C17" s="276"/>
      <c r="D17" s="277"/>
      <c r="E17" s="277"/>
      <c r="F17" s="277"/>
      <c r="G17" s="277"/>
      <c r="H17" s="277"/>
      <c r="I17" s="277"/>
      <c r="J17" s="277"/>
      <c r="K17" s="277"/>
      <c r="L17" s="277"/>
      <c r="M17" s="277"/>
      <c r="N17" s="277"/>
      <c r="P17" s="277"/>
      <c r="Q17" s="277"/>
      <c r="R17" s="277"/>
      <c r="S17" s="277"/>
      <c r="T17" s="277"/>
      <c r="U17" s="277"/>
      <c r="V17" s="277"/>
      <c r="W17" s="277"/>
      <c r="X17" s="277"/>
      <c r="Y17" s="269"/>
    </row>
    <row r="18" spans="1:29" ht="15.6">
      <c r="B18" s="278" t="s">
        <v>239</v>
      </c>
      <c r="C18" s="279"/>
      <c r="E18" s="583"/>
      <c r="O18" s="279"/>
      <c r="Y18" s="269"/>
      <c r="Z18" s="267"/>
      <c r="AA18" s="267"/>
      <c r="AB18" s="267"/>
      <c r="AC18" s="280"/>
    </row>
    <row r="19" spans="1:29" s="281" customFormat="1" ht="36" customHeight="1">
      <c r="A19" s="502"/>
      <c r="B19" s="854" t="s">
        <v>209</v>
      </c>
      <c r="C19" s="856" t="s">
        <v>32</v>
      </c>
      <c r="D19" s="282" t="s">
        <v>420</v>
      </c>
      <c r="E19" s="858" t="s">
        <v>207</v>
      </c>
      <c r="F19" s="859"/>
      <c r="G19" s="859"/>
      <c r="H19" s="859"/>
      <c r="I19" s="859"/>
      <c r="J19" s="859"/>
      <c r="K19" s="859"/>
      <c r="L19" s="859"/>
      <c r="M19" s="860"/>
      <c r="N19" s="864" t="s">
        <v>211</v>
      </c>
      <c r="O19" s="282" t="s">
        <v>421</v>
      </c>
      <c r="P19" s="858" t="s">
        <v>210</v>
      </c>
      <c r="Q19" s="859"/>
      <c r="R19" s="859"/>
      <c r="S19" s="859"/>
      <c r="T19" s="859"/>
      <c r="U19" s="859"/>
      <c r="V19" s="859"/>
      <c r="W19" s="859"/>
      <c r="X19" s="860"/>
      <c r="Y19" s="861" t="s">
        <v>241</v>
      </c>
      <c r="Z19" s="862"/>
      <c r="AA19" s="862"/>
      <c r="AB19" s="862"/>
      <c r="AC19" s="863"/>
    </row>
    <row r="20" spans="1:29" s="281" customFormat="1" ht="59.25" customHeight="1">
      <c r="A20" s="502"/>
      <c r="B20" s="855"/>
      <c r="C20" s="857"/>
      <c r="D20" s="283">
        <v>2011</v>
      </c>
      <c r="E20" s="283">
        <v>2012</v>
      </c>
      <c r="F20" s="283">
        <v>2013</v>
      </c>
      <c r="G20" s="283">
        <v>2014</v>
      </c>
      <c r="H20" s="283">
        <v>2015</v>
      </c>
      <c r="I20" s="283">
        <v>2016</v>
      </c>
      <c r="J20" s="283">
        <v>2017</v>
      </c>
      <c r="K20" s="283">
        <v>2018</v>
      </c>
      <c r="L20" s="283">
        <v>2019</v>
      </c>
      <c r="M20" s="283">
        <v>2020</v>
      </c>
      <c r="N20" s="865"/>
      <c r="O20" s="283">
        <v>2011</v>
      </c>
      <c r="P20" s="283">
        <v>2012</v>
      </c>
      <c r="Q20" s="283">
        <v>2013</v>
      </c>
      <c r="R20" s="283">
        <v>2014</v>
      </c>
      <c r="S20" s="283">
        <v>2015</v>
      </c>
      <c r="T20" s="283">
        <v>2016</v>
      </c>
      <c r="U20" s="283">
        <v>2017</v>
      </c>
      <c r="V20" s="283">
        <v>2018</v>
      </c>
      <c r="W20" s="283">
        <v>2019</v>
      </c>
      <c r="X20" s="283">
        <v>2020</v>
      </c>
      <c r="Y20" s="283" t="str">
        <f>'1.  LRAMVA Summary'!D52</f>
        <v>Residential</v>
      </c>
      <c r="Z20" s="284" t="str">
        <f>'1.  LRAMVA Summary'!E52</f>
        <v>GS&lt;50 kW</v>
      </c>
      <c r="AA20" s="284" t="str">
        <f>'1.  LRAMVA Summary'!F52</f>
        <v>GS&gt;50 kW - Thermal Demand Meter</v>
      </c>
      <c r="AB20" s="284" t="str">
        <f>'1.  LRAMVA Summary'!G52</f>
        <v>GS&gt;50 kW - Interval Meter</v>
      </c>
      <c r="AC20" s="285" t="str">
        <f>'1.  LRAMVA Summary'!R52</f>
        <v>Total</v>
      </c>
    </row>
    <row r="21" spans="1:29" s="291" customFormat="1" ht="15.75" customHeight="1">
      <c r="A21" s="503"/>
      <c r="B21" s="286" t="s">
        <v>0</v>
      </c>
      <c r="C21" s="287"/>
      <c r="D21" s="287"/>
      <c r="E21" s="287"/>
      <c r="F21" s="287"/>
      <c r="G21" s="287"/>
      <c r="H21" s="287"/>
      <c r="I21" s="287"/>
      <c r="J21" s="287"/>
      <c r="K21" s="287"/>
      <c r="L21" s="287"/>
      <c r="M21" s="287"/>
      <c r="N21" s="288"/>
      <c r="O21" s="287"/>
      <c r="P21" s="287"/>
      <c r="Q21" s="287"/>
      <c r="R21" s="287"/>
      <c r="S21" s="287"/>
      <c r="T21" s="287"/>
      <c r="U21" s="287"/>
      <c r="V21" s="287"/>
      <c r="W21" s="287"/>
      <c r="X21" s="287"/>
      <c r="Y21" s="289" t="str">
        <f>'1.  LRAMVA Summary'!D53</f>
        <v>kWh</v>
      </c>
      <c r="Z21" s="289" t="str">
        <f>'1.  LRAMVA Summary'!E53</f>
        <v>kWh</v>
      </c>
      <c r="AA21" s="289" t="str">
        <f>'1.  LRAMVA Summary'!F53</f>
        <v>kW</v>
      </c>
      <c r="AB21" s="289" t="str">
        <f>'1.  LRAMVA Summary'!G53</f>
        <v>kW</v>
      </c>
      <c r="AC21" s="290"/>
    </row>
    <row r="22" spans="1:29" s="281" customFormat="1" ht="15" customHeight="1" outlineLevel="1">
      <c r="A22" s="502">
        <v>1</v>
      </c>
      <c r="B22" s="292" t="s">
        <v>1</v>
      </c>
      <c r="C22" s="289" t="s">
        <v>583</v>
      </c>
      <c r="D22" s="293"/>
      <c r="E22" s="293"/>
      <c r="F22" s="293"/>
      <c r="G22" s="293"/>
      <c r="H22" s="293"/>
      <c r="I22" s="293"/>
      <c r="J22" s="293"/>
      <c r="K22" s="293"/>
      <c r="L22" s="293"/>
      <c r="M22" s="293"/>
      <c r="N22" s="289"/>
      <c r="O22" s="293"/>
      <c r="P22" s="293"/>
      <c r="Q22" s="293"/>
      <c r="R22" s="293"/>
      <c r="S22" s="293"/>
      <c r="T22" s="293"/>
      <c r="U22" s="293"/>
      <c r="V22" s="293"/>
      <c r="W22" s="293"/>
      <c r="X22" s="293"/>
      <c r="Y22" s="406"/>
      <c r="Z22" s="406"/>
      <c r="AA22" s="406"/>
      <c r="AB22" s="406"/>
      <c r="AC22" s="294">
        <f>SUM(Y22:AB22)</f>
        <v>0</v>
      </c>
    </row>
    <row r="23" spans="1:29" s="281" customFormat="1" ht="15" outlineLevel="1">
      <c r="A23" s="502"/>
      <c r="B23" s="292" t="s">
        <v>212</v>
      </c>
      <c r="C23" s="289" t="s">
        <v>576</v>
      </c>
      <c r="D23" s="293"/>
      <c r="E23" s="293"/>
      <c r="F23" s="293"/>
      <c r="G23" s="293"/>
      <c r="H23" s="293"/>
      <c r="I23" s="293"/>
      <c r="J23" s="293"/>
      <c r="K23" s="293"/>
      <c r="L23" s="293" t="s">
        <v>773</v>
      </c>
      <c r="M23" s="293"/>
      <c r="N23" s="463"/>
      <c r="O23" s="293"/>
      <c r="P23" s="293"/>
      <c r="Q23" s="293"/>
      <c r="R23" s="293"/>
      <c r="S23" s="293"/>
      <c r="T23" s="293"/>
      <c r="U23" s="293" t="s">
        <v>773</v>
      </c>
      <c r="V23" s="293"/>
      <c r="W23" s="293" t="s">
        <v>773</v>
      </c>
      <c r="X23" s="293"/>
      <c r="Y23" s="407">
        <f>Y22</f>
        <v>0</v>
      </c>
      <c r="Z23" s="407">
        <f>Z22</f>
        <v>0</v>
      </c>
      <c r="AA23" s="407">
        <f t="shared" ref="AA23:AB23" si="0">AA22</f>
        <v>0</v>
      </c>
      <c r="AB23" s="407">
        <f t="shared" si="0"/>
        <v>0</v>
      </c>
      <c r="AC23" s="295"/>
    </row>
    <row r="24" spans="1:29" s="301" customFormat="1" ht="15.6" outlineLevel="1">
      <c r="A24" s="504"/>
      <c r="B24" s="296"/>
      <c r="C24" s="297"/>
      <c r="D24" s="297"/>
      <c r="E24" s="297"/>
      <c r="F24" s="297"/>
      <c r="G24" s="297"/>
      <c r="H24" s="297"/>
      <c r="I24" s="297"/>
      <c r="J24" s="297"/>
      <c r="K24" s="297"/>
      <c r="L24" s="297"/>
      <c r="M24" s="297"/>
      <c r="O24" s="297"/>
      <c r="P24" s="297"/>
      <c r="Q24" s="297"/>
      <c r="R24" s="297"/>
      <c r="S24" s="297"/>
      <c r="T24" s="297"/>
      <c r="U24" s="297"/>
      <c r="V24" s="297"/>
      <c r="W24" s="297"/>
      <c r="X24" s="297"/>
      <c r="Y24" s="408"/>
      <c r="Z24" s="409"/>
      <c r="AA24" s="409"/>
      <c r="AB24" s="409"/>
      <c r="AC24" s="300"/>
    </row>
    <row r="25" spans="1:29" s="281" customFormat="1" ht="15" outlineLevel="1">
      <c r="A25" s="502">
        <v>2</v>
      </c>
      <c r="B25" s="292" t="s">
        <v>2</v>
      </c>
      <c r="C25" s="289" t="s">
        <v>583</v>
      </c>
      <c r="D25" s="293"/>
      <c r="E25" s="293"/>
      <c r="F25" s="293"/>
      <c r="G25" s="293"/>
      <c r="H25" s="293"/>
      <c r="I25" s="293"/>
      <c r="J25" s="293"/>
      <c r="K25" s="293"/>
      <c r="L25" s="293"/>
      <c r="M25" s="293"/>
      <c r="N25" s="289"/>
      <c r="O25" s="293"/>
      <c r="P25" s="293"/>
      <c r="Q25" s="293"/>
      <c r="R25" s="293"/>
      <c r="S25" s="293"/>
      <c r="T25" s="293"/>
      <c r="U25" s="293"/>
      <c r="V25" s="293"/>
      <c r="W25" s="293"/>
      <c r="X25" s="293"/>
      <c r="Y25" s="406"/>
      <c r="Z25" s="406"/>
      <c r="AA25" s="406"/>
      <c r="AB25" s="406"/>
      <c r="AC25" s="294">
        <f>SUM(Y25:AB25)</f>
        <v>0</v>
      </c>
    </row>
    <row r="26" spans="1:29" s="281" customFormat="1" ht="15" outlineLevel="1">
      <c r="A26" s="502"/>
      <c r="B26" s="292" t="s">
        <v>212</v>
      </c>
      <c r="C26" s="289" t="s">
        <v>576</v>
      </c>
      <c r="D26" s="293"/>
      <c r="E26" s="293"/>
      <c r="F26" s="293"/>
      <c r="G26" s="293"/>
      <c r="H26" s="293"/>
      <c r="I26" s="293"/>
      <c r="J26" s="293"/>
      <c r="K26" s="293"/>
      <c r="L26" s="293" t="s">
        <v>773</v>
      </c>
      <c r="M26" s="293"/>
      <c r="N26" s="463"/>
      <c r="O26" s="293"/>
      <c r="P26" s="293"/>
      <c r="Q26" s="293"/>
      <c r="R26" s="293"/>
      <c r="S26" s="293"/>
      <c r="T26" s="293"/>
      <c r="U26" s="293" t="s">
        <v>773</v>
      </c>
      <c r="V26" s="293"/>
      <c r="W26" s="293" t="s">
        <v>773</v>
      </c>
      <c r="X26" s="293"/>
      <c r="Y26" s="407">
        <f>Y25</f>
        <v>0</v>
      </c>
      <c r="Z26" s="407">
        <f>Z25</f>
        <v>0</v>
      </c>
      <c r="AA26" s="407">
        <f t="shared" ref="AA26:AB26" si="1">AA25</f>
        <v>0</v>
      </c>
      <c r="AB26" s="407">
        <f t="shared" si="1"/>
        <v>0</v>
      </c>
      <c r="AC26" s="295"/>
    </row>
    <row r="27" spans="1:29" s="301" customFormat="1" ht="15.6" outlineLevel="1">
      <c r="A27" s="504"/>
      <c r="B27" s="296"/>
      <c r="C27" s="297"/>
      <c r="D27" s="302"/>
      <c r="E27" s="302"/>
      <c r="F27" s="302"/>
      <c r="G27" s="302"/>
      <c r="H27" s="302"/>
      <c r="I27" s="302"/>
      <c r="J27" s="302"/>
      <c r="K27" s="302"/>
      <c r="L27" s="302"/>
      <c r="M27" s="302"/>
      <c r="O27" s="302"/>
      <c r="P27" s="302"/>
      <c r="Q27" s="302"/>
      <c r="R27" s="302"/>
      <c r="S27" s="302"/>
      <c r="T27" s="302"/>
      <c r="U27" s="302"/>
      <c r="V27" s="302"/>
      <c r="W27" s="302"/>
      <c r="X27" s="302"/>
      <c r="Y27" s="408"/>
      <c r="Z27" s="409"/>
      <c r="AA27" s="409"/>
      <c r="AB27" s="409"/>
      <c r="AC27" s="300"/>
    </row>
    <row r="28" spans="1:29" s="281" customFormat="1" ht="15" outlineLevel="1">
      <c r="A28" s="502">
        <v>3</v>
      </c>
      <c r="B28" s="292" t="s">
        <v>3</v>
      </c>
      <c r="C28" s="289" t="s">
        <v>583</v>
      </c>
      <c r="D28" s="293"/>
      <c r="E28" s="293"/>
      <c r="F28" s="293"/>
      <c r="G28" s="293"/>
      <c r="H28" s="293"/>
      <c r="I28" s="293"/>
      <c r="J28" s="293"/>
      <c r="K28" s="293"/>
      <c r="L28" s="293">
        <v>470201.88961928355</v>
      </c>
      <c r="M28" s="293"/>
      <c r="N28" s="289"/>
      <c r="O28" s="293"/>
      <c r="P28" s="293"/>
      <c r="Q28" s="293"/>
      <c r="R28" s="293"/>
      <c r="S28" s="293"/>
      <c r="T28" s="293"/>
      <c r="U28" s="293"/>
      <c r="V28" s="293"/>
      <c r="W28" s="293">
        <v>256.03823261252819</v>
      </c>
      <c r="X28" s="293"/>
      <c r="Y28" s="406">
        <v>1</v>
      </c>
      <c r="Z28" s="406"/>
      <c r="AA28" s="406"/>
      <c r="AB28" s="406"/>
      <c r="AC28" s="294">
        <f>SUM(Y28:AB28)</f>
        <v>1</v>
      </c>
    </row>
    <row r="29" spans="1:29" s="281" customFormat="1" ht="15" outlineLevel="1">
      <c r="A29" s="502"/>
      <c r="B29" s="292" t="s">
        <v>212</v>
      </c>
      <c r="C29" s="289" t="s">
        <v>576</v>
      </c>
      <c r="D29" s="293"/>
      <c r="E29" s="293"/>
      <c r="F29" s="293"/>
      <c r="G29" s="293"/>
      <c r="H29" s="293"/>
      <c r="I29" s="293"/>
      <c r="J29" s="293"/>
      <c r="K29" s="293"/>
      <c r="L29" s="293">
        <v>-88548.136135912064</v>
      </c>
      <c r="M29" s="293"/>
      <c r="N29" s="463"/>
      <c r="O29" s="293"/>
      <c r="P29" s="293"/>
      <c r="Q29" s="293"/>
      <c r="R29" s="293"/>
      <c r="S29" s="293"/>
      <c r="T29" s="293"/>
      <c r="U29" s="293"/>
      <c r="V29" s="293"/>
      <c r="W29" s="293">
        <v>-47.960857457883151</v>
      </c>
      <c r="X29" s="293"/>
      <c r="Y29" s="407">
        <f>Y28</f>
        <v>1</v>
      </c>
      <c r="Z29" s="407">
        <f>Z28</f>
        <v>0</v>
      </c>
      <c r="AA29" s="407">
        <f t="shared" ref="AA29:AB29" si="2">AA28</f>
        <v>0</v>
      </c>
      <c r="AB29" s="407">
        <f t="shared" si="2"/>
        <v>0</v>
      </c>
      <c r="AC29" s="295"/>
    </row>
    <row r="30" spans="1:29" s="281" customFormat="1" ht="15" outlineLevel="1">
      <c r="A30" s="502"/>
      <c r="B30" s="292"/>
      <c r="C30" s="303"/>
      <c r="D30" s="289"/>
      <c r="E30" s="289"/>
      <c r="F30" s="289"/>
      <c r="G30" s="289"/>
      <c r="H30" s="289"/>
      <c r="I30" s="289"/>
      <c r="J30" s="289"/>
      <c r="K30" s="289"/>
      <c r="L30" s="289"/>
      <c r="M30" s="289"/>
      <c r="O30" s="289"/>
      <c r="P30" s="289"/>
      <c r="Q30" s="289"/>
      <c r="R30" s="289"/>
      <c r="S30" s="289"/>
      <c r="T30" s="289"/>
      <c r="U30" s="289"/>
      <c r="V30" s="289"/>
      <c r="W30" s="289"/>
      <c r="X30" s="289"/>
      <c r="Y30" s="408"/>
      <c r="Z30" s="408"/>
      <c r="AA30" s="408"/>
      <c r="AB30" s="408"/>
      <c r="AC30" s="304"/>
    </row>
    <row r="31" spans="1:29" s="281" customFormat="1" ht="15" outlineLevel="1">
      <c r="A31" s="502">
        <v>4</v>
      </c>
      <c r="B31" s="292" t="s">
        <v>4</v>
      </c>
      <c r="C31" s="289" t="s">
        <v>583</v>
      </c>
      <c r="D31" s="293"/>
      <c r="E31" s="293"/>
      <c r="F31" s="293"/>
      <c r="G31" s="293"/>
      <c r="H31" s="293"/>
      <c r="I31" s="293"/>
      <c r="J31" s="293"/>
      <c r="K31" s="293"/>
      <c r="L31" s="293">
        <v>100418</v>
      </c>
      <c r="M31" s="293"/>
      <c r="N31" s="289"/>
      <c r="O31" s="293"/>
      <c r="P31" s="293"/>
      <c r="Q31" s="293"/>
      <c r="R31" s="293"/>
      <c r="S31" s="293"/>
      <c r="T31" s="293"/>
      <c r="U31" s="293"/>
      <c r="V31" s="293"/>
      <c r="W31" s="293">
        <v>5.6372190255598582</v>
      </c>
      <c r="X31" s="293"/>
      <c r="Y31" s="406">
        <v>1</v>
      </c>
      <c r="Z31" s="406"/>
      <c r="AA31" s="406"/>
      <c r="AB31" s="406"/>
      <c r="AC31" s="294">
        <f>SUM(Y31:AB31)</f>
        <v>1</v>
      </c>
    </row>
    <row r="32" spans="1:29" s="281" customFormat="1" ht="15" outlineLevel="1">
      <c r="A32" s="502"/>
      <c r="B32" s="292" t="s">
        <v>212</v>
      </c>
      <c r="C32" s="289" t="s">
        <v>576</v>
      </c>
      <c r="D32" s="293"/>
      <c r="E32" s="293"/>
      <c r="F32" s="293"/>
      <c r="G32" s="293"/>
      <c r="H32" s="293"/>
      <c r="I32" s="293"/>
      <c r="J32" s="293"/>
      <c r="K32" s="293"/>
      <c r="L32" s="293">
        <v>0</v>
      </c>
      <c r="M32" s="293"/>
      <c r="N32" s="463"/>
      <c r="O32" s="293"/>
      <c r="P32" s="293"/>
      <c r="Q32" s="293"/>
      <c r="R32" s="293"/>
      <c r="S32" s="293"/>
      <c r="T32" s="293"/>
      <c r="U32" s="293"/>
      <c r="V32" s="293"/>
      <c r="W32" s="293">
        <v>6.9142605360815304E-2</v>
      </c>
      <c r="X32" s="293"/>
      <c r="Y32" s="407">
        <f>Y31</f>
        <v>1</v>
      </c>
      <c r="Z32" s="407">
        <f>Z31</f>
        <v>0</v>
      </c>
      <c r="AA32" s="407">
        <f t="shared" ref="AA32:AB32" si="3">AA31</f>
        <v>0</v>
      </c>
      <c r="AB32" s="407">
        <f t="shared" si="3"/>
        <v>0</v>
      </c>
      <c r="AC32" s="295"/>
    </row>
    <row r="33" spans="1:29" s="281" customFormat="1" ht="15" outlineLevel="1">
      <c r="A33" s="502"/>
      <c r="B33" s="292"/>
      <c r="C33" s="303"/>
      <c r="D33" s="302"/>
      <c r="E33" s="302"/>
      <c r="F33" s="302"/>
      <c r="G33" s="302"/>
      <c r="H33" s="302"/>
      <c r="I33" s="302"/>
      <c r="J33" s="302"/>
      <c r="K33" s="302"/>
      <c r="L33" s="302"/>
      <c r="M33" s="302"/>
      <c r="N33" s="289"/>
      <c r="O33" s="302"/>
      <c r="P33" s="302"/>
      <c r="Q33" s="302"/>
      <c r="R33" s="302"/>
      <c r="S33" s="302"/>
      <c r="T33" s="302"/>
      <c r="U33" s="302"/>
      <c r="V33" s="302"/>
      <c r="W33" s="302"/>
      <c r="X33" s="302"/>
      <c r="Y33" s="408"/>
      <c r="Z33" s="408"/>
      <c r="AA33" s="408"/>
      <c r="AB33" s="408"/>
      <c r="AC33" s="304"/>
    </row>
    <row r="34" spans="1:29" s="281" customFormat="1" ht="15" outlineLevel="1">
      <c r="A34" s="502">
        <v>5</v>
      </c>
      <c r="B34" s="292" t="s">
        <v>5</v>
      </c>
      <c r="C34" s="289" t="s">
        <v>583</v>
      </c>
      <c r="D34" s="293"/>
      <c r="E34" s="293"/>
      <c r="F34" s="293"/>
      <c r="G34" s="293"/>
      <c r="H34" s="293"/>
      <c r="I34" s="293"/>
      <c r="J34" s="293"/>
      <c r="K34" s="293"/>
      <c r="L34" s="293">
        <v>119575.09889143193</v>
      </c>
      <c r="M34" s="293"/>
      <c r="N34" s="289"/>
      <c r="O34" s="293"/>
      <c r="P34" s="293"/>
      <c r="Q34" s="293"/>
      <c r="R34" s="293"/>
      <c r="S34" s="293"/>
      <c r="T34" s="293"/>
      <c r="U34" s="293"/>
      <c r="V34" s="293"/>
      <c r="W34" s="293">
        <v>7.6260277879581722</v>
      </c>
      <c r="X34" s="293"/>
      <c r="Y34" s="406">
        <v>1</v>
      </c>
      <c r="Z34" s="406"/>
      <c r="AA34" s="406"/>
      <c r="AB34" s="406"/>
      <c r="AC34" s="294">
        <f>SUM(Y34:AB34)</f>
        <v>1</v>
      </c>
    </row>
    <row r="35" spans="1:29" s="281" customFormat="1" ht="15" outlineLevel="1">
      <c r="A35" s="502"/>
      <c r="B35" s="292" t="s">
        <v>212</v>
      </c>
      <c r="C35" s="289" t="s">
        <v>576</v>
      </c>
      <c r="D35" s="293"/>
      <c r="E35" s="293"/>
      <c r="F35" s="293"/>
      <c r="G35" s="293"/>
      <c r="H35" s="293"/>
      <c r="I35" s="293"/>
      <c r="J35" s="293"/>
      <c r="K35" s="293"/>
      <c r="L35" s="293">
        <v>0</v>
      </c>
      <c r="M35" s="293"/>
      <c r="N35" s="463"/>
      <c r="O35" s="293"/>
      <c r="P35" s="293"/>
      <c r="Q35" s="293"/>
      <c r="R35" s="293"/>
      <c r="S35" s="293"/>
      <c r="T35" s="293"/>
      <c r="U35" s="293"/>
      <c r="V35" s="293"/>
      <c r="W35" s="293">
        <v>0.37221550973323309</v>
      </c>
      <c r="X35" s="293"/>
      <c r="Y35" s="407">
        <f>Y34</f>
        <v>1</v>
      </c>
      <c r="Z35" s="407">
        <f>Z34</f>
        <v>0</v>
      </c>
      <c r="AA35" s="407">
        <f t="shared" ref="AA35:AB35" si="4">AA34</f>
        <v>0</v>
      </c>
      <c r="AB35" s="407">
        <f t="shared" si="4"/>
        <v>0</v>
      </c>
      <c r="AC35" s="295"/>
    </row>
    <row r="36" spans="1:29" s="281" customFormat="1" ht="15" outlineLevel="1">
      <c r="A36" s="502"/>
      <c r="B36" s="292"/>
      <c r="C36" s="303"/>
      <c r="D36" s="302"/>
      <c r="E36" s="302"/>
      <c r="F36" s="302"/>
      <c r="G36" s="302"/>
      <c r="H36" s="302"/>
      <c r="I36" s="302"/>
      <c r="J36" s="302"/>
      <c r="K36" s="302"/>
      <c r="L36" s="302"/>
      <c r="M36" s="302"/>
      <c r="N36" s="289"/>
      <c r="O36" s="302"/>
      <c r="P36" s="302"/>
      <c r="Q36" s="302"/>
      <c r="R36" s="302"/>
      <c r="S36" s="302"/>
      <c r="T36" s="302"/>
      <c r="U36" s="302"/>
      <c r="V36" s="302"/>
      <c r="W36" s="302"/>
      <c r="X36" s="302"/>
      <c r="Y36" s="408"/>
      <c r="Z36" s="408"/>
      <c r="AA36" s="408"/>
      <c r="AB36" s="408"/>
      <c r="AC36" s="304"/>
    </row>
    <row r="37" spans="1:29" s="281" customFormat="1" ht="15" hidden="1" outlineLevel="1">
      <c r="A37" s="502">
        <v>6</v>
      </c>
      <c r="B37" s="292" t="s">
        <v>6</v>
      </c>
      <c r="C37" s="289" t="s">
        <v>583</v>
      </c>
      <c r="D37" s="293"/>
      <c r="E37" s="293"/>
      <c r="F37" s="293"/>
      <c r="G37" s="293"/>
      <c r="H37" s="293"/>
      <c r="I37" s="293"/>
      <c r="J37" s="293"/>
      <c r="K37" s="293"/>
      <c r="L37" s="293"/>
      <c r="M37" s="293"/>
      <c r="N37" s="289"/>
      <c r="O37" s="293"/>
      <c r="P37" s="293"/>
      <c r="Q37" s="293"/>
      <c r="R37" s="293"/>
      <c r="S37" s="293"/>
      <c r="T37" s="293"/>
      <c r="U37" s="293"/>
      <c r="V37" s="293"/>
      <c r="W37" s="293"/>
      <c r="X37" s="293"/>
      <c r="Y37" s="406"/>
      <c r="Z37" s="406"/>
      <c r="AA37" s="406"/>
      <c r="AB37" s="406"/>
      <c r="AC37" s="294">
        <f>SUM(Y37:AB37)</f>
        <v>0</v>
      </c>
    </row>
    <row r="38" spans="1:29" s="281" customFormat="1" ht="15" hidden="1" outlineLevel="1">
      <c r="A38" s="502"/>
      <c r="B38" s="292" t="s">
        <v>212</v>
      </c>
      <c r="C38" s="289" t="s">
        <v>576</v>
      </c>
      <c r="D38" s="293"/>
      <c r="E38" s="293"/>
      <c r="F38" s="293"/>
      <c r="G38" s="293"/>
      <c r="H38" s="293"/>
      <c r="I38" s="293"/>
      <c r="J38" s="293" t="s">
        <v>773</v>
      </c>
      <c r="K38" s="293"/>
      <c r="L38" s="293" t="s">
        <v>773</v>
      </c>
      <c r="M38" s="293"/>
      <c r="N38" s="463"/>
      <c r="O38" s="293"/>
      <c r="P38" s="293"/>
      <c r="Q38" s="293"/>
      <c r="R38" s="293"/>
      <c r="S38" s="293"/>
      <c r="T38" s="293"/>
      <c r="U38" s="293"/>
      <c r="V38" s="293"/>
      <c r="W38" s="293" t="s">
        <v>773</v>
      </c>
      <c r="X38" s="293"/>
      <c r="Y38" s="407">
        <f>Y37</f>
        <v>0</v>
      </c>
      <c r="Z38" s="407">
        <f>Z37</f>
        <v>0</v>
      </c>
      <c r="AA38" s="407">
        <f t="shared" ref="AA38:AB38" si="5">AA37</f>
        <v>0</v>
      </c>
      <c r="AB38" s="407">
        <f t="shared" si="5"/>
        <v>0</v>
      </c>
      <c r="AC38" s="295"/>
    </row>
    <row r="39" spans="1:29" s="281" customFormat="1" ht="15" hidden="1" outlineLevel="1">
      <c r="A39" s="502"/>
      <c r="B39" s="292"/>
      <c r="C39" s="303"/>
      <c r="D39" s="302"/>
      <c r="E39" s="302"/>
      <c r="F39" s="302"/>
      <c r="G39" s="302"/>
      <c r="H39" s="302"/>
      <c r="I39" s="302"/>
      <c r="J39" s="302"/>
      <c r="K39" s="302"/>
      <c r="L39" s="302"/>
      <c r="M39" s="302"/>
      <c r="N39" s="289"/>
      <c r="O39" s="302"/>
      <c r="P39" s="302"/>
      <c r="Q39" s="302"/>
      <c r="R39" s="302"/>
      <c r="S39" s="302"/>
      <c r="T39" s="302"/>
      <c r="U39" s="302"/>
      <c r="V39" s="302"/>
      <c r="W39" s="302"/>
      <c r="X39" s="302"/>
      <c r="Y39" s="408"/>
      <c r="Z39" s="408"/>
      <c r="AA39" s="408"/>
      <c r="AB39" s="408"/>
      <c r="AC39" s="304"/>
    </row>
    <row r="40" spans="1:29" s="281" customFormat="1" ht="15" hidden="1" outlineLevel="1">
      <c r="A40" s="502">
        <v>7</v>
      </c>
      <c r="B40" s="292" t="s">
        <v>41</v>
      </c>
      <c r="C40" s="289" t="s">
        <v>583</v>
      </c>
      <c r="D40" s="293"/>
      <c r="E40" s="293"/>
      <c r="F40" s="293"/>
      <c r="G40" s="293"/>
      <c r="H40" s="293"/>
      <c r="I40" s="293"/>
      <c r="J40" s="293" t="s">
        <v>773</v>
      </c>
      <c r="K40" s="293"/>
      <c r="L40" s="293" t="s">
        <v>773</v>
      </c>
      <c r="M40" s="293"/>
      <c r="N40" s="289"/>
      <c r="O40" s="293"/>
      <c r="P40" s="293"/>
      <c r="Q40" s="293"/>
      <c r="R40" s="293"/>
      <c r="S40" s="293"/>
      <c r="T40" s="293"/>
      <c r="U40" s="293"/>
      <c r="V40" s="293"/>
      <c r="W40" s="293" t="s">
        <v>773</v>
      </c>
      <c r="X40" s="293"/>
      <c r="Y40" s="406"/>
      <c r="Z40" s="406"/>
      <c r="AA40" s="406"/>
      <c r="AB40" s="406"/>
      <c r="AC40" s="294">
        <f>SUM(Y40:AB40)</f>
        <v>0</v>
      </c>
    </row>
    <row r="41" spans="1:29" s="281" customFormat="1" ht="15" hidden="1" outlineLevel="1">
      <c r="A41" s="502"/>
      <c r="B41" s="292" t="s">
        <v>212</v>
      </c>
      <c r="C41" s="289" t="s">
        <v>576</v>
      </c>
      <c r="D41" s="293"/>
      <c r="E41" s="293"/>
      <c r="F41" s="293"/>
      <c r="G41" s="293"/>
      <c r="H41" s="293"/>
      <c r="I41" s="293"/>
      <c r="J41" s="293" t="s">
        <v>773</v>
      </c>
      <c r="K41" s="293"/>
      <c r="L41" s="293" t="s">
        <v>773</v>
      </c>
      <c r="M41" s="293"/>
      <c r="N41" s="289"/>
      <c r="O41" s="293"/>
      <c r="P41" s="293"/>
      <c r="Q41" s="293"/>
      <c r="R41" s="293"/>
      <c r="S41" s="293"/>
      <c r="T41" s="293"/>
      <c r="U41" s="293"/>
      <c r="V41" s="293"/>
      <c r="W41" s="293" t="s">
        <v>773</v>
      </c>
      <c r="X41" s="293"/>
      <c r="Y41" s="407">
        <f>Y40</f>
        <v>0</v>
      </c>
      <c r="Z41" s="407">
        <f>Z40</f>
        <v>0</v>
      </c>
      <c r="AA41" s="407">
        <f t="shared" ref="AA41:AB41" si="6">AA40</f>
        <v>0</v>
      </c>
      <c r="AB41" s="407">
        <f t="shared" si="6"/>
        <v>0</v>
      </c>
      <c r="AC41" s="295"/>
    </row>
    <row r="42" spans="1:29" s="281" customFormat="1" ht="15" hidden="1" outlineLevel="1">
      <c r="A42" s="502"/>
      <c r="B42" s="292"/>
      <c r="C42" s="303"/>
      <c r="D42" s="302"/>
      <c r="E42" s="302"/>
      <c r="F42" s="302"/>
      <c r="G42" s="302"/>
      <c r="H42" s="302"/>
      <c r="I42" s="302"/>
      <c r="J42" s="302"/>
      <c r="K42" s="302"/>
      <c r="L42" s="302"/>
      <c r="M42" s="302"/>
      <c r="N42" s="289"/>
      <c r="O42" s="302"/>
      <c r="P42" s="302"/>
      <c r="Q42" s="302"/>
      <c r="R42" s="302"/>
      <c r="S42" s="302"/>
      <c r="T42" s="302"/>
      <c r="U42" s="302"/>
      <c r="V42" s="302"/>
      <c r="W42" s="302"/>
      <c r="X42" s="302"/>
      <c r="Y42" s="408"/>
      <c r="Z42" s="408"/>
      <c r="AA42" s="408"/>
      <c r="AB42" s="408"/>
      <c r="AC42" s="304"/>
    </row>
    <row r="43" spans="1:29" s="281" customFormat="1" ht="15" hidden="1" outlineLevel="1">
      <c r="A43" s="502">
        <v>8</v>
      </c>
      <c r="B43" s="292" t="s">
        <v>483</v>
      </c>
      <c r="C43" s="289" t="s">
        <v>583</v>
      </c>
      <c r="D43" s="293"/>
      <c r="E43" s="293"/>
      <c r="F43" s="293"/>
      <c r="G43" s="293"/>
      <c r="H43" s="293"/>
      <c r="I43" s="293"/>
      <c r="J43" s="293" t="s">
        <v>773</v>
      </c>
      <c r="K43" s="293"/>
      <c r="L43" s="293" t="s">
        <v>773</v>
      </c>
      <c r="M43" s="293"/>
      <c r="N43" s="289"/>
      <c r="O43" s="293"/>
      <c r="P43" s="293"/>
      <c r="Q43" s="293"/>
      <c r="R43" s="293"/>
      <c r="S43" s="293"/>
      <c r="T43" s="293"/>
      <c r="U43" s="293"/>
      <c r="V43" s="293"/>
      <c r="W43" s="293" t="s">
        <v>773</v>
      </c>
      <c r="X43" s="293"/>
      <c r="Y43" s="406"/>
      <c r="Z43" s="406"/>
      <c r="AA43" s="406"/>
      <c r="AB43" s="406"/>
      <c r="AC43" s="294">
        <f>SUM(Y43:AB43)</f>
        <v>0</v>
      </c>
    </row>
    <row r="44" spans="1:29" s="281" customFormat="1" ht="15" hidden="1" outlineLevel="1">
      <c r="A44" s="502"/>
      <c r="B44" s="292" t="s">
        <v>212</v>
      </c>
      <c r="C44" s="289" t="s">
        <v>576</v>
      </c>
      <c r="D44" s="293"/>
      <c r="E44" s="293"/>
      <c r="F44" s="293"/>
      <c r="G44" s="293"/>
      <c r="H44" s="293"/>
      <c r="I44" s="293"/>
      <c r="J44" s="293" t="s">
        <v>773</v>
      </c>
      <c r="K44" s="293"/>
      <c r="L44" s="293" t="s">
        <v>773</v>
      </c>
      <c r="M44" s="293"/>
      <c r="N44" s="289"/>
      <c r="O44" s="293"/>
      <c r="P44" s="293"/>
      <c r="Q44" s="293"/>
      <c r="R44" s="293"/>
      <c r="S44" s="293"/>
      <c r="T44" s="293"/>
      <c r="U44" s="293"/>
      <c r="V44" s="293"/>
      <c r="W44" s="293" t="s">
        <v>773</v>
      </c>
      <c r="X44" s="293"/>
      <c r="Y44" s="407">
        <f>Y43</f>
        <v>0</v>
      </c>
      <c r="Z44" s="407">
        <f>Z43</f>
        <v>0</v>
      </c>
      <c r="AA44" s="407">
        <f t="shared" ref="AA44:AB44" si="7">AA43</f>
        <v>0</v>
      </c>
      <c r="AB44" s="407">
        <f t="shared" si="7"/>
        <v>0</v>
      </c>
      <c r="AC44" s="295"/>
    </row>
    <row r="45" spans="1:29" s="281" customFormat="1" ht="15" hidden="1" outlineLevel="1">
      <c r="A45" s="502"/>
      <c r="B45" s="292"/>
      <c r="C45" s="303"/>
      <c r="D45" s="302"/>
      <c r="E45" s="302"/>
      <c r="F45" s="302"/>
      <c r="G45" s="302"/>
      <c r="H45" s="302"/>
      <c r="I45" s="302"/>
      <c r="J45" s="302"/>
      <c r="K45" s="302"/>
      <c r="L45" s="302"/>
      <c r="M45" s="302"/>
      <c r="N45" s="289"/>
      <c r="O45" s="302"/>
      <c r="P45" s="302"/>
      <c r="Q45" s="302"/>
      <c r="R45" s="302"/>
      <c r="S45" s="302"/>
      <c r="T45" s="302"/>
      <c r="U45" s="302"/>
      <c r="V45" s="302"/>
      <c r="W45" s="302"/>
      <c r="X45" s="302"/>
      <c r="Y45" s="408"/>
      <c r="Z45" s="408"/>
      <c r="AA45" s="408"/>
      <c r="AB45" s="408"/>
      <c r="AC45" s="304"/>
    </row>
    <row r="46" spans="1:29" s="281" customFormat="1" ht="15" hidden="1" outlineLevel="1">
      <c r="A46" s="502">
        <v>9</v>
      </c>
      <c r="B46" s="292" t="s">
        <v>7</v>
      </c>
      <c r="C46" s="289" t="s">
        <v>583</v>
      </c>
      <c r="D46" s="293"/>
      <c r="E46" s="293"/>
      <c r="F46" s="293"/>
      <c r="G46" s="293"/>
      <c r="H46" s="293"/>
      <c r="I46" s="293"/>
      <c r="J46" s="293" t="s">
        <v>773</v>
      </c>
      <c r="K46" s="293"/>
      <c r="L46" s="293" t="s">
        <v>773</v>
      </c>
      <c r="M46" s="293"/>
      <c r="N46" s="289"/>
      <c r="O46" s="293"/>
      <c r="P46" s="293"/>
      <c r="Q46" s="293"/>
      <c r="R46" s="293"/>
      <c r="S46" s="293"/>
      <c r="T46" s="293"/>
      <c r="U46" s="293"/>
      <c r="V46" s="293"/>
      <c r="W46" s="293" t="s">
        <v>773</v>
      </c>
      <c r="X46" s="293"/>
      <c r="Y46" s="406"/>
      <c r="Z46" s="406"/>
      <c r="AA46" s="406"/>
      <c r="AB46" s="406"/>
      <c r="AC46" s="294">
        <f>SUM(Y46:AB46)</f>
        <v>0</v>
      </c>
    </row>
    <row r="47" spans="1:29" s="281" customFormat="1" ht="15" hidden="1" outlineLevel="1">
      <c r="A47" s="502"/>
      <c r="B47" s="292" t="s">
        <v>212</v>
      </c>
      <c r="C47" s="289" t="s">
        <v>576</v>
      </c>
      <c r="D47" s="293"/>
      <c r="E47" s="293"/>
      <c r="F47" s="293"/>
      <c r="G47" s="293"/>
      <c r="H47" s="293"/>
      <c r="I47" s="293"/>
      <c r="J47" s="293" t="s">
        <v>773</v>
      </c>
      <c r="K47" s="293"/>
      <c r="L47" s="293" t="s">
        <v>773</v>
      </c>
      <c r="M47" s="293"/>
      <c r="N47" s="289"/>
      <c r="O47" s="293"/>
      <c r="P47" s="293"/>
      <c r="Q47" s="293"/>
      <c r="R47" s="293"/>
      <c r="S47" s="293"/>
      <c r="T47" s="293"/>
      <c r="U47" s="293"/>
      <c r="V47" s="293"/>
      <c r="W47" s="293" t="s">
        <v>773</v>
      </c>
      <c r="X47" s="293"/>
      <c r="Y47" s="407">
        <f>Y46</f>
        <v>0</v>
      </c>
      <c r="Z47" s="407">
        <f>Z46</f>
        <v>0</v>
      </c>
      <c r="AA47" s="407">
        <f t="shared" ref="AA47:AB47" si="8">AA46</f>
        <v>0</v>
      </c>
      <c r="AB47" s="407">
        <f t="shared" si="8"/>
        <v>0</v>
      </c>
      <c r="AC47" s="295"/>
    </row>
    <row r="48" spans="1:29" s="281" customFormat="1" ht="15" hidden="1" outlineLevel="1">
      <c r="A48" s="502"/>
      <c r="B48" s="305"/>
      <c r="C48" s="306"/>
      <c r="D48" s="289"/>
      <c r="E48" s="289"/>
      <c r="F48" s="289"/>
      <c r="G48" s="289"/>
      <c r="H48" s="289"/>
      <c r="I48" s="289"/>
      <c r="J48" s="289"/>
      <c r="K48" s="289"/>
      <c r="L48" s="289"/>
      <c r="M48" s="289"/>
      <c r="N48" s="289"/>
      <c r="O48" s="289"/>
      <c r="P48" s="289"/>
      <c r="Q48" s="289"/>
      <c r="R48" s="289"/>
      <c r="S48" s="289"/>
      <c r="T48" s="289"/>
      <c r="U48" s="289"/>
      <c r="V48" s="289"/>
      <c r="W48" s="289"/>
      <c r="X48" s="289"/>
      <c r="Y48" s="408"/>
      <c r="Z48" s="408"/>
      <c r="AA48" s="408"/>
      <c r="AB48" s="408"/>
      <c r="AC48" s="304"/>
    </row>
    <row r="49" spans="1:29" s="291" customFormat="1" ht="15.6" hidden="1" outlineLevel="1">
      <c r="A49" s="503"/>
      <c r="B49" s="286" t="s">
        <v>8</v>
      </c>
      <c r="C49" s="287"/>
      <c r="D49" s="287"/>
      <c r="E49" s="287"/>
      <c r="F49" s="287"/>
      <c r="G49" s="287"/>
      <c r="H49" s="287"/>
      <c r="I49" s="287"/>
      <c r="J49" s="287"/>
      <c r="K49" s="287"/>
      <c r="L49" s="287"/>
      <c r="M49" s="287"/>
      <c r="N49" s="289"/>
      <c r="O49" s="287"/>
      <c r="P49" s="287"/>
      <c r="Q49" s="287"/>
      <c r="R49" s="287"/>
      <c r="S49" s="287"/>
      <c r="T49" s="287"/>
      <c r="U49" s="287"/>
      <c r="V49" s="287"/>
      <c r="W49" s="287"/>
      <c r="X49" s="287"/>
      <c r="Y49" s="410"/>
      <c r="Z49" s="410"/>
      <c r="AA49" s="410"/>
      <c r="AB49" s="410"/>
      <c r="AC49" s="290"/>
    </row>
    <row r="50" spans="1:29" s="281" customFormat="1" ht="15" hidden="1" outlineLevel="1">
      <c r="A50" s="502">
        <v>10</v>
      </c>
      <c r="B50" s="308" t="s">
        <v>22</v>
      </c>
      <c r="C50" s="289" t="s">
        <v>583</v>
      </c>
      <c r="D50" s="293"/>
      <c r="E50" s="293"/>
      <c r="F50" s="293"/>
      <c r="G50" s="293"/>
      <c r="H50" s="293"/>
      <c r="I50" s="293"/>
      <c r="J50" s="293" t="s">
        <v>773</v>
      </c>
      <c r="K50" s="293"/>
      <c r="L50" s="293" t="s">
        <v>773</v>
      </c>
      <c r="M50" s="293"/>
      <c r="N50" s="293">
        <v>0</v>
      </c>
      <c r="O50" s="293"/>
      <c r="P50" s="293"/>
      <c r="Q50" s="293"/>
      <c r="R50" s="293"/>
      <c r="S50" s="293"/>
      <c r="T50" s="293"/>
      <c r="U50" s="293"/>
      <c r="V50" s="293"/>
      <c r="W50" s="293" t="s">
        <v>773</v>
      </c>
      <c r="X50" s="293"/>
      <c r="Y50" s="411"/>
      <c r="Z50" s="411"/>
      <c r="AA50" s="411"/>
      <c r="AB50" s="411"/>
      <c r="AC50" s="294">
        <f>SUM(Y50:AB50)</f>
        <v>0</v>
      </c>
    </row>
    <row r="51" spans="1:29" s="281" customFormat="1" ht="15" hidden="1" outlineLevel="1">
      <c r="A51" s="502"/>
      <c r="B51" s="292" t="s">
        <v>212</v>
      </c>
      <c r="C51" s="289" t="s">
        <v>576</v>
      </c>
      <c r="D51" s="293"/>
      <c r="E51" s="293"/>
      <c r="F51" s="293"/>
      <c r="G51" s="293"/>
      <c r="H51" s="293"/>
      <c r="I51" s="293"/>
      <c r="J51" s="293" t="s">
        <v>773</v>
      </c>
      <c r="K51" s="293"/>
      <c r="L51" s="293" t="s">
        <v>773</v>
      </c>
      <c r="M51" s="293"/>
      <c r="N51" s="293">
        <v>0</v>
      </c>
      <c r="O51" s="293"/>
      <c r="P51" s="293"/>
      <c r="Q51" s="293"/>
      <c r="R51" s="293"/>
      <c r="S51" s="293"/>
      <c r="T51" s="293"/>
      <c r="U51" s="293"/>
      <c r="V51" s="293"/>
      <c r="W51" s="293" t="s">
        <v>773</v>
      </c>
      <c r="X51" s="293"/>
      <c r="Y51" s="407">
        <f>Y50</f>
        <v>0</v>
      </c>
      <c r="Z51" s="407">
        <f>Z50</f>
        <v>0</v>
      </c>
      <c r="AA51" s="407">
        <f t="shared" ref="AA51:AB51" si="9">AA50</f>
        <v>0</v>
      </c>
      <c r="AB51" s="407">
        <f t="shared" si="9"/>
        <v>0</v>
      </c>
      <c r="AC51" s="309"/>
    </row>
    <row r="52" spans="1:29" s="281" customFormat="1" ht="15" outlineLevel="1">
      <c r="A52" s="502"/>
      <c r="B52" s="308"/>
      <c r="C52" s="310"/>
      <c r="D52" s="289"/>
      <c r="E52" s="289"/>
      <c r="F52" s="289"/>
      <c r="G52" s="289"/>
      <c r="H52" s="289"/>
      <c r="I52" s="289"/>
      <c r="J52" s="289"/>
      <c r="K52" s="289"/>
      <c r="L52" s="289"/>
      <c r="M52" s="289"/>
      <c r="N52" s="289"/>
      <c r="O52" s="289"/>
      <c r="P52" s="289"/>
      <c r="Q52" s="289"/>
      <c r="R52" s="289"/>
      <c r="S52" s="289"/>
      <c r="T52" s="289"/>
      <c r="U52" s="289"/>
      <c r="V52" s="289"/>
      <c r="W52" s="289"/>
      <c r="X52" s="289"/>
      <c r="Y52" s="412"/>
      <c r="Z52" s="412"/>
      <c r="AA52" s="412"/>
      <c r="AB52" s="412"/>
      <c r="AC52" s="311"/>
    </row>
    <row r="53" spans="1:29" s="281" customFormat="1" ht="15" outlineLevel="1">
      <c r="A53" s="502">
        <v>11</v>
      </c>
      <c r="B53" s="312" t="s">
        <v>21</v>
      </c>
      <c r="C53" s="289" t="s">
        <v>583</v>
      </c>
      <c r="D53" s="293"/>
      <c r="E53" s="293"/>
      <c r="F53" s="293"/>
      <c r="G53" s="293"/>
      <c r="H53" s="293"/>
      <c r="I53" s="293"/>
      <c r="J53" s="293"/>
      <c r="K53" s="293"/>
      <c r="L53" s="293">
        <v>87819.115629882566</v>
      </c>
      <c r="M53" s="293"/>
      <c r="N53" s="293">
        <v>12</v>
      </c>
      <c r="O53" s="293"/>
      <c r="P53" s="293"/>
      <c r="Q53" s="293"/>
      <c r="R53" s="293"/>
      <c r="S53" s="293"/>
      <c r="T53" s="293"/>
      <c r="U53" s="293"/>
      <c r="V53" s="293"/>
      <c r="W53" s="293">
        <v>28.211692833054439</v>
      </c>
      <c r="X53" s="293"/>
      <c r="Y53" s="411"/>
      <c r="Z53" s="411">
        <v>1</v>
      </c>
      <c r="AA53" s="411"/>
      <c r="AB53" s="411"/>
      <c r="AC53" s="294">
        <f>SUM(Y53:AB53)</f>
        <v>1</v>
      </c>
    </row>
    <row r="54" spans="1:29" s="281" customFormat="1" ht="15" outlineLevel="1">
      <c r="A54" s="502"/>
      <c r="B54" s="313" t="s">
        <v>212</v>
      </c>
      <c r="C54" s="289" t="s">
        <v>576</v>
      </c>
      <c r="D54" s="293"/>
      <c r="E54" s="293"/>
      <c r="F54" s="293"/>
      <c r="G54" s="293"/>
      <c r="H54" s="293"/>
      <c r="I54" s="293"/>
      <c r="J54" s="293"/>
      <c r="K54" s="293"/>
      <c r="L54" s="293">
        <v>0</v>
      </c>
      <c r="M54" s="293"/>
      <c r="N54" s="293">
        <v>12</v>
      </c>
      <c r="O54" s="293"/>
      <c r="P54" s="293"/>
      <c r="Q54" s="293"/>
      <c r="R54" s="293"/>
      <c r="S54" s="293"/>
      <c r="T54" s="293"/>
      <c r="U54" s="293"/>
      <c r="V54" s="293"/>
      <c r="W54" s="293">
        <v>0.24886570497181143</v>
      </c>
      <c r="X54" s="293"/>
      <c r="Y54" s="407">
        <f>Y53</f>
        <v>0</v>
      </c>
      <c r="Z54" s="407">
        <f>Z53</f>
        <v>1</v>
      </c>
      <c r="AA54" s="407">
        <f t="shared" ref="AA54:AB54" si="10">AA53</f>
        <v>0</v>
      </c>
      <c r="AB54" s="407">
        <f t="shared" si="10"/>
        <v>0</v>
      </c>
      <c r="AC54" s="309"/>
    </row>
    <row r="55" spans="1:29" s="281" customFormat="1" ht="15" outlineLevel="1">
      <c r="A55" s="502"/>
      <c r="B55" s="312"/>
      <c r="C55" s="310"/>
      <c r="D55" s="289"/>
      <c r="E55" s="289"/>
      <c r="F55" s="289"/>
      <c r="G55" s="289"/>
      <c r="H55" s="289"/>
      <c r="I55" s="289"/>
      <c r="J55" s="289"/>
      <c r="K55" s="289"/>
      <c r="L55" s="289"/>
      <c r="M55" s="289"/>
      <c r="N55" s="289"/>
      <c r="O55" s="289"/>
      <c r="P55" s="289"/>
      <c r="Q55" s="289"/>
      <c r="R55" s="289"/>
      <c r="S55" s="289"/>
      <c r="T55" s="289"/>
      <c r="U55" s="289"/>
      <c r="V55" s="289"/>
      <c r="W55" s="289"/>
      <c r="X55" s="289"/>
      <c r="Y55" s="412"/>
      <c r="Z55" s="413"/>
      <c r="AA55" s="412"/>
      <c r="AB55" s="412"/>
      <c r="AC55" s="311"/>
    </row>
    <row r="56" spans="1:29" s="281" customFormat="1" ht="15" hidden="1" outlineLevel="1">
      <c r="A56" s="502">
        <v>12</v>
      </c>
      <c r="B56" s="312" t="s">
        <v>23</v>
      </c>
      <c r="C56" s="289" t="s">
        <v>583</v>
      </c>
      <c r="D56" s="293"/>
      <c r="E56" s="293"/>
      <c r="F56" s="293"/>
      <c r="G56" s="293"/>
      <c r="H56" s="293"/>
      <c r="I56" s="293"/>
      <c r="J56" s="293" t="s">
        <v>773</v>
      </c>
      <c r="K56" s="293"/>
      <c r="L56" s="293" t="s">
        <v>773</v>
      </c>
      <c r="M56" s="293"/>
      <c r="N56" s="293">
        <v>3</v>
      </c>
      <c r="O56" s="293"/>
      <c r="P56" s="293"/>
      <c r="Q56" s="293"/>
      <c r="R56" s="293"/>
      <c r="S56" s="293"/>
      <c r="T56" s="293"/>
      <c r="U56" s="293" t="s">
        <v>773</v>
      </c>
      <c r="V56" s="293"/>
      <c r="W56" s="293" t="s">
        <v>773</v>
      </c>
      <c r="X56" s="293"/>
      <c r="Y56" s="411"/>
      <c r="Z56" s="411"/>
      <c r="AA56" s="411"/>
      <c r="AB56" s="411"/>
      <c r="AC56" s="294">
        <f>SUM(Y56:AB56)</f>
        <v>0</v>
      </c>
    </row>
    <row r="57" spans="1:29" s="281" customFormat="1" ht="15" hidden="1" outlineLevel="1">
      <c r="A57" s="502"/>
      <c r="B57" s="313" t="s">
        <v>212</v>
      </c>
      <c r="C57" s="289" t="s">
        <v>576</v>
      </c>
      <c r="D57" s="293"/>
      <c r="E57" s="293"/>
      <c r="F57" s="293"/>
      <c r="G57" s="293"/>
      <c r="H57" s="293"/>
      <c r="I57" s="293"/>
      <c r="J57" s="293" t="s">
        <v>773</v>
      </c>
      <c r="K57" s="293"/>
      <c r="L57" s="293" t="s">
        <v>773</v>
      </c>
      <c r="M57" s="293"/>
      <c r="N57" s="293">
        <v>3</v>
      </c>
      <c r="O57" s="293"/>
      <c r="P57" s="293"/>
      <c r="Q57" s="293"/>
      <c r="R57" s="293"/>
      <c r="S57" s="293"/>
      <c r="T57" s="293"/>
      <c r="U57" s="293" t="s">
        <v>773</v>
      </c>
      <c r="V57" s="293"/>
      <c r="W57" s="293" t="s">
        <v>773</v>
      </c>
      <c r="X57" s="293"/>
      <c r="Y57" s="407">
        <f>Y56</f>
        <v>0</v>
      </c>
      <c r="Z57" s="407">
        <f>Z56</f>
        <v>0</v>
      </c>
      <c r="AA57" s="407">
        <f>AA56</f>
        <v>0</v>
      </c>
      <c r="AB57" s="407">
        <f t="shared" ref="AB57" si="11">AB56</f>
        <v>0</v>
      </c>
      <c r="AC57" s="309"/>
    </row>
    <row r="58" spans="1:29" s="281" customFormat="1" ht="15" hidden="1" outlineLevel="1">
      <c r="A58" s="502"/>
      <c r="B58" s="312"/>
      <c r="C58" s="310"/>
      <c r="D58" s="314"/>
      <c r="E58" s="314"/>
      <c r="F58" s="314"/>
      <c r="G58" s="314"/>
      <c r="H58" s="314"/>
      <c r="I58" s="314"/>
      <c r="J58" s="314"/>
      <c r="K58" s="314"/>
      <c r="L58" s="314"/>
      <c r="M58" s="314"/>
      <c r="N58" s="289"/>
      <c r="O58" s="314"/>
      <c r="P58" s="314"/>
      <c r="Q58" s="314"/>
      <c r="R58" s="314"/>
      <c r="S58" s="314"/>
      <c r="T58" s="314"/>
      <c r="U58" s="314"/>
      <c r="V58" s="314"/>
      <c r="W58" s="314"/>
      <c r="X58" s="314"/>
      <c r="Y58" s="412"/>
      <c r="Z58" s="413"/>
      <c r="AA58" s="412"/>
      <c r="AB58" s="412"/>
      <c r="AC58" s="311"/>
    </row>
    <row r="59" spans="1:29" s="281" customFormat="1" ht="15" hidden="1" outlineLevel="1">
      <c r="A59" s="502">
        <v>13</v>
      </c>
      <c r="B59" s="312" t="s">
        <v>24</v>
      </c>
      <c r="C59" s="289" t="s">
        <v>583</v>
      </c>
      <c r="D59" s="293"/>
      <c r="E59" s="293"/>
      <c r="F59" s="293"/>
      <c r="G59" s="293"/>
      <c r="H59" s="293"/>
      <c r="I59" s="293"/>
      <c r="J59" s="293" t="s">
        <v>773</v>
      </c>
      <c r="K59" s="293"/>
      <c r="L59" s="293" t="s">
        <v>773</v>
      </c>
      <c r="M59" s="293"/>
      <c r="N59" s="293">
        <v>12</v>
      </c>
      <c r="O59" s="293"/>
      <c r="P59" s="293"/>
      <c r="Q59" s="293"/>
      <c r="R59" s="293"/>
      <c r="S59" s="293"/>
      <c r="T59" s="293"/>
      <c r="U59" s="293" t="s">
        <v>773</v>
      </c>
      <c r="V59" s="293"/>
      <c r="W59" s="293" t="s">
        <v>773</v>
      </c>
      <c r="X59" s="293"/>
      <c r="Y59" s="411"/>
      <c r="Z59" s="411"/>
      <c r="AA59" s="411"/>
      <c r="AB59" s="411"/>
      <c r="AC59" s="294">
        <f>SUM(Y59:AB59)</f>
        <v>0</v>
      </c>
    </row>
    <row r="60" spans="1:29" s="281" customFormat="1" ht="15" hidden="1" outlineLevel="1">
      <c r="A60" s="502"/>
      <c r="B60" s="313" t="s">
        <v>212</v>
      </c>
      <c r="C60" s="289" t="s">
        <v>576</v>
      </c>
      <c r="D60" s="293"/>
      <c r="E60" s="293"/>
      <c r="F60" s="293"/>
      <c r="G60" s="293"/>
      <c r="H60" s="293"/>
      <c r="I60" s="293"/>
      <c r="J60" s="293" t="s">
        <v>773</v>
      </c>
      <c r="K60" s="293"/>
      <c r="L60" s="293" t="s">
        <v>773</v>
      </c>
      <c r="M60" s="293"/>
      <c r="N60" s="293">
        <v>12</v>
      </c>
      <c r="O60" s="293"/>
      <c r="P60" s="293"/>
      <c r="Q60" s="293"/>
      <c r="R60" s="293"/>
      <c r="S60" s="293"/>
      <c r="T60" s="293"/>
      <c r="U60" s="293" t="s">
        <v>773</v>
      </c>
      <c r="V60" s="293"/>
      <c r="W60" s="293" t="s">
        <v>773</v>
      </c>
      <c r="X60" s="293"/>
      <c r="Y60" s="407">
        <f>Y59</f>
        <v>0</v>
      </c>
      <c r="Z60" s="407">
        <f>Z59</f>
        <v>0</v>
      </c>
      <c r="AA60" s="407">
        <f>AA59</f>
        <v>0</v>
      </c>
      <c r="AB60" s="407">
        <f t="shared" ref="AB60" si="12">AB59</f>
        <v>0</v>
      </c>
      <c r="AC60" s="309"/>
    </row>
    <row r="61" spans="1:29" s="281" customFormat="1" ht="15" hidden="1" outlineLevel="1">
      <c r="A61" s="502"/>
      <c r="B61" s="312"/>
      <c r="C61" s="310"/>
      <c r="D61" s="314"/>
      <c r="E61" s="314"/>
      <c r="F61" s="314"/>
      <c r="G61" s="314"/>
      <c r="H61" s="314"/>
      <c r="I61" s="314"/>
      <c r="J61" s="314"/>
      <c r="K61" s="314"/>
      <c r="L61" s="314"/>
      <c r="M61" s="314"/>
      <c r="N61" s="289"/>
      <c r="O61" s="314"/>
      <c r="P61" s="314"/>
      <c r="Q61" s="314"/>
      <c r="R61" s="314"/>
      <c r="S61" s="314"/>
      <c r="T61" s="314"/>
      <c r="U61" s="314"/>
      <c r="V61" s="314"/>
      <c r="W61" s="314"/>
      <c r="X61" s="314"/>
      <c r="Y61" s="412"/>
      <c r="Z61" s="412"/>
      <c r="AA61" s="412"/>
      <c r="AB61" s="412"/>
      <c r="AC61" s="311"/>
    </row>
    <row r="62" spans="1:29" s="281" customFormat="1" ht="15" hidden="1" outlineLevel="1">
      <c r="A62" s="502">
        <v>14</v>
      </c>
      <c r="B62" s="312" t="s">
        <v>20</v>
      </c>
      <c r="C62" s="289" t="s">
        <v>583</v>
      </c>
      <c r="D62" s="293"/>
      <c r="E62" s="293"/>
      <c r="F62" s="293"/>
      <c r="G62" s="293"/>
      <c r="H62" s="293"/>
      <c r="I62" s="293"/>
      <c r="J62" s="293" t="s">
        <v>773</v>
      </c>
      <c r="K62" s="293"/>
      <c r="L62" s="293" t="s">
        <v>773</v>
      </c>
      <c r="M62" s="293"/>
      <c r="N62" s="293">
        <v>12</v>
      </c>
      <c r="O62" s="293"/>
      <c r="P62" s="293"/>
      <c r="Q62" s="293"/>
      <c r="R62" s="293"/>
      <c r="S62" s="293"/>
      <c r="T62" s="293"/>
      <c r="U62" s="293" t="s">
        <v>773</v>
      </c>
      <c r="V62" s="293"/>
      <c r="W62" s="293" t="s">
        <v>773</v>
      </c>
      <c r="X62" s="293"/>
      <c r="Y62" s="411"/>
      <c r="Z62" s="411"/>
      <c r="AA62" s="411"/>
      <c r="AB62" s="411"/>
      <c r="AC62" s="294">
        <f>SUM(Y62:AB62)</f>
        <v>0</v>
      </c>
    </row>
    <row r="63" spans="1:29" s="281" customFormat="1" ht="15" hidden="1" outlineLevel="1">
      <c r="A63" s="502"/>
      <c r="B63" s="313" t="s">
        <v>212</v>
      </c>
      <c r="C63" s="289" t="s">
        <v>576</v>
      </c>
      <c r="D63" s="293"/>
      <c r="E63" s="293"/>
      <c r="F63" s="293"/>
      <c r="G63" s="293"/>
      <c r="H63" s="293"/>
      <c r="I63" s="293"/>
      <c r="J63" s="293" t="s">
        <v>773</v>
      </c>
      <c r="K63" s="293"/>
      <c r="L63" s="293" t="s">
        <v>773</v>
      </c>
      <c r="M63" s="293"/>
      <c r="N63" s="293">
        <v>12</v>
      </c>
      <c r="O63" s="293"/>
      <c r="P63" s="293"/>
      <c r="Q63" s="293"/>
      <c r="R63" s="293"/>
      <c r="S63" s="293"/>
      <c r="T63" s="293"/>
      <c r="U63" s="293" t="s">
        <v>773</v>
      </c>
      <c r="V63" s="293"/>
      <c r="W63" s="293" t="s">
        <v>773</v>
      </c>
      <c r="X63" s="293"/>
      <c r="Y63" s="407">
        <f>Y62</f>
        <v>0</v>
      </c>
      <c r="Z63" s="407">
        <f>Z62</f>
        <v>0</v>
      </c>
      <c r="AA63" s="407">
        <f t="shared" ref="AA63:AB63" si="13">AA62</f>
        <v>0</v>
      </c>
      <c r="AB63" s="407">
        <f t="shared" si="13"/>
        <v>0</v>
      </c>
      <c r="AC63" s="309"/>
    </row>
    <row r="64" spans="1:29" s="281" customFormat="1" ht="15" hidden="1" outlineLevel="1">
      <c r="A64" s="502"/>
      <c r="B64" s="312"/>
      <c r="C64" s="310"/>
      <c r="D64" s="314"/>
      <c r="E64" s="314"/>
      <c r="F64" s="314"/>
      <c r="G64" s="314"/>
      <c r="H64" s="314"/>
      <c r="I64" s="314"/>
      <c r="J64" s="314"/>
      <c r="K64" s="314"/>
      <c r="L64" s="314"/>
      <c r="M64" s="314"/>
      <c r="N64" s="289"/>
      <c r="O64" s="314"/>
      <c r="P64" s="314"/>
      <c r="Q64" s="314"/>
      <c r="R64" s="314"/>
      <c r="S64" s="314"/>
      <c r="T64" s="314"/>
      <c r="U64" s="314"/>
      <c r="V64" s="314"/>
      <c r="W64" s="314"/>
      <c r="X64" s="314"/>
      <c r="Y64" s="412"/>
      <c r="Z64" s="413"/>
      <c r="AA64" s="412"/>
      <c r="AB64" s="412"/>
      <c r="AC64" s="311"/>
    </row>
    <row r="65" spans="1:29" s="281" customFormat="1" ht="15" hidden="1" outlineLevel="1">
      <c r="A65" s="502">
        <v>15</v>
      </c>
      <c r="B65" s="312" t="s">
        <v>484</v>
      </c>
      <c r="C65" s="289" t="s">
        <v>583</v>
      </c>
      <c r="D65" s="293"/>
      <c r="E65" s="293"/>
      <c r="F65" s="293"/>
      <c r="G65" s="293"/>
      <c r="H65" s="293"/>
      <c r="I65" s="293"/>
      <c r="J65" s="293" t="s">
        <v>773</v>
      </c>
      <c r="K65" s="293"/>
      <c r="L65" s="293" t="s">
        <v>773</v>
      </c>
      <c r="M65" s="293"/>
      <c r="N65" s="289"/>
      <c r="O65" s="293"/>
      <c r="P65" s="293"/>
      <c r="Q65" s="293"/>
      <c r="R65" s="293"/>
      <c r="S65" s="293"/>
      <c r="T65" s="293"/>
      <c r="U65" s="293" t="s">
        <v>773</v>
      </c>
      <c r="V65" s="293"/>
      <c r="W65" s="293" t="s">
        <v>773</v>
      </c>
      <c r="X65" s="293"/>
      <c r="Y65" s="411"/>
      <c r="Z65" s="411"/>
      <c r="AA65" s="411"/>
      <c r="AB65" s="411"/>
      <c r="AC65" s="294">
        <f>SUM(Y65:AB65)</f>
        <v>0</v>
      </c>
    </row>
    <row r="66" spans="1:29" s="281" customFormat="1" ht="15" hidden="1" outlineLevel="1">
      <c r="A66" s="502"/>
      <c r="B66" s="313" t="s">
        <v>212</v>
      </c>
      <c r="C66" s="289" t="s">
        <v>576</v>
      </c>
      <c r="D66" s="293"/>
      <c r="E66" s="293"/>
      <c r="F66" s="293"/>
      <c r="G66" s="293"/>
      <c r="H66" s="293"/>
      <c r="I66" s="293"/>
      <c r="J66" s="293" t="s">
        <v>773</v>
      </c>
      <c r="K66" s="293"/>
      <c r="L66" s="293" t="s">
        <v>773</v>
      </c>
      <c r="M66" s="293"/>
      <c r="N66" s="289"/>
      <c r="O66" s="293"/>
      <c r="P66" s="293"/>
      <c r="Q66" s="293"/>
      <c r="R66" s="293"/>
      <c r="S66" s="293"/>
      <c r="T66" s="293"/>
      <c r="U66" s="293" t="s">
        <v>773</v>
      </c>
      <c r="V66" s="293"/>
      <c r="W66" s="293" t="s">
        <v>773</v>
      </c>
      <c r="X66" s="293"/>
      <c r="Y66" s="407">
        <f>Y65</f>
        <v>0</v>
      </c>
      <c r="Z66" s="407">
        <f>Z65</f>
        <v>0</v>
      </c>
      <c r="AA66" s="407">
        <f t="shared" ref="AA66:AB66" si="14">AA65</f>
        <v>0</v>
      </c>
      <c r="AB66" s="407">
        <f t="shared" si="14"/>
        <v>0</v>
      </c>
      <c r="AC66" s="309"/>
    </row>
    <row r="67" spans="1:29" s="281" customFormat="1" ht="15" hidden="1" outlineLevel="1">
      <c r="A67" s="502"/>
      <c r="B67" s="312"/>
      <c r="C67" s="310"/>
      <c r="D67" s="314"/>
      <c r="E67" s="314"/>
      <c r="F67" s="314"/>
      <c r="G67" s="314"/>
      <c r="H67" s="314"/>
      <c r="I67" s="314"/>
      <c r="J67" s="314"/>
      <c r="K67" s="314"/>
      <c r="L67" s="314"/>
      <c r="M67" s="314"/>
      <c r="N67" s="289"/>
      <c r="O67" s="314"/>
      <c r="P67" s="314"/>
      <c r="Q67" s="314"/>
      <c r="R67" s="314"/>
      <c r="S67" s="314"/>
      <c r="T67" s="314"/>
      <c r="U67" s="314"/>
      <c r="V67" s="314"/>
      <c r="W67" s="314"/>
      <c r="X67" s="314"/>
      <c r="Y67" s="414"/>
      <c r="Z67" s="412"/>
      <c r="AA67" s="412"/>
      <c r="AB67" s="412"/>
      <c r="AC67" s="311"/>
    </row>
    <row r="68" spans="1:29" s="281" customFormat="1" ht="30" hidden="1" outlineLevel="1">
      <c r="A68" s="502">
        <v>16</v>
      </c>
      <c r="B68" s="312" t="s">
        <v>485</v>
      </c>
      <c r="C68" s="289" t="s">
        <v>583</v>
      </c>
      <c r="D68" s="293"/>
      <c r="E68" s="293"/>
      <c r="F68" s="293"/>
      <c r="G68" s="293"/>
      <c r="H68" s="293"/>
      <c r="I68" s="293"/>
      <c r="J68" s="293" t="s">
        <v>773</v>
      </c>
      <c r="K68" s="293"/>
      <c r="L68" s="293" t="s">
        <v>773</v>
      </c>
      <c r="M68" s="293"/>
      <c r="N68" s="289"/>
      <c r="O68" s="293"/>
      <c r="P68" s="293"/>
      <c r="Q68" s="293"/>
      <c r="R68" s="293"/>
      <c r="S68" s="293"/>
      <c r="T68" s="293"/>
      <c r="U68" s="293" t="s">
        <v>773</v>
      </c>
      <c r="V68" s="293"/>
      <c r="W68" s="293" t="s">
        <v>773</v>
      </c>
      <c r="X68" s="293"/>
      <c r="Y68" s="411"/>
      <c r="Z68" s="411"/>
      <c r="AA68" s="411"/>
      <c r="AB68" s="411"/>
      <c r="AC68" s="294">
        <f>SUM(Y68:AB68)</f>
        <v>0</v>
      </c>
    </row>
    <row r="69" spans="1:29" s="281" customFormat="1" ht="15" hidden="1" outlineLevel="1">
      <c r="A69" s="502"/>
      <c r="B69" s="313" t="s">
        <v>212</v>
      </c>
      <c r="C69" s="289" t="s">
        <v>576</v>
      </c>
      <c r="D69" s="293"/>
      <c r="E69" s="293"/>
      <c r="F69" s="293"/>
      <c r="G69" s="293"/>
      <c r="H69" s="293"/>
      <c r="I69" s="293"/>
      <c r="J69" s="293" t="s">
        <v>773</v>
      </c>
      <c r="K69" s="293"/>
      <c r="L69" s="293" t="s">
        <v>773</v>
      </c>
      <c r="M69" s="293"/>
      <c r="N69" s="289"/>
      <c r="O69" s="293"/>
      <c r="P69" s="293"/>
      <c r="Q69" s="293"/>
      <c r="R69" s="293"/>
      <c r="S69" s="293"/>
      <c r="T69" s="293"/>
      <c r="U69" s="293" t="s">
        <v>773</v>
      </c>
      <c r="V69" s="293"/>
      <c r="W69" s="293" t="s">
        <v>773</v>
      </c>
      <c r="X69" s="293"/>
      <c r="Y69" s="407">
        <f>Y68</f>
        <v>0</v>
      </c>
      <c r="Z69" s="407">
        <f>Z68</f>
        <v>0</v>
      </c>
      <c r="AA69" s="407">
        <f t="shared" ref="AA69:AB69" si="15">AA68</f>
        <v>0</v>
      </c>
      <c r="AB69" s="407">
        <f t="shared" si="15"/>
        <v>0</v>
      </c>
      <c r="AC69" s="309"/>
    </row>
    <row r="70" spans="1:29" s="281" customFormat="1" ht="15" hidden="1" outlineLevel="1">
      <c r="A70" s="502"/>
      <c r="B70" s="312"/>
      <c r="C70" s="310"/>
      <c r="D70" s="314"/>
      <c r="E70" s="314"/>
      <c r="F70" s="314"/>
      <c r="G70" s="314"/>
      <c r="H70" s="314"/>
      <c r="I70" s="314"/>
      <c r="J70" s="314"/>
      <c r="K70" s="314"/>
      <c r="L70" s="314"/>
      <c r="M70" s="314"/>
      <c r="N70" s="289"/>
      <c r="O70" s="314"/>
      <c r="P70" s="314"/>
      <c r="Q70" s="314"/>
      <c r="R70" s="314"/>
      <c r="S70" s="314"/>
      <c r="T70" s="314"/>
      <c r="U70" s="314"/>
      <c r="V70" s="314"/>
      <c r="W70" s="314"/>
      <c r="X70" s="314"/>
      <c r="Y70" s="414"/>
      <c r="Z70" s="412"/>
      <c r="AA70" s="412"/>
      <c r="AB70" s="412"/>
      <c r="AC70" s="311"/>
    </row>
    <row r="71" spans="1:29" s="281" customFormat="1" ht="15" hidden="1" outlineLevel="1">
      <c r="A71" s="502">
        <v>17</v>
      </c>
      <c r="B71" s="312" t="s">
        <v>9</v>
      </c>
      <c r="C71" s="289" t="s">
        <v>583</v>
      </c>
      <c r="D71" s="293"/>
      <c r="E71" s="293"/>
      <c r="F71" s="293"/>
      <c r="G71" s="293"/>
      <c r="H71" s="293"/>
      <c r="I71" s="293"/>
      <c r="J71" s="293" t="s">
        <v>773</v>
      </c>
      <c r="K71" s="293"/>
      <c r="L71" s="293" t="s">
        <v>773</v>
      </c>
      <c r="M71" s="293"/>
      <c r="N71" s="289"/>
      <c r="O71" s="293"/>
      <c r="P71" s="293"/>
      <c r="Q71" s="293"/>
      <c r="R71" s="293"/>
      <c r="S71" s="293"/>
      <c r="T71" s="293"/>
      <c r="U71" s="293" t="s">
        <v>773</v>
      </c>
      <c r="V71" s="293"/>
      <c r="W71" s="293" t="s">
        <v>773</v>
      </c>
      <c r="X71" s="293"/>
      <c r="Y71" s="411"/>
      <c r="Z71" s="411"/>
      <c r="AA71" s="411"/>
      <c r="AB71" s="411"/>
      <c r="AC71" s="294">
        <f>SUM(Y71:AB71)</f>
        <v>0</v>
      </c>
    </row>
    <row r="72" spans="1:29" s="281" customFormat="1" ht="15" hidden="1" outlineLevel="1">
      <c r="A72" s="502"/>
      <c r="B72" s="313" t="s">
        <v>212</v>
      </c>
      <c r="C72" s="289" t="s">
        <v>576</v>
      </c>
      <c r="D72" s="293"/>
      <c r="E72" s="293"/>
      <c r="F72" s="293"/>
      <c r="G72" s="293"/>
      <c r="H72" s="293"/>
      <c r="I72" s="293"/>
      <c r="J72" s="293" t="s">
        <v>773</v>
      </c>
      <c r="K72" s="293"/>
      <c r="L72" s="293" t="s">
        <v>773</v>
      </c>
      <c r="M72" s="293"/>
      <c r="N72" s="289"/>
      <c r="O72" s="293"/>
      <c r="P72" s="293"/>
      <c r="Q72" s="293"/>
      <c r="R72" s="293"/>
      <c r="S72" s="293"/>
      <c r="T72" s="293"/>
      <c r="U72" s="293" t="s">
        <v>773</v>
      </c>
      <c r="V72" s="293"/>
      <c r="W72" s="293" t="s">
        <v>773</v>
      </c>
      <c r="X72" s="293"/>
      <c r="Y72" s="407">
        <f>Y71</f>
        <v>0</v>
      </c>
      <c r="Z72" s="407">
        <f>Z71</f>
        <v>0</v>
      </c>
      <c r="AA72" s="407">
        <f t="shared" ref="AA72:AB72" si="16">AA71</f>
        <v>0</v>
      </c>
      <c r="AB72" s="407">
        <f t="shared" si="16"/>
        <v>0</v>
      </c>
      <c r="AC72" s="309"/>
    </row>
    <row r="73" spans="1:29" s="281" customFormat="1" ht="15" hidden="1" outlineLevel="1">
      <c r="A73" s="502"/>
      <c r="B73" s="313"/>
      <c r="C73" s="303"/>
      <c r="D73" s="289"/>
      <c r="E73" s="289"/>
      <c r="F73" s="289"/>
      <c r="G73" s="289"/>
      <c r="H73" s="289"/>
      <c r="I73" s="289"/>
      <c r="J73" s="289"/>
      <c r="K73" s="289"/>
      <c r="L73" s="289"/>
      <c r="M73" s="289"/>
      <c r="N73" s="289"/>
      <c r="O73" s="289"/>
      <c r="P73" s="289"/>
      <c r="Q73" s="289"/>
      <c r="R73" s="289"/>
      <c r="S73" s="289"/>
      <c r="T73" s="289"/>
      <c r="U73" s="289"/>
      <c r="V73" s="289"/>
      <c r="W73" s="289"/>
      <c r="X73" s="289"/>
      <c r="Y73" s="415"/>
      <c r="Z73" s="416"/>
      <c r="AA73" s="416"/>
      <c r="AB73" s="416"/>
      <c r="AC73" s="315"/>
    </row>
    <row r="74" spans="1:29" s="291" customFormat="1" ht="15.6" hidden="1" outlineLevel="1">
      <c r="A74" s="503"/>
      <c r="B74" s="286" t="s">
        <v>10</v>
      </c>
      <c r="C74" s="287"/>
      <c r="D74" s="287"/>
      <c r="E74" s="287"/>
      <c r="F74" s="287"/>
      <c r="G74" s="287"/>
      <c r="H74" s="287"/>
      <c r="I74" s="287"/>
      <c r="J74" s="287"/>
      <c r="K74" s="287"/>
      <c r="L74" s="287"/>
      <c r="M74" s="287"/>
      <c r="N74" s="288"/>
      <c r="O74" s="287"/>
      <c r="P74" s="287"/>
      <c r="Q74" s="287"/>
      <c r="R74" s="287"/>
      <c r="S74" s="287"/>
      <c r="T74" s="287"/>
      <c r="U74" s="287"/>
      <c r="V74" s="287"/>
      <c r="W74" s="287"/>
      <c r="X74" s="287"/>
      <c r="Y74" s="410"/>
      <c r="Z74" s="410"/>
      <c r="AA74" s="410"/>
      <c r="AB74" s="410"/>
      <c r="AC74" s="290"/>
    </row>
    <row r="75" spans="1:29" s="281" customFormat="1" ht="15" hidden="1" outlineLevel="1">
      <c r="A75" s="502">
        <v>18</v>
      </c>
      <c r="B75" s="313" t="s">
        <v>11</v>
      </c>
      <c r="C75" s="289" t="s">
        <v>583</v>
      </c>
      <c r="D75" s="293"/>
      <c r="E75" s="293"/>
      <c r="F75" s="293"/>
      <c r="G75" s="293"/>
      <c r="H75" s="293"/>
      <c r="I75" s="293"/>
      <c r="J75" s="293" t="s">
        <v>773</v>
      </c>
      <c r="K75" s="293"/>
      <c r="L75" s="293" t="s">
        <v>773</v>
      </c>
      <c r="M75" s="293"/>
      <c r="N75" s="293">
        <v>12</v>
      </c>
      <c r="O75" s="293"/>
      <c r="P75" s="293"/>
      <c r="Q75" s="293"/>
      <c r="R75" s="293"/>
      <c r="S75" s="293"/>
      <c r="T75" s="293"/>
      <c r="U75" s="293" t="s">
        <v>773</v>
      </c>
      <c r="V75" s="293"/>
      <c r="W75" s="293" t="s">
        <v>773</v>
      </c>
      <c r="X75" s="293"/>
      <c r="Y75" s="411"/>
      <c r="Z75" s="411"/>
      <c r="AA75" s="411"/>
      <c r="AB75" s="411"/>
      <c r="AC75" s="294">
        <f>SUM(Y75:AB75)</f>
        <v>0</v>
      </c>
    </row>
    <row r="76" spans="1:29" s="281" customFormat="1" ht="15" hidden="1" outlineLevel="1">
      <c r="A76" s="502"/>
      <c r="B76" s="313" t="s">
        <v>212</v>
      </c>
      <c r="C76" s="289" t="s">
        <v>576</v>
      </c>
      <c r="D76" s="293"/>
      <c r="E76" s="293"/>
      <c r="F76" s="293"/>
      <c r="G76" s="293"/>
      <c r="H76" s="293"/>
      <c r="I76" s="293"/>
      <c r="J76" s="293" t="s">
        <v>773</v>
      </c>
      <c r="K76" s="293"/>
      <c r="L76" s="293" t="s">
        <v>773</v>
      </c>
      <c r="M76" s="293"/>
      <c r="N76" s="293">
        <v>12</v>
      </c>
      <c r="O76" s="293"/>
      <c r="P76" s="293"/>
      <c r="Q76" s="293"/>
      <c r="R76" s="293"/>
      <c r="S76" s="293"/>
      <c r="T76" s="293"/>
      <c r="U76" s="293" t="s">
        <v>773</v>
      </c>
      <c r="V76" s="293"/>
      <c r="W76" s="293" t="s">
        <v>773</v>
      </c>
      <c r="X76" s="293"/>
      <c r="Y76" s="407">
        <f>Y75</f>
        <v>0</v>
      </c>
      <c r="Z76" s="407">
        <f>Z75</f>
        <v>0</v>
      </c>
      <c r="AA76" s="407">
        <f t="shared" ref="AA76:AB76" si="17">AA75</f>
        <v>0</v>
      </c>
      <c r="AB76" s="407">
        <f t="shared" si="17"/>
        <v>0</v>
      </c>
      <c r="AC76" s="295"/>
    </row>
    <row r="77" spans="1:29" s="307" customFormat="1" ht="15" hidden="1" outlineLevel="1">
      <c r="A77" s="505"/>
      <c r="B77" s="313"/>
      <c r="C77" s="303"/>
      <c r="D77" s="289"/>
      <c r="E77" s="289"/>
      <c r="F77" s="289"/>
      <c r="G77" s="289"/>
      <c r="H77" s="289"/>
      <c r="I77" s="289"/>
      <c r="J77" s="289"/>
      <c r="K77" s="289"/>
      <c r="L77" s="289"/>
      <c r="M77" s="289"/>
      <c r="N77" s="289"/>
      <c r="O77" s="289"/>
      <c r="P77" s="289"/>
      <c r="Q77" s="289"/>
      <c r="R77" s="289"/>
      <c r="S77" s="289"/>
      <c r="T77" s="289"/>
      <c r="U77" s="289"/>
      <c r="V77" s="289"/>
      <c r="W77" s="289"/>
      <c r="X77" s="289"/>
      <c r="Y77" s="408"/>
      <c r="Z77" s="417"/>
      <c r="AA77" s="417"/>
      <c r="AB77" s="417"/>
      <c r="AC77" s="304"/>
    </row>
    <row r="78" spans="1:29" s="281" customFormat="1" ht="15" hidden="1" outlineLevel="1">
      <c r="A78" s="502">
        <v>19</v>
      </c>
      <c r="B78" s="313" t="s">
        <v>12</v>
      </c>
      <c r="C78" s="289" t="s">
        <v>583</v>
      </c>
      <c r="D78" s="293"/>
      <c r="E78" s="293"/>
      <c r="F78" s="293"/>
      <c r="G78" s="293"/>
      <c r="H78" s="293"/>
      <c r="I78" s="293"/>
      <c r="J78" s="293" t="s">
        <v>773</v>
      </c>
      <c r="K78" s="293"/>
      <c r="L78" s="293" t="s">
        <v>773</v>
      </c>
      <c r="M78" s="293"/>
      <c r="N78" s="293">
        <v>12</v>
      </c>
      <c r="O78" s="293"/>
      <c r="P78" s="293"/>
      <c r="Q78" s="293"/>
      <c r="R78" s="293"/>
      <c r="S78" s="293"/>
      <c r="T78" s="293"/>
      <c r="U78" s="293" t="s">
        <v>773</v>
      </c>
      <c r="V78" s="293"/>
      <c r="W78" s="293" t="s">
        <v>773</v>
      </c>
      <c r="X78" s="293"/>
      <c r="Y78" s="406"/>
      <c r="Z78" s="411"/>
      <c r="AA78" s="411"/>
      <c r="AB78" s="411"/>
      <c r="AC78" s="294">
        <f>SUM(Y78:AB78)</f>
        <v>0</v>
      </c>
    </row>
    <row r="79" spans="1:29" s="281" customFormat="1" ht="15" hidden="1" outlineLevel="1">
      <c r="A79" s="502"/>
      <c r="B79" s="313" t="s">
        <v>212</v>
      </c>
      <c r="C79" s="289" t="s">
        <v>576</v>
      </c>
      <c r="D79" s="293"/>
      <c r="E79" s="293"/>
      <c r="F79" s="293"/>
      <c r="G79" s="293"/>
      <c r="H79" s="293"/>
      <c r="I79" s="293"/>
      <c r="J79" s="293" t="s">
        <v>773</v>
      </c>
      <c r="K79" s="293"/>
      <c r="L79" s="293" t="s">
        <v>773</v>
      </c>
      <c r="M79" s="293"/>
      <c r="N79" s="293">
        <v>12</v>
      </c>
      <c r="O79" s="293"/>
      <c r="P79" s="293"/>
      <c r="Q79" s="293"/>
      <c r="R79" s="293"/>
      <c r="S79" s="293"/>
      <c r="T79" s="293"/>
      <c r="U79" s="293" t="s">
        <v>773</v>
      </c>
      <c r="V79" s="293"/>
      <c r="W79" s="293" t="s">
        <v>773</v>
      </c>
      <c r="X79" s="293"/>
      <c r="Y79" s="407">
        <f>Y78</f>
        <v>0</v>
      </c>
      <c r="Z79" s="407">
        <f>Z78</f>
        <v>0</v>
      </c>
      <c r="AA79" s="407">
        <f t="shared" ref="AA79:AB79" si="18">AA78</f>
        <v>0</v>
      </c>
      <c r="AB79" s="407">
        <f t="shared" si="18"/>
        <v>0</v>
      </c>
      <c r="AC79" s="295"/>
    </row>
    <row r="80" spans="1:29" s="281" customFormat="1" ht="15" hidden="1" outlineLevel="1">
      <c r="A80" s="502"/>
      <c r="B80" s="313"/>
      <c r="C80" s="303"/>
      <c r="D80" s="289"/>
      <c r="E80" s="289"/>
      <c r="F80" s="289"/>
      <c r="G80" s="289"/>
      <c r="H80" s="289"/>
      <c r="I80" s="289"/>
      <c r="J80" s="289"/>
      <c r="K80" s="289"/>
      <c r="L80" s="289"/>
      <c r="M80" s="289"/>
      <c r="N80" s="289"/>
      <c r="O80" s="289"/>
      <c r="P80" s="289"/>
      <c r="Q80" s="289"/>
      <c r="R80" s="289"/>
      <c r="S80" s="289"/>
      <c r="T80" s="289"/>
      <c r="U80" s="289"/>
      <c r="V80" s="289"/>
      <c r="W80" s="289"/>
      <c r="X80" s="289"/>
      <c r="Y80" s="418"/>
      <c r="Z80" s="418"/>
      <c r="AA80" s="408"/>
      <c r="AB80" s="408"/>
      <c r="AC80" s="304"/>
    </row>
    <row r="81" spans="1:29" s="281" customFormat="1" ht="15" hidden="1" outlineLevel="1">
      <c r="A81" s="502">
        <v>20</v>
      </c>
      <c r="B81" s="313" t="s">
        <v>13</v>
      </c>
      <c r="C81" s="289" t="s">
        <v>583</v>
      </c>
      <c r="D81" s="293"/>
      <c r="E81" s="293"/>
      <c r="F81" s="293"/>
      <c r="G81" s="293"/>
      <c r="H81" s="293"/>
      <c r="I81" s="293"/>
      <c r="J81" s="293" t="s">
        <v>773</v>
      </c>
      <c r="K81" s="293"/>
      <c r="L81" s="293" t="s">
        <v>773</v>
      </c>
      <c r="M81" s="293"/>
      <c r="N81" s="293">
        <v>12</v>
      </c>
      <c r="O81" s="293"/>
      <c r="P81" s="293"/>
      <c r="Q81" s="293"/>
      <c r="R81" s="293"/>
      <c r="S81" s="293"/>
      <c r="T81" s="293"/>
      <c r="U81" s="293" t="s">
        <v>773</v>
      </c>
      <c r="V81" s="293"/>
      <c r="W81" s="293" t="s">
        <v>773</v>
      </c>
      <c r="X81" s="293"/>
      <c r="Y81" s="406"/>
      <c r="Z81" s="411"/>
      <c r="AA81" s="411"/>
      <c r="AB81" s="411"/>
      <c r="AC81" s="294">
        <f>SUM(Y81:AB81)</f>
        <v>0</v>
      </c>
    </row>
    <row r="82" spans="1:29" s="281" customFormat="1" ht="15" hidden="1" outlineLevel="1">
      <c r="A82" s="502"/>
      <c r="B82" s="313" t="s">
        <v>212</v>
      </c>
      <c r="C82" s="289" t="s">
        <v>576</v>
      </c>
      <c r="D82" s="293"/>
      <c r="E82" s="293"/>
      <c r="F82" s="293"/>
      <c r="G82" s="293"/>
      <c r="H82" s="293"/>
      <c r="I82" s="293"/>
      <c r="J82" s="293" t="s">
        <v>773</v>
      </c>
      <c r="K82" s="293"/>
      <c r="L82" s="293" t="s">
        <v>773</v>
      </c>
      <c r="M82" s="293"/>
      <c r="N82" s="293">
        <v>12</v>
      </c>
      <c r="O82" s="293"/>
      <c r="P82" s="293"/>
      <c r="Q82" s="293"/>
      <c r="R82" s="293"/>
      <c r="S82" s="293"/>
      <c r="T82" s="293"/>
      <c r="U82" s="293" t="s">
        <v>773</v>
      </c>
      <c r="V82" s="293"/>
      <c r="W82" s="293" t="s">
        <v>773</v>
      </c>
      <c r="X82" s="293"/>
      <c r="Y82" s="407">
        <f>Y81</f>
        <v>0</v>
      </c>
      <c r="Z82" s="407">
        <f>Z81</f>
        <v>0</v>
      </c>
      <c r="AA82" s="407">
        <f t="shared" ref="AA82:AB82" si="19">AA81</f>
        <v>0</v>
      </c>
      <c r="AB82" s="407">
        <f t="shared" si="19"/>
        <v>0</v>
      </c>
      <c r="AC82" s="304"/>
    </row>
    <row r="83" spans="1:29" s="281" customFormat="1" ht="15" outlineLevel="1">
      <c r="A83" s="502"/>
      <c r="B83" s="313"/>
      <c r="C83" s="303"/>
      <c r="D83" s="289"/>
      <c r="E83" s="289"/>
      <c r="F83" s="289"/>
      <c r="G83" s="289"/>
      <c r="H83" s="289"/>
      <c r="I83" s="289"/>
      <c r="J83" s="289"/>
      <c r="K83" s="289"/>
      <c r="L83" s="289"/>
      <c r="M83" s="289"/>
      <c r="N83" s="316"/>
      <c r="O83" s="289"/>
      <c r="P83" s="289"/>
      <c r="Q83" s="289"/>
      <c r="R83" s="289"/>
      <c r="S83" s="289"/>
      <c r="T83" s="289"/>
      <c r="U83" s="289"/>
      <c r="V83" s="289"/>
      <c r="W83" s="289"/>
      <c r="X83" s="289"/>
      <c r="Y83" s="408"/>
      <c r="Z83" s="408"/>
      <c r="AA83" s="408"/>
      <c r="AB83" s="408"/>
      <c r="AC83" s="304"/>
    </row>
    <row r="84" spans="1:29" s="281" customFormat="1" ht="15" outlineLevel="1">
      <c r="A84" s="502">
        <v>21</v>
      </c>
      <c r="B84" s="313" t="s">
        <v>22</v>
      </c>
      <c r="C84" s="289" t="s">
        <v>583</v>
      </c>
      <c r="D84" s="293"/>
      <c r="E84" s="293"/>
      <c r="F84" s="293"/>
      <c r="G84" s="293"/>
      <c r="H84" s="293"/>
      <c r="I84" s="293"/>
      <c r="J84" s="293"/>
      <c r="K84" s="293"/>
      <c r="L84" s="293">
        <v>1738390</v>
      </c>
      <c r="M84" s="293"/>
      <c r="N84" s="293">
        <v>12</v>
      </c>
      <c r="O84" s="293"/>
      <c r="P84" s="293"/>
      <c r="Q84" s="293"/>
      <c r="R84" s="293"/>
      <c r="S84" s="293"/>
      <c r="T84" s="293"/>
      <c r="U84" s="293"/>
      <c r="V84" s="293"/>
      <c r="W84" s="293">
        <f>283+13</f>
        <v>296</v>
      </c>
      <c r="X84" s="293"/>
      <c r="Y84" s="406"/>
      <c r="Z84" s="411">
        <v>0.3</v>
      </c>
      <c r="AA84" s="411">
        <v>0.65</v>
      </c>
      <c r="AB84" s="411">
        <v>0.05</v>
      </c>
      <c r="AC84" s="294">
        <f>SUM(Y84:AB84)</f>
        <v>1</v>
      </c>
    </row>
    <row r="85" spans="1:29" s="281" customFormat="1" ht="15" outlineLevel="1">
      <c r="A85" s="502"/>
      <c r="B85" s="313" t="s">
        <v>212</v>
      </c>
      <c r="C85" s="289" t="s">
        <v>576</v>
      </c>
      <c r="D85" s="293"/>
      <c r="E85" s="293"/>
      <c r="F85" s="293"/>
      <c r="G85" s="293"/>
      <c r="H85" s="293"/>
      <c r="I85" s="293"/>
      <c r="J85" s="293" t="s">
        <v>773</v>
      </c>
      <c r="K85" s="293"/>
      <c r="L85" s="293" t="s">
        <v>773</v>
      </c>
      <c r="M85" s="293"/>
      <c r="N85" s="293">
        <v>12</v>
      </c>
      <c r="O85" s="293"/>
      <c r="P85" s="293"/>
      <c r="Q85" s="293"/>
      <c r="R85" s="293"/>
      <c r="S85" s="293"/>
      <c r="T85" s="293"/>
      <c r="U85" s="293" t="s">
        <v>773</v>
      </c>
      <c r="V85" s="293"/>
      <c r="W85" s="293" t="s">
        <v>773</v>
      </c>
      <c r="X85" s="293"/>
      <c r="Y85" s="407">
        <f>Y84</f>
        <v>0</v>
      </c>
      <c r="Z85" s="407">
        <f>Z84</f>
        <v>0.3</v>
      </c>
      <c r="AA85" s="407">
        <f t="shared" ref="AA85:AB85" si="20">AA84</f>
        <v>0.65</v>
      </c>
      <c r="AB85" s="407">
        <f t="shared" si="20"/>
        <v>0.05</v>
      </c>
      <c r="AC85" s="295"/>
    </row>
    <row r="86" spans="1:29" s="281" customFormat="1" ht="15" outlineLevel="1">
      <c r="A86" s="502"/>
      <c r="B86" s="313"/>
      <c r="C86" s="303"/>
      <c r="D86" s="289"/>
      <c r="E86" s="289"/>
      <c r="F86" s="289"/>
      <c r="G86" s="289"/>
      <c r="H86" s="289"/>
      <c r="I86" s="289"/>
      <c r="J86" s="289"/>
      <c r="K86" s="289"/>
      <c r="L86" s="289"/>
      <c r="M86" s="289"/>
      <c r="N86" s="289"/>
      <c r="O86" s="289"/>
      <c r="P86" s="289"/>
      <c r="Q86" s="289"/>
      <c r="R86" s="289"/>
      <c r="S86" s="289"/>
      <c r="T86" s="289"/>
      <c r="U86" s="289"/>
      <c r="V86" s="289"/>
      <c r="W86" s="289"/>
      <c r="X86" s="289"/>
      <c r="Y86" s="418"/>
      <c r="Z86" s="408"/>
      <c r="AA86" s="408"/>
      <c r="AB86" s="408"/>
      <c r="AC86" s="304"/>
    </row>
    <row r="87" spans="1:29" s="281" customFormat="1" ht="15" outlineLevel="1">
      <c r="A87" s="502">
        <v>22</v>
      </c>
      <c r="B87" s="313" t="s">
        <v>9</v>
      </c>
      <c r="C87" s="289" t="s">
        <v>583</v>
      </c>
      <c r="D87" s="293"/>
      <c r="E87" s="293"/>
      <c r="F87" s="293"/>
      <c r="G87" s="293"/>
      <c r="H87" s="293"/>
      <c r="I87" s="293"/>
      <c r="J87" s="293" t="s">
        <v>773</v>
      </c>
      <c r="K87" s="293"/>
      <c r="L87" s="293" t="s">
        <v>773</v>
      </c>
      <c r="M87" s="293"/>
      <c r="N87" s="289"/>
      <c r="O87" s="293"/>
      <c r="P87" s="293"/>
      <c r="Q87" s="293"/>
      <c r="R87" s="293"/>
      <c r="S87" s="293"/>
      <c r="T87" s="293"/>
      <c r="U87" s="293" t="s">
        <v>773</v>
      </c>
      <c r="V87" s="293"/>
      <c r="W87" s="293" t="s">
        <v>773</v>
      </c>
      <c r="X87" s="293"/>
      <c r="Y87" s="406"/>
      <c r="Z87" s="411"/>
      <c r="AA87" s="411"/>
      <c r="AB87" s="411"/>
      <c r="AC87" s="294">
        <f>SUM(Y87:AB87)</f>
        <v>0</v>
      </c>
    </row>
    <row r="88" spans="1:29" s="281" customFormat="1" ht="15" outlineLevel="1">
      <c r="A88" s="502"/>
      <c r="B88" s="313" t="s">
        <v>212</v>
      </c>
      <c r="C88" s="289" t="s">
        <v>576</v>
      </c>
      <c r="D88" s="293"/>
      <c r="E88" s="293"/>
      <c r="F88" s="293"/>
      <c r="G88" s="293"/>
      <c r="H88" s="293"/>
      <c r="I88" s="293"/>
      <c r="J88" s="293" t="s">
        <v>773</v>
      </c>
      <c r="K88" s="293"/>
      <c r="L88" s="293" t="s">
        <v>773</v>
      </c>
      <c r="M88" s="293"/>
      <c r="N88" s="289"/>
      <c r="O88" s="293"/>
      <c r="P88" s="293"/>
      <c r="Q88" s="293"/>
      <c r="R88" s="293"/>
      <c r="S88" s="293"/>
      <c r="T88" s="293"/>
      <c r="U88" s="293" t="s">
        <v>773</v>
      </c>
      <c r="V88" s="293"/>
      <c r="W88" s="293" t="s">
        <v>773</v>
      </c>
      <c r="X88" s="293"/>
      <c r="Y88" s="407">
        <f t="shared" ref="Y88:AB88" si="21">Y87</f>
        <v>0</v>
      </c>
      <c r="Z88" s="407">
        <f t="shared" si="21"/>
        <v>0</v>
      </c>
      <c r="AA88" s="407">
        <f t="shared" si="21"/>
        <v>0</v>
      </c>
      <c r="AB88" s="407">
        <f t="shared" si="21"/>
        <v>0</v>
      </c>
      <c r="AC88" s="304"/>
    </row>
    <row r="89" spans="1:29" s="281" customFormat="1" ht="15" outlineLevel="1">
      <c r="A89" s="502"/>
      <c r="B89" s="313"/>
      <c r="C89" s="303"/>
      <c r="D89" s="289"/>
      <c r="E89" s="289"/>
      <c r="F89" s="289"/>
      <c r="G89" s="289"/>
      <c r="H89" s="289"/>
      <c r="I89" s="289"/>
      <c r="J89" s="289"/>
      <c r="K89" s="289"/>
      <c r="L89" s="289"/>
      <c r="M89" s="289"/>
      <c r="N89" s="289"/>
      <c r="O89" s="289"/>
      <c r="P89" s="289"/>
      <c r="Q89" s="289"/>
      <c r="R89" s="289"/>
      <c r="S89" s="289"/>
      <c r="T89" s="289"/>
      <c r="U89" s="289"/>
      <c r="V89" s="289"/>
      <c r="W89" s="289"/>
      <c r="X89" s="289"/>
      <c r="Y89" s="408"/>
      <c r="Z89" s="408"/>
      <c r="AA89" s="408"/>
      <c r="AB89" s="408"/>
      <c r="AC89" s="304"/>
    </row>
    <row r="90" spans="1:29" s="291" customFormat="1" ht="15.6" outlineLevel="1">
      <c r="A90" s="503"/>
      <c r="B90" s="286" t="s">
        <v>14</v>
      </c>
      <c r="C90" s="287"/>
      <c r="D90" s="288"/>
      <c r="E90" s="288"/>
      <c r="F90" s="288"/>
      <c r="G90" s="288"/>
      <c r="H90" s="288"/>
      <c r="I90" s="288"/>
      <c r="J90" s="288"/>
      <c r="K90" s="288"/>
      <c r="L90" s="288"/>
      <c r="M90" s="288"/>
      <c r="N90" s="288"/>
      <c r="O90" s="288"/>
      <c r="P90" s="287"/>
      <c r="Q90" s="287"/>
      <c r="R90" s="287"/>
      <c r="S90" s="287"/>
      <c r="T90" s="287"/>
      <c r="U90" s="287"/>
      <c r="V90" s="288"/>
      <c r="W90" s="287"/>
      <c r="X90" s="287"/>
      <c r="Y90" s="410"/>
      <c r="Z90" s="410"/>
      <c r="AA90" s="410"/>
      <c r="AB90" s="410"/>
      <c r="AC90" s="290"/>
    </row>
    <row r="91" spans="1:29" s="281" customFormat="1" ht="15" outlineLevel="1">
      <c r="A91" s="502">
        <v>23</v>
      </c>
      <c r="B91" s="313" t="s">
        <v>14</v>
      </c>
      <c r="C91" s="289" t="s">
        <v>583</v>
      </c>
      <c r="D91" s="293"/>
      <c r="E91" s="293"/>
      <c r="F91" s="293"/>
      <c r="G91" s="293"/>
      <c r="H91" s="293"/>
      <c r="I91" s="293"/>
      <c r="J91" s="293" t="s">
        <v>773</v>
      </c>
      <c r="K91" s="293"/>
      <c r="L91" s="293" t="s">
        <v>773</v>
      </c>
      <c r="M91" s="293"/>
      <c r="N91" s="289"/>
      <c r="O91" s="293"/>
      <c r="P91" s="293"/>
      <c r="Q91" s="293"/>
      <c r="R91" s="293"/>
      <c r="S91" s="293"/>
      <c r="T91" s="293"/>
      <c r="U91" s="293" t="s">
        <v>773</v>
      </c>
      <c r="V91" s="293"/>
      <c r="W91" s="293" t="s">
        <v>773</v>
      </c>
      <c r="X91" s="293"/>
      <c r="Y91" s="406">
        <v>1</v>
      </c>
      <c r="Z91" s="406"/>
      <c r="AA91" s="406"/>
      <c r="AB91" s="406"/>
      <c r="AC91" s="294">
        <f>SUM(Y91:AB91)</f>
        <v>1</v>
      </c>
    </row>
    <row r="92" spans="1:29" s="281" customFormat="1" ht="15" outlineLevel="1">
      <c r="A92" s="502"/>
      <c r="B92" s="313" t="s">
        <v>212</v>
      </c>
      <c r="C92" s="289" t="s">
        <v>576</v>
      </c>
      <c r="D92" s="293"/>
      <c r="E92" s="293"/>
      <c r="F92" s="293"/>
      <c r="G92" s="293"/>
      <c r="H92" s="293"/>
      <c r="I92" s="293"/>
      <c r="J92" s="293"/>
      <c r="K92" s="293"/>
      <c r="L92" s="293">
        <v>0</v>
      </c>
      <c r="M92" s="293"/>
      <c r="N92" s="463"/>
      <c r="O92" s="293"/>
      <c r="P92" s="293"/>
      <c r="Q92" s="293"/>
      <c r="R92" s="293"/>
      <c r="S92" s="293"/>
      <c r="T92" s="293"/>
      <c r="U92" s="293"/>
      <c r="V92" s="293"/>
      <c r="W92" s="293">
        <v>5.0205956000000003E-2</v>
      </c>
      <c r="X92" s="293"/>
      <c r="Y92" s="407">
        <f>Y91</f>
        <v>1</v>
      </c>
      <c r="Z92" s="407">
        <f>Z91</f>
        <v>0</v>
      </c>
      <c r="AA92" s="407">
        <f t="shared" ref="AA92:AB92" si="22">AA91</f>
        <v>0</v>
      </c>
      <c r="AB92" s="407">
        <f t="shared" si="22"/>
        <v>0</v>
      </c>
      <c r="AC92" s="295"/>
    </row>
    <row r="93" spans="1:29" s="281" customFormat="1" ht="15" outlineLevel="1">
      <c r="A93" s="502"/>
      <c r="B93" s="313"/>
      <c r="C93" s="303"/>
      <c r="D93" s="289"/>
      <c r="E93" s="289"/>
      <c r="F93" s="289"/>
      <c r="G93" s="289"/>
      <c r="H93" s="289"/>
      <c r="I93" s="289"/>
      <c r="J93" s="289"/>
      <c r="K93" s="289"/>
      <c r="L93" s="289"/>
      <c r="M93" s="289"/>
      <c r="N93" s="289"/>
      <c r="O93" s="289"/>
      <c r="P93" s="289"/>
      <c r="Q93" s="289"/>
      <c r="R93" s="289"/>
      <c r="S93" s="289"/>
      <c r="T93" s="289"/>
      <c r="U93" s="289"/>
      <c r="V93" s="289"/>
      <c r="W93" s="289"/>
      <c r="X93" s="289"/>
      <c r="Y93" s="408"/>
      <c r="Z93" s="408"/>
      <c r="AA93" s="408"/>
      <c r="AB93" s="408"/>
      <c r="AC93" s="304"/>
    </row>
    <row r="94" spans="1:29" s="291" customFormat="1" ht="15.6" outlineLevel="1">
      <c r="A94" s="503"/>
      <c r="B94" s="286" t="s">
        <v>486</v>
      </c>
      <c r="C94" s="287"/>
      <c r="D94" s="288"/>
      <c r="E94" s="288"/>
      <c r="F94" s="288"/>
      <c r="G94" s="288"/>
      <c r="H94" s="288"/>
      <c r="I94" s="288"/>
      <c r="J94" s="288"/>
      <c r="K94" s="288"/>
      <c r="L94" s="288"/>
      <c r="M94" s="288"/>
      <c r="N94" s="288"/>
      <c r="O94" s="288"/>
      <c r="P94" s="287"/>
      <c r="Q94" s="287"/>
      <c r="R94" s="287"/>
      <c r="S94" s="287"/>
      <c r="T94" s="287"/>
      <c r="U94" s="287"/>
      <c r="V94" s="288"/>
      <c r="W94" s="287"/>
      <c r="X94" s="287"/>
      <c r="Y94" s="410"/>
      <c r="Z94" s="410"/>
      <c r="AA94" s="410"/>
      <c r="AB94" s="410"/>
      <c r="AC94" s="290"/>
    </row>
    <row r="95" spans="1:29" s="281" customFormat="1" ht="15" outlineLevel="1">
      <c r="A95" s="502">
        <v>24</v>
      </c>
      <c r="B95" s="313" t="s">
        <v>14</v>
      </c>
      <c r="C95" s="289" t="s">
        <v>583</v>
      </c>
      <c r="D95" s="293"/>
      <c r="E95" s="293"/>
      <c r="F95" s="293"/>
      <c r="G95" s="293"/>
      <c r="H95" s="293"/>
      <c r="I95" s="293"/>
      <c r="J95" s="293"/>
      <c r="K95" s="293"/>
      <c r="L95" s="293"/>
      <c r="M95" s="293"/>
      <c r="N95" s="289"/>
      <c r="O95" s="293"/>
      <c r="P95" s="293"/>
      <c r="Q95" s="293"/>
      <c r="R95" s="293"/>
      <c r="S95" s="293"/>
      <c r="T95" s="293"/>
      <c r="U95" s="293"/>
      <c r="V95" s="293"/>
      <c r="W95" s="293"/>
      <c r="X95" s="293"/>
      <c r="Y95" s="406"/>
      <c r="Z95" s="406"/>
      <c r="AA95" s="406"/>
      <c r="AB95" s="406"/>
      <c r="AC95" s="294">
        <f>SUM(Y95:AB95)</f>
        <v>0</v>
      </c>
    </row>
    <row r="96" spans="1:29" s="281" customFormat="1" ht="15" outlineLevel="1">
      <c r="A96" s="502"/>
      <c r="B96" s="313" t="s">
        <v>212</v>
      </c>
      <c r="C96" s="289" t="s">
        <v>576</v>
      </c>
      <c r="D96" s="293"/>
      <c r="E96" s="293"/>
      <c r="F96" s="293"/>
      <c r="G96" s="293"/>
      <c r="H96" s="293"/>
      <c r="I96" s="293"/>
      <c r="J96" s="293"/>
      <c r="K96" s="293"/>
      <c r="L96" s="293"/>
      <c r="M96" s="293"/>
      <c r="N96" s="463"/>
      <c r="O96" s="293"/>
      <c r="P96" s="293"/>
      <c r="Q96" s="293"/>
      <c r="R96" s="293"/>
      <c r="S96" s="293"/>
      <c r="T96" s="293"/>
      <c r="U96" s="293"/>
      <c r="V96" s="293"/>
      <c r="W96" s="293"/>
      <c r="X96" s="293"/>
      <c r="Y96" s="407">
        <f>Y95</f>
        <v>0</v>
      </c>
      <c r="Z96" s="407">
        <f>Z95</f>
        <v>0</v>
      </c>
      <c r="AA96" s="407">
        <f t="shared" ref="AA96:AB96" si="23">AA95</f>
        <v>0</v>
      </c>
      <c r="AB96" s="407">
        <f t="shared" si="23"/>
        <v>0</v>
      </c>
      <c r="AC96" s="295"/>
    </row>
    <row r="97" spans="1:29" s="281" customFormat="1" ht="15" outlineLevel="1">
      <c r="A97" s="502"/>
      <c r="B97" s="313"/>
      <c r="C97" s="303"/>
      <c r="D97" s="289"/>
      <c r="E97" s="289"/>
      <c r="F97" s="289"/>
      <c r="G97" s="289"/>
      <c r="H97" s="289"/>
      <c r="I97" s="289"/>
      <c r="J97" s="289"/>
      <c r="K97" s="289"/>
      <c r="L97" s="289"/>
      <c r="M97" s="289"/>
      <c r="N97" s="289"/>
      <c r="O97" s="289"/>
      <c r="P97" s="289"/>
      <c r="Q97" s="289"/>
      <c r="R97" s="289"/>
      <c r="S97" s="289"/>
      <c r="T97" s="289"/>
      <c r="U97" s="289"/>
      <c r="V97" s="289"/>
      <c r="W97" s="289"/>
      <c r="X97" s="289"/>
      <c r="Y97" s="408"/>
      <c r="Z97" s="408"/>
      <c r="AA97" s="408"/>
      <c r="AB97" s="408"/>
      <c r="AC97" s="304"/>
    </row>
    <row r="98" spans="1:29" s="281" customFormat="1" ht="15" outlineLevel="1">
      <c r="A98" s="502">
        <v>25</v>
      </c>
      <c r="B98" s="312" t="s">
        <v>21</v>
      </c>
      <c r="C98" s="289" t="s">
        <v>583</v>
      </c>
      <c r="D98" s="293"/>
      <c r="E98" s="293"/>
      <c r="F98" s="293"/>
      <c r="G98" s="293"/>
      <c r="H98" s="293"/>
      <c r="I98" s="293"/>
      <c r="J98" s="293"/>
      <c r="K98" s="293"/>
      <c r="L98" s="293"/>
      <c r="M98" s="293"/>
      <c r="N98" s="293"/>
      <c r="O98" s="293"/>
      <c r="P98" s="293"/>
      <c r="Q98" s="293"/>
      <c r="R98" s="293"/>
      <c r="S98" s="293"/>
      <c r="T98" s="293"/>
      <c r="U98" s="293"/>
      <c r="V98" s="293"/>
      <c r="W98" s="293"/>
      <c r="X98" s="293"/>
      <c r="Y98" s="411"/>
      <c r="Z98" s="411"/>
      <c r="AA98" s="411"/>
      <c r="AB98" s="411"/>
      <c r="AC98" s="294">
        <f>SUM(Y98:AB98)</f>
        <v>0</v>
      </c>
    </row>
    <row r="99" spans="1:29" s="281" customFormat="1" ht="15" outlineLevel="1">
      <c r="A99" s="502"/>
      <c r="B99" s="313" t="s">
        <v>212</v>
      </c>
      <c r="C99" s="289" t="s">
        <v>576</v>
      </c>
      <c r="D99" s="293"/>
      <c r="E99" s="293"/>
      <c r="F99" s="293"/>
      <c r="G99" s="293"/>
      <c r="H99" s="293"/>
      <c r="I99" s="293"/>
      <c r="J99" s="293"/>
      <c r="K99" s="293"/>
      <c r="L99" s="293"/>
      <c r="M99" s="293"/>
      <c r="N99" s="293"/>
      <c r="O99" s="293"/>
      <c r="P99" s="293"/>
      <c r="Q99" s="293"/>
      <c r="R99" s="293"/>
      <c r="S99" s="293"/>
      <c r="T99" s="293"/>
      <c r="U99" s="293"/>
      <c r="V99" s="293"/>
      <c r="W99" s="293"/>
      <c r="X99" s="293"/>
      <c r="Y99" s="407">
        <f>Y98</f>
        <v>0</v>
      </c>
      <c r="Z99" s="407">
        <f>Z98</f>
        <v>0</v>
      </c>
      <c r="AA99" s="407">
        <f t="shared" ref="AA99:AB99" si="24">AA98</f>
        <v>0</v>
      </c>
      <c r="AB99" s="407">
        <f t="shared" si="24"/>
        <v>0</v>
      </c>
      <c r="AC99" s="309"/>
    </row>
    <row r="100" spans="1:29" s="281" customFormat="1" ht="15" outlineLevel="1">
      <c r="A100" s="502"/>
      <c r="B100" s="312"/>
      <c r="C100" s="310"/>
      <c r="D100" s="289"/>
      <c r="E100" s="289"/>
      <c r="F100" s="289"/>
      <c r="G100" s="289"/>
      <c r="H100" s="289"/>
      <c r="I100" s="289"/>
      <c r="J100" s="289"/>
      <c r="K100" s="289"/>
      <c r="L100" s="289"/>
      <c r="M100" s="289"/>
      <c r="N100" s="289"/>
      <c r="O100" s="289"/>
      <c r="P100" s="289"/>
      <c r="Q100" s="289"/>
      <c r="R100" s="289"/>
      <c r="S100" s="289"/>
      <c r="T100" s="289"/>
      <c r="U100" s="289"/>
      <c r="V100" s="289"/>
      <c r="W100" s="289"/>
      <c r="X100" s="289"/>
      <c r="Y100" s="412"/>
      <c r="Z100" s="413"/>
      <c r="AA100" s="412"/>
      <c r="AB100" s="412"/>
      <c r="AC100" s="311"/>
    </row>
    <row r="101" spans="1:29" s="291" customFormat="1" ht="15.6" outlineLevel="1">
      <c r="A101" s="503"/>
      <c r="B101" s="286" t="s">
        <v>15</v>
      </c>
      <c r="C101" s="318"/>
      <c r="D101" s="288"/>
      <c r="E101" s="287"/>
      <c r="F101" s="287"/>
      <c r="G101" s="287"/>
      <c r="H101" s="287"/>
      <c r="I101" s="287"/>
      <c r="J101" s="287"/>
      <c r="K101" s="287"/>
      <c r="L101" s="287"/>
      <c r="M101" s="287"/>
      <c r="N101" s="289"/>
      <c r="O101" s="287"/>
      <c r="P101" s="287"/>
      <c r="Q101" s="287"/>
      <c r="R101" s="287"/>
      <c r="S101" s="287"/>
      <c r="T101" s="287"/>
      <c r="U101" s="287"/>
      <c r="V101" s="287"/>
      <c r="W101" s="287"/>
      <c r="X101" s="287"/>
      <c r="Y101" s="410"/>
      <c r="Z101" s="410"/>
      <c r="AA101" s="410"/>
      <c r="AB101" s="410"/>
      <c r="AC101" s="290"/>
    </row>
    <row r="102" spans="1:29" s="281" customFormat="1" ht="15" outlineLevel="1">
      <c r="A102" s="502">
        <v>26</v>
      </c>
      <c r="B102" s="319" t="s">
        <v>16</v>
      </c>
      <c r="C102" s="289" t="s">
        <v>583</v>
      </c>
      <c r="D102" s="293"/>
      <c r="E102" s="293"/>
      <c r="F102" s="293"/>
      <c r="G102" s="293"/>
      <c r="H102" s="293"/>
      <c r="I102" s="293"/>
      <c r="J102" s="293"/>
      <c r="K102" s="293"/>
      <c r="L102" s="293">
        <v>455514.21895980003</v>
      </c>
      <c r="M102" s="293"/>
      <c r="N102" s="293">
        <v>12</v>
      </c>
      <c r="O102" s="293"/>
      <c r="P102" s="293"/>
      <c r="Q102" s="293"/>
      <c r="R102" s="293"/>
      <c r="S102" s="293"/>
      <c r="T102" s="293"/>
      <c r="U102" s="293"/>
      <c r="V102" s="293"/>
      <c r="W102" s="293">
        <v>78.392313999999999</v>
      </c>
      <c r="X102" s="293"/>
      <c r="Y102" s="406"/>
      <c r="Z102" s="406">
        <v>0.5</v>
      </c>
      <c r="AA102" s="406">
        <v>0.5</v>
      </c>
      <c r="AB102" s="406"/>
      <c r="AC102" s="294">
        <f>SUM(Y102:AB102)</f>
        <v>1</v>
      </c>
    </row>
    <row r="103" spans="1:29" s="281" customFormat="1" ht="15" outlineLevel="1">
      <c r="A103" s="502"/>
      <c r="B103" s="313" t="s">
        <v>212</v>
      </c>
      <c r="C103" s="289" t="s">
        <v>576</v>
      </c>
      <c r="D103" s="293"/>
      <c r="E103" s="293"/>
      <c r="F103" s="293"/>
      <c r="G103" s="293"/>
      <c r="H103" s="293"/>
      <c r="I103" s="293"/>
      <c r="J103" s="293" t="s">
        <v>773</v>
      </c>
      <c r="K103" s="293"/>
      <c r="L103" s="293" t="s">
        <v>773</v>
      </c>
      <c r="M103" s="293"/>
      <c r="N103" s="293">
        <v>12</v>
      </c>
      <c r="O103" s="293"/>
      <c r="P103" s="293"/>
      <c r="Q103" s="293"/>
      <c r="R103" s="293"/>
      <c r="S103" s="293"/>
      <c r="T103" s="293"/>
      <c r="U103" s="293" t="s">
        <v>773</v>
      </c>
      <c r="V103" s="293"/>
      <c r="W103" s="293" t="s">
        <v>773</v>
      </c>
      <c r="X103" s="293"/>
      <c r="Y103" s="407">
        <f>Y102</f>
        <v>0</v>
      </c>
      <c r="Z103" s="407">
        <f>Z102</f>
        <v>0.5</v>
      </c>
      <c r="AA103" s="407">
        <f t="shared" ref="AA103:AB103" si="25">AA102</f>
        <v>0.5</v>
      </c>
      <c r="AB103" s="407">
        <f t="shared" si="25"/>
        <v>0</v>
      </c>
      <c r="AC103" s="304"/>
    </row>
    <row r="104" spans="1:29" s="307" customFormat="1" ht="15" outlineLevel="1">
      <c r="A104" s="505"/>
      <c r="B104" s="320"/>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419"/>
      <c r="Z104" s="420"/>
      <c r="AA104" s="420"/>
      <c r="AB104" s="420"/>
      <c r="AC104" s="295"/>
    </row>
    <row r="105" spans="1:29" s="281" customFormat="1" ht="15" outlineLevel="1">
      <c r="A105" s="502">
        <v>27</v>
      </c>
      <c r="B105" s="319" t="s">
        <v>17</v>
      </c>
      <c r="C105" s="289" t="s">
        <v>583</v>
      </c>
      <c r="D105" s="293"/>
      <c r="E105" s="293"/>
      <c r="F105" s="293"/>
      <c r="G105" s="293"/>
      <c r="H105" s="293"/>
      <c r="I105" s="293"/>
      <c r="J105" s="293"/>
      <c r="K105" s="293"/>
      <c r="L105" s="293">
        <v>151314.81927754878</v>
      </c>
      <c r="M105" s="293"/>
      <c r="N105" s="293">
        <v>12</v>
      </c>
      <c r="O105" s="293"/>
      <c r="P105" s="293"/>
      <c r="Q105" s="293"/>
      <c r="R105" s="293"/>
      <c r="S105" s="293"/>
      <c r="T105" s="293"/>
      <c r="U105" s="293"/>
      <c r="V105" s="293"/>
      <c r="W105" s="293">
        <v>29.461608114787534</v>
      </c>
      <c r="X105" s="293"/>
      <c r="Y105" s="406"/>
      <c r="Z105" s="406"/>
      <c r="AA105" s="406">
        <v>1</v>
      </c>
      <c r="AB105" s="406"/>
      <c r="AC105" s="294">
        <f>SUM(Y105:AB105)</f>
        <v>1</v>
      </c>
    </row>
    <row r="106" spans="1:29" s="281" customFormat="1" ht="15" outlineLevel="1">
      <c r="A106" s="502"/>
      <c r="B106" s="313" t="s">
        <v>212</v>
      </c>
      <c r="C106" s="289" t="s">
        <v>576</v>
      </c>
      <c r="D106" s="293"/>
      <c r="E106" s="293"/>
      <c r="F106" s="293"/>
      <c r="G106" s="293"/>
      <c r="H106" s="293"/>
      <c r="I106" s="293"/>
      <c r="J106" s="293"/>
      <c r="K106" s="293"/>
      <c r="L106" s="293">
        <v>127966.5</v>
      </c>
      <c r="M106" s="293"/>
      <c r="N106" s="293">
        <v>12</v>
      </c>
      <c r="O106" s="293"/>
      <c r="P106" s="293"/>
      <c r="Q106" s="293"/>
      <c r="R106" s="293"/>
      <c r="S106" s="293"/>
      <c r="T106" s="293"/>
      <c r="U106" s="293"/>
      <c r="V106" s="293"/>
      <c r="W106" s="293">
        <v>29.1</v>
      </c>
      <c r="X106" s="293"/>
      <c r="Y106" s="407">
        <f>Y105</f>
        <v>0</v>
      </c>
      <c r="Z106" s="407">
        <f>Z105</f>
        <v>0</v>
      </c>
      <c r="AA106" s="407">
        <f>AA105</f>
        <v>1</v>
      </c>
      <c r="AB106" s="407">
        <f>AB105</f>
        <v>0</v>
      </c>
      <c r="AC106" s="304"/>
    </row>
    <row r="107" spans="1:29" s="307" customFormat="1" ht="15.6" outlineLevel="1">
      <c r="A107" s="505"/>
      <c r="B107" s="321"/>
      <c r="C107" s="298"/>
      <c r="D107" s="289"/>
      <c r="E107" s="289"/>
      <c r="F107" s="289"/>
      <c r="G107" s="289"/>
      <c r="H107" s="289"/>
      <c r="I107" s="289"/>
      <c r="J107" s="289"/>
      <c r="K107" s="289"/>
      <c r="L107" s="289"/>
      <c r="M107" s="289"/>
      <c r="N107" s="298"/>
      <c r="O107" s="289"/>
      <c r="P107" s="289"/>
      <c r="Q107" s="289"/>
      <c r="R107" s="289"/>
      <c r="S107" s="289"/>
      <c r="T107" s="289"/>
      <c r="U107" s="289"/>
      <c r="V107" s="289"/>
      <c r="W107" s="289"/>
      <c r="X107" s="289"/>
      <c r="Y107" s="408"/>
      <c r="Z107" s="408"/>
      <c r="AA107" s="408"/>
      <c r="AB107" s="408"/>
      <c r="AC107" s="304"/>
    </row>
    <row r="108" spans="1:29" s="281" customFormat="1" ht="15" hidden="1" outlineLevel="1">
      <c r="A108" s="502">
        <v>28</v>
      </c>
      <c r="B108" s="319" t="s">
        <v>18</v>
      </c>
      <c r="C108" s="289" t="s">
        <v>583</v>
      </c>
      <c r="D108" s="293"/>
      <c r="E108" s="293"/>
      <c r="F108" s="293"/>
      <c r="G108" s="293"/>
      <c r="H108" s="293"/>
      <c r="I108" s="293"/>
      <c r="J108" s="293" t="s">
        <v>773</v>
      </c>
      <c r="K108" s="293"/>
      <c r="L108" s="293" t="s">
        <v>773</v>
      </c>
      <c r="M108" s="293" t="s">
        <v>773</v>
      </c>
      <c r="N108" s="293">
        <v>0</v>
      </c>
      <c r="O108" s="293"/>
      <c r="P108" s="293"/>
      <c r="Q108" s="293"/>
      <c r="R108" s="293"/>
      <c r="S108" s="293"/>
      <c r="T108" s="293"/>
      <c r="U108" s="293" t="s">
        <v>773</v>
      </c>
      <c r="V108" s="293"/>
      <c r="W108" s="293" t="s">
        <v>773</v>
      </c>
      <c r="X108" s="293" t="s">
        <v>773</v>
      </c>
      <c r="Y108" s="406"/>
      <c r="Z108" s="406"/>
      <c r="AA108" s="406"/>
      <c r="AB108" s="406"/>
      <c r="AC108" s="294">
        <f>SUM(Y108:AB108)</f>
        <v>0</v>
      </c>
    </row>
    <row r="109" spans="1:29" s="281" customFormat="1" ht="15" hidden="1" outlineLevel="1">
      <c r="A109" s="502"/>
      <c r="B109" s="313" t="s">
        <v>212</v>
      </c>
      <c r="C109" s="289" t="s">
        <v>576</v>
      </c>
      <c r="D109" s="293"/>
      <c r="E109" s="293"/>
      <c r="F109" s="293"/>
      <c r="G109" s="293"/>
      <c r="H109" s="293"/>
      <c r="I109" s="293"/>
      <c r="J109" s="293" t="s">
        <v>773</v>
      </c>
      <c r="K109" s="293"/>
      <c r="L109" s="293" t="s">
        <v>773</v>
      </c>
      <c r="M109" s="293" t="s">
        <v>773</v>
      </c>
      <c r="N109" s="293">
        <v>0</v>
      </c>
      <c r="O109" s="293"/>
      <c r="P109" s="293"/>
      <c r="Q109" s="293"/>
      <c r="R109" s="293"/>
      <c r="S109" s="293"/>
      <c r="T109" s="293"/>
      <c r="U109" s="293" t="s">
        <v>773</v>
      </c>
      <c r="V109" s="293"/>
      <c r="W109" s="293" t="s">
        <v>773</v>
      </c>
      <c r="X109" s="293" t="s">
        <v>773</v>
      </c>
      <c r="Y109" s="407">
        <f>Y108</f>
        <v>0</v>
      </c>
      <c r="Z109" s="407">
        <f>Z108</f>
        <v>0</v>
      </c>
      <c r="AA109" s="407">
        <f t="shared" ref="AA109:AB109" si="26">AA108</f>
        <v>0</v>
      </c>
      <c r="AB109" s="407">
        <f t="shared" si="26"/>
        <v>0</v>
      </c>
      <c r="AC109" s="295"/>
    </row>
    <row r="110" spans="1:29" s="307" customFormat="1" ht="15" hidden="1" outlineLevel="1">
      <c r="A110" s="505"/>
      <c r="B110" s="320"/>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408"/>
      <c r="Z110" s="408"/>
      <c r="AA110" s="408"/>
      <c r="AB110" s="408"/>
      <c r="AC110" s="304"/>
    </row>
    <row r="111" spans="1:29" s="281" customFormat="1" ht="15" hidden="1" outlineLevel="1">
      <c r="A111" s="502">
        <v>29</v>
      </c>
      <c r="B111" s="322" t="s">
        <v>19</v>
      </c>
      <c r="C111" s="289" t="s">
        <v>583</v>
      </c>
      <c r="D111" s="293"/>
      <c r="E111" s="293"/>
      <c r="F111" s="293"/>
      <c r="G111" s="293"/>
      <c r="H111" s="293"/>
      <c r="I111" s="293"/>
      <c r="J111" s="293" t="s">
        <v>773</v>
      </c>
      <c r="K111" s="293"/>
      <c r="L111" s="293" t="s">
        <v>773</v>
      </c>
      <c r="M111" s="293" t="s">
        <v>773</v>
      </c>
      <c r="N111" s="293">
        <v>0</v>
      </c>
      <c r="O111" s="293"/>
      <c r="P111" s="293"/>
      <c r="Q111" s="293"/>
      <c r="R111" s="293"/>
      <c r="S111" s="293"/>
      <c r="T111" s="293"/>
      <c r="U111" s="293" t="s">
        <v>773</v>
      </c>
      <c r="V111" s="293"/>
      <c r="W111" s="293" t="s">
        <v>773</v>
      </c>
      <c r="X111" s="293" t="s">
        <v>773</v>
      </c>
      <c r="Y111" s="406"/>
      <c r="Z111" s="406"/>
      <c r="AA111" s="406"/>
      <c r="AB111" s="406"/>
      <c r="AC111" s="294">
        <f>SUM(Y111:AB111)</f>
        <v>0</v>
      </c>
    </row>
    <row r="112" spans="1:29" s="281" customFormat="1" ht="15" hidden="1" outlineLevel="1">
      <c r="A112" s="502"/>
      <c r="B112" s="322" t="s">
        <v>212</v>
      </c>
      <c r="C112" s="289" t="s">
        <v>576</v>
      </c>
      <c r="D112" s="293"/>
      <c r="E112" s="293"/>
      <c r="F112" s="293"/>
      <c r="G112" s="293"/>
      <c r="H112" s="293"/>
      <c r="I112" s="293"/>
      <c r="J112" s="293" t="s">
        <v>773</v>
      </c>
      <c r="K112" s="293"/>
      <c r="L112" s="293" t="s">
        <v>773</v>
      </c>
      <c r="M112" s="293" t="s">
        <v>773</v>
      </c>
      <c r="N112" s="293">
        <v>0</v>
      </c>
      <c r="O112" s="293"/>
      <c r="P112" s="293"/>
      <c r="Q112" s="293"/>
      <c r="R112" s="293"/>
      <c r="S112" s="293"/>
      <c r="T112" s="293"/>
      <c r="U112" s="293" t="s">
        <v>773</v>
      </c>
      <c r="V112" s="293"/>
      <c r="W112" s="293" t="s">
        <v>773</v>
      </c>
      <c r="X112" s="293" t="s">
        <v>773</v>
      </c>
      <c r="Y112" s="407">
        <f>Y111</f>
        <v>0</v>
      </c>
      <c r="Z112" s="407">
        <f t="shared" ref="Z112:AB112" si="27">Z111</f>
        <v>0</v>
      </c>
      <c r="AA112" s="407">
        <f t="shared" si="27"/>
        <v>0</v>
      </c>
      <c r="AB112" s="407">
        <f t="shared" si="27"/>
        <v>0</v>
      </c>
      <c r="AC112" s="498"/>
    </row>
    <row r="113" spans="1:29" s="281" customFormat="1" ht="15" hidden="1" outlineLevel="1">
      <c r="A113" s="502"/>
      <c r="B113" s="322"/>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408"/>
      <c r="AA113" s="408"/>
      <c r="AB113" s="408"/>
      <c r="AC113" s="311"/>
    </row>
    <row r="114" spans="1:29" s="281" customFormat="1" ht="15" hidden="1" outlineLevel="1">
      <c r="A114" s="502">
        <v>30</v>
      </c>
      <c r="B114" s="322" t="s">
        <v>487</v>
      </c>
      <c r="C114" s="289" t="s">
        <v>583</v>
      </c>
      <c r="D114" s="293"/>
      <c r="E114" s="293"/>
      <c r="F114" s="293"/>
      <c r="G114" s="293"/>
      <c r="H114" s="293"/>
      <c r="I114" s="293"/>
      <c r="J114" s="293" t="s">
        <v>773</v>
      </c>
      <c r="K114" s="293"/>
      <c r="L114" s="293" t="s">
        <v>773</v>
      </c>
      <c r="M114" s="293" t="s">
        <v>773</v>
      </c>
      <c r="N114" s="293">
        <v>0</v>
      </c>
      <c r="O114" s="293"/>
      <c r="P114" s="293"/>
      <c r="Q114" s="293"/>
      <c r="R114" s="293"/>
      <c r="S114" s="293"/>
      <c r="T114" s="293"/>
      <c r="U114" s="293" t="s">
        <v>773</v>
      </c>
      <c r="V114" s="293"/>
      <c r="W114" s="293" t="s">
        <v>773</v>
      </c>
      <c r="X114" s="293" t="s">
        <v>773</v>
      </c>
      <c r="Y114" s="406"/>
      <c r="Z114" s="406"/>
      <c r="AA114" s="406"/>
      <c r="AB114" s="406"/>
      <c r="AC114" s="294">
        <f>SUM(Y114:AB114)</f>
        <v>0</v>
      </c>
    </row>
    <row r="115" spans="1:29" s="281" customFormat="1" ht="15" hidden="1" outlineLevel="1">
      <c r="A115" s="502"/>
      <c r="B115" s="322" t="s">
        <v>212</v>
      </c>
      <c r="C115" s="289" t="s">
        <v>576</v>
      </c>
      <c r="D115" s="293"/>
      <c r="E115" s="293"/>
      <c r="F115" s="293"/>
      <c r="G115" s="293"/>
      <c r="H115" s="293"/>
      <c r="I115" s="293"/>
      <c r="J115" s="293" t="s">
        <v>773</v>
      </c>
      <c r="K115" s="293"/>
      <c r="L115" s="293" t="s">
        <v>773</v>
      </c>
      <c r="M115" s="293" t="s">
        <v>773</v>
      </c>
      <c r="N115" s="293">
        <v>0</v>
      </c>
      <c r="O115" s="293"/>
      <c r="P115" s="293"/>
      <c r="Q115" s="293"/>
      <c r="R115" s="293"/>
      <c r="S115" s="293"/>
      <c r="T115" s="293"/>
      <c r="U115" s="293" t="s">
        <v>773</v>
      </c>
      <c r="V115" s="293"/>
      <c r="W115" s="293" t="s">
        <v>773</v>
      </c>
      <c r="X115" s="293" t="s">
        <v>773</v>
      </c>
      <c r="Y115" s="407">
        <f>Y114</f>
        <v>0</v>
      </c>
      <c r="Z115" s="407">
        <f t="shared" ref="Z115:AB115" si="28">Z114</f>
        <v>0</v>
      </c>
      <c r="AA115" s="407">
        <f t="shared" si="28"/>
        <v>0</v>
      </c>
      <c r="AB115" s="407">
        <f t="shared" si="28"/>
        <v>0</v>
      </c>
      <c r="AC115" s="498"/>
    </row>
    <row r="116" spans="1:29" s="281" customFormat="1" ht="15" hidden="1" outlineLevel="1">
      <c r="A116" s="502"/>
      <c r="B116" s="322"/>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289"/>
      <c r="Z116" s="408"/>
      <c r="AA116" s="408"/>
      <c r="AB116" s="408"/>
      <c r="AC116" s="311"/>
    </row>
    <row r="117" spans="1:29" s="281" customFormat="1" ht="15.6" hidden="1" outlineLevel="1">
      <c r="A117" s="502"/>
      <c r="B117" s="286" t="s">
        <v>488</v>
      </c>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289"/>
      <c r="Z117" s="408"/>
      <c r="AA117" s="408"/>
      <c r="AB117" s="408"/>
      <c r="AC117" s="311"/>
    </row>
    <row r="118" spans="1:29" s="281" customFormat="1" ht="15" hidden="1" outlineLevel="1">
      <c r="A118" s="502">
        <v>31</v>
      </c>
      <c r="B118" s="322" t="s">
        <v>489</v>
      </c>
      <c r="C118" s="289" t="s">
        <v>583</v>
      </c>
      <c r="D118" s="293"/>
      <c r="E118" s="293"/>
      <c r="F118" s="293"/>
      <c r="G118" s="293"/>
      <c r="H118" s="293"/>
      <c r="I118" s="293"/>
      <c r="J118" s="293" t="s">
        <v>773</v>
      </c>
      <c r="K118" s="293"/>
      <c r="L118" s="293" t="s">
        <v>773</v>
      </c>
      <c r="M118" s="293" t="s">
        <v>773</v>
      </c>
      <c r="N118" s="293">
        <v>0</v>
      </c>
      <c r="O118" s="293"/>
      <c r="P118" s="293"/>
      <c r="Q118" s="293"/>
      <c r="R118" s="293"/>
      <c r="S118" s="293"/>
      <c r="T118" s="293"/>
      <c r="U118" s="293" t="s">
        <v>773</v>
      </c>
      <c r="V118" s="293"/>
      <c r="W118" s="293" t="s">
        <v>773</v>
      </c>
      <c r="X118" s="293" t="s">
        <v>773</v>
      </c>
      <c r="Y118" s="406"/>
      <c r="Z118" s="406"/>
      <c r="AA118" s="406"/>
      <c r="AB118" s="406"/>
      <c r="AC118" s="294">
        <f>SUM(Y118:AB118)</f>
        <v>0</v>
      </c>
    </row>
    <row r="119" spans="1:29" s="281" customFormat="1" ht="15" hidden="1" outlineLevel="1">
      <c r="A119" s="502"/>
      <c r="B119" s="322" t="s">
        <v>212</v>
      </c>
      <c r="C119" s="289" t="s">
        <v>576</v>
      </c>
      <c r="D119" s="293"/>
      <c r="E119" s="293"/>
      <c r="F119" s="293"/>
      <c r="G119" s="293"/>
      <c r="H119" s="293"/>
      <c r="I119" s="293"/>
      <c r="J119" s="293" t="s">
        <v>773</v>
      </c>
      <c r="K119" s="293"/>
      <c r="L119" s="293" t="s">
        <v>773</v>
      </c>
      <c r="M119" s="293" t="s">
        <v>773</v>
      </c>
      <c r="N119" s="293">
        <v>0</v>
      </c>
      <c r="O119" s="293"/>
      <c r="P119" s="293"/>
      <c r="Q119" s="293"/>
      <c r="R119" s="293"/>
      <c r="S119" s="293"/>
      <c r="T119" s="293"/>
      <c r="U119" s="293" t="s">
        <v>773</v>
      </c>
      <c r="V119" s="293"/>
      <c r="W119" s="293" t="s">
        <v>773</v>
      </c>
      <c r="X119" s="293" t="s">
        <v>773</v>
      </c>
      <c r="Y119" s="407">
        <f>Y118</f>
        <v>0</v>
      </c>
      <c r="Z119" s="407">
        <f t="shared" ref="Z119:AB119" si="29">Z118</f>
        <v>0</v>
      </c>
      <c r="AA119" s="407">
        <f t="shared" si="29"/>
        <v>0</v>
      </c>
      <c r="AB119" s="407">
        <f t="shared" si="29"/>
        <v>0</v>
      </c>
      <c r="AC119" s="498"/>
    </row>
    <row r="120" spans="1:29" s="281" customFormat="1" ht="15" hidden="1" outlineLevel="1">
      <c r="A120" s="502"/>
      <c r="B120" s="322"/>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408"/>
      <c r="Z120" s="408"/>
      <c r="AA120" s="408"/>
      <c r="AB120" s="408"/>
      <c r="AC120" s="311"/>
    </row>
    <row r="121" spans="1:29" s="281" customFormat="1" ht="15" hidden="1" outlineLevel="1">
      <c r="A121" s="502">
        <v>32</v>
      </c>
      <c r="B121" s="322" t="s">
        <v>490</v>
      </c>
      <c r="C121" s="289" t="s">
        <v>583</v>
      </c>
      <c r="D121" s="293"/>
      <c r="E121" s="293"/>
      <c r="F121" s="293"/>
      <c r="G121" s="293"/>
      <c r="H121" s="293"/>
      <c r="I121" s="293"/>
      <c r="J121" s="293" t="s">
        <v>773</v>
      </c>
      <c r="K121" s="293"/>
      <c r="L121" s="293" t="s">
        <v>773</v>
      </c>
      <c r="M121" s="293" t="s">
        <v>773</v>
      </c>
      <c r="N121" s="293">
        <v>0</v>
      </c>
      <c r="O121" s="293"/>
      <c r="P121" s="293"/>
      <c r="Q121" s="293"/>
      <c r="R121" s="293"/>
      <c r="S121" s="293"/>
      <c r="T121" s="293"/>
      <c r="U121" s="293" t="s">
        <v>773</v>
      </c>
      <c r="V121" s="293"/>
      <c r="W121" s="293" t="s">
        <v>773</v>
      </c>
      <c r="X121" s="293" t="s">
        <v>773</v>
      </c>
      <c r="Y121" s="406"/>
      <c r="Z121" s="406"/>
      <c r="AA121" s="406"/>
      <c r="AB121" s="406"/>
      <c r="AC121" s="294">
        <f>SUM(Y121:AB121)</f>
        <v>0</v>
      </c>
    </row>
    <row r="122" spans="1:29" s="281" customFormat="1" ht="15" hidden="1" outlineLevel="1">
      <c r="A122" s="502"/>
      <c r="B122" s="322" t="s">
        <v>212</v>
      </c>
      <c r="C122" s="289" t="s">
        <v>576</v>
      </c>
      <c r="D122" s="293"/>
      <c r="E122" s="293"/>
      <c r="F122" s="293"/>
      <c r="G122" s="293"/>
      <c r="H122" s="293"/>
      <c r="I122" s="293"/>
      <c r="J122" s="293" t="s">
        <v>773</v>
      </c>
      <c r="K122" s="293"/>
      <c r="L122" s="293" t="s">
        <v>773</v>
      </c>
      <c r="M122" s="293" t="s">
        <v>773</v>
      </c>
      <c r="N122" s="293">
        <v>0</v>
      </c>
      <c r="O122" s="293"/>
      <c r="P122" s="293"/>
      <c r="Q122" s="293"/>
      <c r="R122" s="293"/>
      <c r="S122" s="293"/>
      <c r="T122" s="293"/>
      <c r="U122" s="293" t="s">
        <v>773</v>
      </c>
      <c r="V122" s="293"/>
      <c r="W122" s="293" t="s">
        <v>773</v>
      </c>
      <c r="X122" s="293" t="s">
        <v>773</v>
      </c>
      <c r="Y122" s="407">
        <f>Y121</f>
        <v>0</v>
      </c>
      <c r="Z122" s="407">
        <f t="shared" ref="Z122:AB122" si="30">Z121</f>
        <v>0</v>
      </c>
      <c r="AA122" s="407">
        <f t="shared" si="30"/>
        <v>0</v>
      </c>
      <c r="AB122" s="407">
        <f t="shared" si="30"/>
        <v>0</v>
      </c>
      <c r="AC122" s="498"/>
    </row>
    <row r="123" spans="1:29" s="281" customFormat="1" ht="15" hidden="1" outlineLevel="1">
      <c r="A123" s="502"/>
      <c r="B123" s="322"/>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408"/>
      <c r="Z123" s="408"/>
      <c r="AA123" s="408"/>
      <c r="AB123" s="408"/>
      <c r="AC123" s="311"/>
    </row>
    <row r="124" spans="1:29" s="281" customFormat="1" ht="15" hidden="1" outlineLevel="1">
      <c r="A124" s="502">
        <v>33</v>
      </c>
      <c r="B124" s="322" t="s">
        <v>491</v>
      </c>
      <c r="C124" s="289" t="s">
        <v>583</v>
      </c>
      <c r="D124" s="293"/>
      <c r="E124" s="293"/>
      <c r="F124" s="293"/>
      <c r="G124" s="293"/>
      <c r="H124" s="293"/>
      <c r="I124" s="293"/>
      <c r="J124" s="293" t="s">
        <v>773</v>
      </c>
      <c r="K124" s="293"/>
      <c r="L124" s="293" t="s">
        <v>773</v>
      </c>
      <c r="M124" s="293" t="s">
        <v>773</v>
      </c>
      <c r="N124" s="293">
        <v>0</v>
      </c>
      <c r="O124" s="293"/>
      <c r="P124" s="293"/>
      <c r="Q124" s="293"/>
      <c r="R124" s="293"/>
      <c r="S124" s="293"/>
      <c r="T124" s="293"/>
      <c r="U124" s="293" t="s">
        <v>773</v>
      </c>
      <c r="V124" s="293"/>
      <c r="W124" s="293" t="s">
        <v>773</v>
      </c>
      <c r="X124" s="293" t="s">
        <v>773</v>
      </c>
      <c r="Y124" s="406"/>
      <c r="Z124" s="406"/>
      <c r="AA124" s="406"/>
      <c r="AB124" s="406"/>
      <c r="AC124" s="294">
        <f>SUM(Y124:AB124)</f>
        <v>0</v>
      </c>
    </row>
    <row r="125" spans="1:29" s="281" customFormat="1" ht="15" hidden="1" outlineLevel="1">
      <c r="A125" s="502"/>
      <c r="B125" s="322" t="s">
        <v>212</v>
      </c>
      <c r="C125" s="289" t="s">
        <v>576</v>
      </c>
      <c r="D125" s="293"/>
      <c r="E125" s="293"/>
      <c r="F125" s="293"/>
      <c r="G125" s="293"/>
      <c r="H125" s="293"/>
      <c r="I125" s="293"/>
      <c r="J125" s="293" t="s">
        <v>773</v>
      </c>
      <c r="K125" s="293"/>
      <c r="L125" s="293" t="s">
        <v>773</v>
      </c>
      <c r="M125" s="293" t="s">
        <v>773</v>
      </c>
      <c r="N125" s="293">
        <v>0</v>
      </c>
      <c r="O125" s="293"/>
      <c r="P125" s="293"/>
      <c r="Q125" s="293"/>
      <c r="R125" s="293"/>
      <c r="S125" s="293"/>
      <c r="T125" s="293"/>
      <c r="U125" s="293" t="s">
        <v>773</v>
      </c>
      <c r="V125" s="293"/>
      <c r="W125" s="293" t="s">
        <v>773</v>
      </c>
      <c r="X125" s="293" t="s">
        <v>773</v>
      </c>
      <c r="Y125" s="407">
        <f>Y124</f>
        <v>0</v>
      </c>
      <c r="Z125" s="407">
        <f t="shared" ref="Z125:AB125" si="31">Z124</f>
        <v>0</v>
      </c>
      <c r="AA125" s="407">
        <f t="shared" si="31"/>
        <v>0</v>
      </c>
      <c r="AB125" s="407">
        <f t="shared" si="31"/>
        <v>0</v>
      </c>
      <c r="AC125" s="498"/>
    </row>
    <row r="126" spans="1:29" s="281" customFormat="1" ht="15" hidden="1" outlineLevel="1">
      <c r="A126" s="502"/>
      <c r="B126" s="313"/>
      <c r="C126" s="323"/>
      <c r="D126" s="324"/>
      <c r="E126" s="324"/>
      <c r="F126" s="324"/>
      <c r="G126" s="324"/>
      <c r="H126" s="324"/>
      <c r="I126" s="324"/>
      <c r="J126" s="324"/>
      <c r="K126" s="324"/>
      <c r="L126" s="324"/>
      <c r="M126" s="324"/>
      <c r="N126" s="324"/>
      <c r="O126" s="324"/>
      <c r="P126" s="324"/>
      <c r="Q126" s="324"/>
      <c r="R126" s="324"/>
      <c r="S126" s="324"/>
      <c r="T126" s="324"/>
      <c r="U126" s="324"/>
      <c r="V126" s="324"/>
      <c r="W126" s="324"/>
      <c r="X126" s="324"/>
      <c r="Y126" s="408"/>
      <c r="Z126" s="408"/>
      <c r="AA126" s="408"/>
      <c r="AB126" s="408"/>
      <c r="AC126" s="304"/>
    </row>
    <row r="127" spans="1:29" s="281" customFormat="1" ht="15.6">
      <c r="A127" s="502"/>
      <c r="B127" s="325" t="s">
        <v>235</v>
      </c>
      <c r="C127" s="326"/>
      <c r="D127" s="326">
        <f>SUM(D22:D125)</f>
        <v>0</v>
      </c>
      <c r="E127" s="326">
        <f t="shared" ref="E127:X127" si="32">SUM(E22:E125)</f>
        <v>0</v>
      </c>
      <c r="F127" s="326">
        <f t="shared" si="32"/>
        <v>0</v>
      </c>
      <c r="G127" s="326">
        <f t="shared" si="32"/>
        <v>0</v>
      </c>
      <c r="H127" s="326">
        <f t="shared" si="32"/>
        <v>0</v>
      </c>
      <c r="I127" s="326">
        <f t="shared" si="32"/>
        <v>0</v>
      </c>
      <c r="J127" s="326">
        <f t="shared" si="32"/>
        <v>0</v>
      </c>
      <c r="K127" s="326">
        <f t="shared" si="32"/>
        <v>0</v>
      </c>
      <c r="L127" s="326">
        <f t="shared" si="32"/>
        <v>3162651.5062420345</v>
      </c>
      <c r="M127" s="326">
        <f t="shared" si="32"/>
        <v>0</v>
      </c>
      <c r="N127" s="326">
        <f t="shared" si="32"/>
        <v>222</v>
      </c>
      <c r="O127" s="326">
        <f t="shared" si="32"/>
        <v>0</v>
      </c>
      <c r="P127" s="326">
        <f t="shared" si="32"/>
        <v>0</v>
      </c>
      <c r="Q127" s="326">
        <f t="shared" si="32"/>
        <v>0</v>
      </c>
      <c r="R127" s="326">
        <f t="shared" si="32"/>
        <v>0</v>
      </c>
      <c r="S127" s="326">
        <f t="shared" si="32"/>
        <v>0</v>
      </c>
      <c r="T127" s="326">
        <f t="shared" si="32"/>
        <v>0</v>
      </c>
      <c r="U127" s="326">
        <f t="shared" si="32"/>
        <v>0</v>
      </c>
      <c r="V127" s="326">
        <f t="shared" si="32"/>
        <v>0</v>
      </c>
      <c r="W127" s="326">
        <f t="shared" si="32"/>
        <v>683.2466666920709</v>
      </c>
      <c r="X127" s="326">
        <f t="shared" si="32"/>
        <v>0</v>
      </c>
      <c r="Y127" s="327">
        <f>IF(Y21="kWh",SUMPRODUCT(D22:D125,Y22:Y125))</f>
        <v>0</v>
      </c>
      <c r="Z127" s="327">
        <f>IF(Z21="kWh",SUMPRODUCT(D22:D125,Z22:Z125))</f>
        <v>0</v>
      </c>
      <c r="AA127" s="327">
        <f>IF(AA21="kW",SUMPRODUCT(N22:N125,O22:O125,AA22:AA125),SUMPRODUCT(D22:D125,AA22:AA125))</f>
        <v>0</v>
      </c>
      <c r="AB127" s="327">
        <f>IF(AB21="kW",SUMPRODUCT(N22:N125,O22:O125,AB22:AB125),SUMPRODUCT(D22:D125,AB22:AB125))</f>
        <v>0</v>
      </c>
      <c r="AC127" s="328"/>
    </row>
    <row r="128" spans="1:29" s="281" customFormat="1" ht="15.6">
      <c r="A128" s="502"/>
      <c r="B128" s="329" t="s">
        <v>236</v>
      </c>
      <c r="C128" s="326"/>
      <c r="D128" s="326"/>
      <c r="E128" s="326"/>
      <c r="F128" s="326"/>
      <c r="G128" s="326"/>
      <c r="H128" s="326"/>
      <c r="I128" s="326"/>
      <c r="J128" s="326"/>
      <c r="K128" s="326"/>
      <c r="L128" s="326"/>
      <c r="M128" s="326"/>
      <c r="N128" s="326"/>
      <c r="O128" s="326"/>
      <c r="P128" s="326"/>
      <c r="Q128" s="326"/>
      <c r="R128" s="326"/>
      <c r="S128" s="326"/>
      <c r="T128" s="326"/>
      <c r="U128" s="326"/>
      <c r="V128" s="326"/>
      <c r="W128" s="326"/>
      <c r="X128" s="326"/>
      <c r="Y128" s="326">
        <f>HLOOKUP(Y20,'2. LRAMVA Threshold'!$B$42:$Q$53,3,FALSE)</f>
        <v>0</v>
      </c>
      <c r="Z128" s="326">
        <f>HLOOKUP(Z20,'2. LRAMVA Threshold'!$B$42:$Q$53,3,FALSE)</f>
        <v>0</v>
      </c>
      <c r="AA128" s="326">
        <f>HLOOKUP(AA20,'2. LRAMVA Threshold'!$B$42:$Q$53,3,FALSE)</f>
        <v>0</v>
      </c>
      <c r="AB128" s="326">
        <f>HLOOKUP(AB20,'2. LRAMVA Threshold'!$B$42:$Q$53,3,FALSE)</f>
        <v>0</v>
      </c>
      <c r="AC128" s="330"/>
    </row>
    <row r="129" spans="1:29" s="301" customFormat="1" ht="15">
      <c r="A129" s="504"/>
      <c r="B129" s="322"/>
      <c r="C129" s="331"/>
      <c r="D129" s="332"/>
      <c r="E129" s="332"/>
      <c r="F129" s="332"/>
      <c r="G129" s="332"/>
      <c r="H129" s="332"/>
      <c r="I129" s="332"/>
      <c r="J129" s="332"/>
      <c r="K129" s="332"/>
      <c r="L129" s="332"/>
      <c r="M129" s="332"/>
      <c r="N129" s="332"/>
      <c r="O129" s="333"/>
      <c r="P129" s="332"/>
      <c r="Q129" s="332"/>
      <c r="R129" s="332"/>
      <c r="S129" s="334"/>
      <c r="T129" s="334"/>
      <c r="U129" s="334"/>
      <c r="V129" s="334"/>
      <c r="W129" s="332"/>
      <c r="X129" s="332"/>
      <c r="Y129" s="298"/>
      <c r="Z129" s="298"/>
      <c r="AA129" s="298"/>
      <c r="AB129" s="298"/>
      <c r="AC129" s="335"/>
    </row>
    <row r="130" spans="1:29" s="341" customFormat="1" ht="15">
      <c r="A130" s="501"/>
      <c r="B130" s="322" t="s">
        <v>162</v>
      </c>
      <c r="C130" s="336"/>
      <c r="D130" s="336"/>
      <c r="E130" s="336"/>
      <c r="F130" s="336"/>
      <c r="G130" s="336"/>
      <c r="H130" s="336"/>
      <c r="I130" s="336"/>
      <c r="J130" s="336"/>
      <c r="K130" s="336"/>
      <c r="L130" s="336"/>
      <c r="M130" s="336"/>
      <c r="N130" s="336"/>
      <c r="O130" s="336"/>
      <c r="P130" s="336"/>
      <c r="Q130" s="336"/>
      <c r="R130" s="336"/>
      <c r="S130" s="336"/>
      <c r="T130" s="337"/>
      <c r="U130" s="337"/>
      <c r="V130" s="337"/>
      <c r="W130" s="338"/>
      <c r="X130" s="338"/>
      <c r="Y130" s="339">
        <f>HLOOKUP(Y$20,'3.  Distribution Rates'!$C$122:$P$133,3,FALSE)</f>
        <v>1.43E-2</v>
      </c>
      <c r="Z130" s="339">
        <f>HLOOKUP(Z$20,'3.  Distribution Rates'!$C$122:$P$133,3,FALSE)</f>
        <v>1.9099999999999999E-2</v>
      </c>
      <c r="AA130" s="339">
        <f>HLOOKUP(AA$20,'3.  Distribution Rates'!$C$122:$P$133,3,FALSE)</f>
        <v>4.58</v>
      </c>
      <c r="AB130" s="339">
        <f>HLOOKUP(AB$20,'3.  Distribution Rates'!$C$122:$P$133,3,FALSE)</f>
        <v>4.7081</v>
      </c>
      <c r="AC130" s="340"/>
    </row>
    <row r="131" spans="1:29" s="301" customFormat="1" ht="15.6">
      <c r="A131" s="504"/>
      <c r="B131" s="296" t="s">
        <v>251</v>
      </c>
      <c r="C131" s="342"/>
      <c r="D131" s="334"/>
      <c r="E131" s="332"/>
      <c r="F131" s="332"/>
      <c r="G131" s="332"/>
      <c r="H131" s="332"/>
      <c r="I131" s="332"/>
      <c r="J131" s="332"/>
      <c r="K131" s="332"/>
      <c r="L131" s="332"/>
      <c r="M131" s="332"/>
      <c r="N131" s="332"/>
      <c r="O131" s="298"/>
      <c r="P131" s="332"/>
      <c r="Q131" s="332"/>
      <c r="R131" s="332"/>
      <c r="S131" s="334"/>
      <c r="T131" s="334"/>
      <c r="U131" s="334"/>
      <c r="V131" s="334"/>
      <c r="W131" s="332"/>
      <c r="X131" s="332"/>
      <c r="Y131" s="343">
        <f>Y127*Y130</f>
        <v>0</v>
      </c>
      <c r="Z131" s="343">
        <f t="shared" ref="Z131:AB131" si="33">Z127*Z130</f>
        <v>0</v>
      </c>
      <c r="AA131" s="344">
        <f t="shared" si="33"/>
        <v>0</v>
      </c>
      <c r="AB131" s="344">
        <f t="shared" si="33"/>
        <v>0</v>
      </c>
      <c r="AC131" s="403">
        <f>SUM(Y131:AB131)</f>
        <v>0</v>
      </c>
    </row>
    <row r="132" spans="1:29" s="301" customFormat="1" ht="15.6">
      <c r="A132" s="504"/>
      <c r="B132" s="346" t="s">
        <v>208</v>
      </c>
      <c r="C132" s="342"/>
      <c r="D132" s="347"/>
      <c r="E132" s="332"/>
      <c r="F132" s="332"/>
      <c r="G132" s="332"/>
      <c r="H132" s="332"/>
      <c r="I132" s="332"/>
      <c r="J132" s="332"/>
      <c r="K132" s="332"/>
      <c r="L132" s="332"/>
      <c r="M132" s="332"/>
      <c r="N132" s="332"/>
      <c r="O132" s="298"/>
      <c r="P132" s="332"/>
      <c r="Q132" s="332"/>
      <c r="R132" s="332"/>
      <c r="S132" s="334"/>
      <c r="T132" s="334"/>
      <c r="U132" s="334"/>
      <c r="V132" s="334"/>
      <c r="W132" s="332"/>
      <c r="X132" s="332"/>
      <c r="Y132" s="344">
        <f t="shared" ref="Y132:AB132" si="34">Y128*Y130</f>
        <v>0</v>
      </c>
      <c r="Z132" s="344">
        <f t="shared" si="34"/>
        <v>0</v>
      </c>
      <c r="AA132" s="344">
        <f t="shared" si="34"/>
        <v>0</v>
      </c>
      <c r="AB132" s="344">
        <f t="shared" si="34"/>
        <v>0</v>
      </c>
      <c r="AC132" s="403">
        <f>SUM(Y132:AB132)</f>
        <v>0</v>
      </c>
    </row>
    <row r="133" spans="1:29" s="347" customFormat="1" ht="17.25" customHeight="1">
      <c r="A133" s="506"/>
      <c r="B133" s="346" t="s">
        <v>254</v>
      </c>
      <c r="C133" s="342"/>
      <c r="E133" s="332"/>
      <c r="F133" s="332"/>
      <c r="G133" s="332"/>
      <c r="H133" s="332"/>
      <c r="I133" s="332"/>
      <c r="J133" s="332"/>
      <c r="K133" s="332"/>
      <c r="L133" s="332"/>
      <c r="M133" s="332"/>
      <c r="N133" s="332"/>
      <c r="O133" s="298"/>
      <c r="P133" s="332"/>
      <c r="Q133" s="332"/>
      <c r="R133" s="332"/>
      <c r="W133" s="332"/>
      <c r="X133" s="332"/>
      <c r="Y133" s="348"/>
      <c r="Z133" s="348"/>
      <c r="AA133" s="348"/>
      <c r="AB133" s="348"/>
      <c r="AC133" s="403">
        <f>AC131-AC132</f>
        <v>0</v>
      </c>
    </row>
    <row r="134" spans="1:29" s="351" customFormat="1" ht="19.5" customHeight="1">
      <c r="A134" s="501"/>
      <c r="B134" s="322"/>
      <c r="C134" s="347"/>
      <c r="D134" s="347"/>
      <c r="E134" s="332"/>
      <c r="F134" s="332"/>
      <c r="G134" s="332"/>
      <c r="H134" s="332"/>
      <c r="I134" s="332"/>
      <c r="J134" s="332"/>
      <c r="K134" s="332"/>
      <c r="L134" s="332"/>
      <c r="M134" s="332"/>
      <c r="N134" s="332"/>
      <c r="O134" s="298"/>
      <c r="P134" s="332"/>
      <c r="Q134" s="332"/>
      <c r="R134" s="332"/>
      <c r="S134" s="347"/>
      <c r="T134" s="342"/>
      <c r="U134" s="347"/>
      <c r="V134" s="347"/>
      <c r="W134" s="332"/>
      <c r="X134" s="332"/>
      <c r="Y134" s="349"/>
      <c r="Z134" s="349"/>
      <c r="AA134" s="349"/>
      <c r="AB134" s="349"/>
      <c r="AC134" s="350"/>
    </row>
    <row r="135" spans="1:29" s="281" customFormat="1" ht="15">
      <c r="A135" s="502"/>
      <c r="B135" s="352" t="s">
        <v>213</v>
      </c>
      <c r="C135" s="353"/>
      <c r="D135" s="277"/>
      <c r="E135" s="277"/>
      <c r="F135" s="277"/>
      <c r="G135" s="277"/>
      <c r="H135" s="277"/>
      <c r="I135" s="277"/>
      <c r="J135" s="277"/>
      <c r="K135" s="277"/>
      <c r="L135" s="277"/>
      <c r="M135" s="277"/>
      <c r="N135" s="277"/>
      <c r="O135" s="354"/>
      <c r="P135" s="277"/>
      <c r="Q135" s="277"/>
      <c r="R135" s="277"/>
      <c r="S135" s="302"/>
      <c r="T135" s="307"/>
      <c r="U135" s="307"/>
      <c r="V135" s="277"/>
      <c r="W135" s="277"/>
      <c r="X135" s="307"/>
      <c r="Y135" s="289">
        <f>SUMPRODUCT(E22:E125,Y22:Y125)</f>
        <v>0</v>
      </c>
      <c r="Z135" s="289">
        <f>SUMPRODUCT(E22:E125,Z22:Z125)</f>
        <v>0</v>
      </c>
      <c r="AA135" s="289">
        <f>IF(AA21="kW",SUMPRODUCT(N22:N125,P22:P125,AA22:AA125),SUMPRODUCT(E22:E125,AA22:AA125))</f>
        <v>0</v>
      </c>
      <c r="AB135" s="289">
        <f>IF(AB21="kW",SUMPRODUCT(N22:N125,P22:P125,AB22:AB125),SUMPRODUCT(E22:E125,AB22:AB125))</f>
        <v>0</v>
      </c>
      <c r="AC135" s="335"/>
    </row>
    <row r="136" spans="1:29" s="281" customFormat="1" ht="15">
      <c r="A136" s="502"/>
      <c r="B136" s="352" t="s">
        <v>214</v>
      </c>
      <c r="C136" s="353"/>
      <c r="D136" s="277"/>
      <c r="E136" s="277"/>
      <c r="F136" s="277"/>
      <c r="G136" s="277"/>
      <c r="H136" s="277"/>
      <c r="I136" s="277"/>
      <c r="J136" s="277"/>
      <c r="K136" s="277"/>
      <c r="L136" s="277"/>
      <c r="M136" s="277"/>
      <c r="N136" s="277"/>
      <c r="O136" s="354"/>
      <c r="P136" s="277"/>
      <c r="Q136" s="277"/>
      <c r="R136" s="277"/>
      <c r="S136" s="302"/>
      <c r="T136" s="307"/>
      <c r="U136" s="307"/>
      <c r="V136" s="277"/>
      <c r="W136" s="277"/>
      <c r="X136" s="307"/>
      <c r="Y136" s="289">
        <f>SUMPRODUCT(F22:F125,Y22:Y125)</f>
        <v>0</v>
      </c>
      <c r="Z136" s="289">
        <f>SUMPRODUCT(F22:F125,Z22:Z125)</f>
        <v>0</v>
      </c>
      <c r="AA136" s="289">
        <f>IF(AA21="kW",SUMPRODUCT(N22:N125,Q22:Q125,AA22:AA125),SUMPRODUCT(F22:F125,AA22:AA125))</f>
        <v>0</v>
      </c>
      <c r="AB136" s="289">
        <f>IF(AB21="kW",SUMPRODUCT(N22:N125,Q22:Q125,AB22:AB125),SUMPRODUCT(F22:F125,AB22:AB125))</f>
        <v>0</v>
      </c>
      <c r="AC136" s="335"/>
    </row>
    <row r="137" spans="1:29" s="281" customFormat="1" ht="15">
      <c r="A137" s="502"/>
      <c r="B137" s="352" t="s">
        <v>215</v>
      </c>
      <c r="C137" s="353"/>
      <c r="D137" s="277"/>
      <c r="E137" s="277"/>
      <c r="F137" s="277"/>
      <c r="G137" s="277"/>
      <c r="H137" s="277"/>
      <c r="I137" s="277"/>
      <c r="J137" s="277"/>
      <c r="K137" s="277"/>
      <c r="L137" s="277"/>
      <c r="M137" s="277"/>
      <c r="N137" s="277"/>
      <c r="O137" s="354"/>
      <c r="P137" s="277"/>
      <c r="Q137" s="277"/>
      <c r="R137" s="277"/>
      <c r="S137" s="302"/>
      <c r="T137" s="307"/>
      <c r="U137" s="307"/>
      <c r="V137" s="277"/>
      <c r="W137" s="277"/>
      <c r="X137" s="307"/>
      <c r="Y137" s="289">
        <f>SUMPRODUCT(G22:G125,Y22:Y125)</f>
        <v>0</v>
      </c>
      <c r="Z137" s="289">
        <f>SUMPRODUCT(G22:G125,Z22:Z125)</f>
        <v>0</v>
      </c>
      <c r="AA137" s="289">
        <f>IF(AA21="kW",SUMPRODUCT(N22:N125,R22:R125,AA22:AA125),SUMPRODUCT(G22:G125,AA22:AA125))</f>
        <v>0</v>
      </c>
      <c r="AB137" s="289">
        <f>IF(AB21="kW",SUMPRODUCT(N22:N125,R22:R125,AB22:AB125),SUMPRODUCT(G22:G125,AB22:AB125))</f>
        <v>0</v>
      </c>
      <c r="AC137" s="335"/>
    </row>
    <row r="138" spans="1:29" s="281" customFormat="1" ht="15">
      <c r="A138" s="502"/>
      <c r="B138" s="352" t="s">
        <v>216</v>
      </c>
      <c r="C138" s="353"/>
      <c r="D138" s="277"/>
      <c r="E138" s="277"/>
      <c r="F138" s="277"/>
      <c r="G138" s="277"/>
      <c r="H138" s="277"/>
      <c r="I138" s="277"/>
      <c r="J138" s="277"/>
      <c r="K138" s="277"/>
      <c r="L138" s="277"/>
      <c r="M138" s="277"/>
      <c r="N138" s="277"/>
      <c r="O138" s="354"/>
      <c r="P138" s="277"/>
      <c r="Q138" s="277"/>
      <c r="R138" s="277"/>
      <c r="S138" s="302"/>
      <c r="T138" s="307"/>
      <c r="U138" s="307"/>
      <c r="V138" s="277"/>
      <c r="W138" s="277"/>
      <c r="X138" s="307"/>
      <c r="Y138" s="289">
        <f>SUMPRODUCT(H22:H125,Y22:Y125)</f>
        <v>0</v>
      </c>
      <c r="Z138" s="289">
        <f>SUMPRODUCT(H22:H125,Z22:Z125)</f>
        <v>0</v>
      </c>
      <c r="AA138" s="289">
        <f>IF(AA21="kW",SUMPRODUCT(N22:N125,S22:S125,AA22:AA125),SUMPRODUCT(H22:H125,AA22:AA125))</f>
        <v>0</v>
      </c>
      <c r="AB138" s="289">
        <f>IF(AB21="kW",SUMPRODUCT(N22:N125,S22:S125,AB22:AB125),SUMPRODUCT(H22:H125,AB22:AB125))</f>
        <v>0</v>
      </c>
      <c r="AC138" s="335"/>
    </row>
    <row r="139" spans="1:29" s="281" customFormat="1" ht="15">
      <c r="A139" s="502"/>
      <c r="B139" s="352" t="s">
        <v>217</v>
      </c>
      <c r="C139" s="353"/>
      <c r="D139" s="277"/>
      <c r="E139" s="277"/>
      <c r="F139" s="277"/>
      <c r="G139" s="277"/>
      <c r="H139" s="277"/>
      <c r="I139" s="277"/>
      <c r="J139" s="277"/>
      <c r="K139" s="277"/>
      <c r="L139" s="277"/>
      <c r="M139" s="277"/>
      <c r="N139" s="277"/>
      <c r="O139" s="354"/>
      <c r="P139" s="277"/>
      <c r="Q139" s="277"/>
      <c r="R139" s="277"/>
      <c r="S139" s="302"/>
      <c r="T139" s="307"/>
      <c r="U139" s="307"/>
      <c r="V139" s="277"/>
      <c r="W139" s="277"/>
      <c r="X139" s="307"/>
      <c r="Y139" s="289">
        <f>SUMPRODUCT(I22:I125,Y22:Y125)</f>
        <v>0</v>
      </c>
      <c r="Z139" s="289">
        <f>SUMPRODUCT(I22:I125,Z22:Z125)</f>
        <v>0</v>
      </c>
      <c r="AA139" s="289">
        <f>IF(AA21="kW",SUMPRODUCT(N22:N125,T22:T125,AA22:AA125),SUMPRODUCT(I22:I125,AA22:AA125))</f>
        <v>0</v>
      </c>
      <c r="AB139" s="289">
        <f>IF(AB21="kW",SUMPRODUCT(N22:N125,T22:T125,AB22:AB125),SUMPRODUCT(I22:I125,AB22:AB125))</f>
        <v>0</v>
      </c>
      <c r="AC139" s="335"/>
    </row>
    <row r="140" spans="1:29" s="281" customFormat="1" ht="15">
      <c r="A140" s="502"/>
      <c r="B140" s="352" t="s">
        <v>218</v>
      </c>
      <c r="C140" s="353"/>
      <c r="D140" s="307"/>
      <c r="E140" s="307"/>
      <c r="F140" s="307"/>
      <c r="G140" s="307"/>
      <c r="H140" s="307"/>
      <c r="I140" s="307"/>
      <c r="J140" s="307"/>
      <c r="K140" s="307"/>
      <c r="L140" s="307"/>
      <c r="M140" s="307"/>
      <c r="N140" s="307"/>
      <c r="O140" s="354"/>
      <c r="P140" s="307"/>
      <c r="Q140" s="307"/>
      <c r="R140" s="307"/>
      <c r="S140" s="302"/>
      <c r="T140" s="307"/>
      <c r="U140" s="307"/>
      <c r="V140" s="307"/>
      <c r="W140" s="307"/>
      <c r="X140" s="307"/>
      <c r="Y140" s="289">
        <f>SUMPRODUCT(J22:J125,Y22:Y125)</f>
        <v>0</v>
      </c>
      <c r="Z140" s="289">
        <f>SUMPRODUCT(J22:J125,Z22:Z125)</f>
        <v>0</v>
      </c>
      <c r="AA140" s="289">
        <f>IF(AA21="kW",SUMPRODUCT(N22:N125,U22:U125,AA22:AA125),SUMPRODUCT(J22:J125,AA22:AA125))</f>
        <v>0</v>
      </c>
      <c r="AB140" s="289">
        <f>IF(AB21="kW",SUMPRODUCT(N22:N125,U22:U125,AB22:AB125),SUMPRODUCT(J22:J125,AB22:AB125))</f>
        <v>0</v>
      </c>
      <c r="AC140" s="335"/>
    </row>
    <row r="141" spans="1:29" s="281" customFormat="1" ht="15">
      <c r="A141" s="502"/>
      <c r="B141" s="352" t="s">
        <v>219</v>
      </c>
      <c r="C141" s="353"/>
      <c r="D141" s="333"/>
      <c r="E141" s="333"/>
      <c r="F141" s="333"/>
      <c r="G141" s="333"/>
      <c r="H141" s="333"/>
      <c r="I141" s="333"/>
      <c r="J141" s="333"/>
      <c r="K141" s="333"/>
      <c r="L141" s="333"/>
      <c r="M141" s="333"/>
      <c r="N141" s="333"/>
      <c r="O141" s="307"/>
      <c r="P141" s="277"/>
      <c r="Q141" s="277"/>
      <c r="R141" s="307"/>
      <c r="S141" s="302"/>
      <c r="T141" s="307"/>
      <c r="U141" s="307"/>
      <c r="V141" s="354"/>
      <c r="W141" s="354"/>
      <c r="X141" s="307"/>
      <c r="Y141" s="289">
        <f>SUMPRODUCT(K22:K125,Y22:Y125)</f>
        <v>0</v>
      </c>
      <c r="Z141" s="289">
        <f>SUMPRODUCT(K22:K125,Z22:Z125)</f>
        <v>0</v>
      </c>
      <c r="AA141" s="289">
        <f>IF(AA21="kW",SUMPRODUCT(N22:N125,V22:V125,AA22:AA125),SUMPRODUCT(K22:K125,AA22:AA125))</f>
        <v>0</v>
      </c>
      <c r="AB141" s="289">
        <f>IF(AB21="kW",SUMPRODUCT(N22:N125,V22:V125,AB22:AB125),SUMPRODUCT(K22:K125,AB22:AB125))</f>
        <v>0</v>
      </c>
      <c r="AC141" s="335"/>
    </row>
    <row r="142" spans="1:29" s="281" customFormat="1" ht="15">
      <c r="A142" s="502"/>
      <c r="B142" s="352" t="s">
        <v>220</v>
      </c>
      <c r="C142" s="353"/>
      <c r="D142" s="333"/>
      <c r="E142" s="333"/>
      <c r="F142" s="333"/>
      <c r="G142" s="333"/>
      <c r="H142" s="333"/>
      <c r="I142" s="333"/>
      <c r="J142" s="333"/>
      <c r="K142" s="333"/>
      <c r="L142" s="333"/>
      <c r="M142" s="333"/>
      <c r="N142" s="333"/>
      <c r="O142" s="354"/>
      <c r="P142" s="277"/>
      <c r="Q142" s="277"/>
      <c r="R142" s="307"/>
      <c r="S142" s="302"/>
      <c r="T142" s="307"/>
      <c r="U142" s="307"/>
      <c r="V142" s="354"/>
      <c r="W142" s="354"/>
      <c r="X142" s="307"/>
      <c r="Y142" s="289">
        <f>SUMPRODUCT(L22:L125,Y22:Y125)</f>
        <v>601646.85237480339</v>
      </c>
      <c r="Z142" s="289">
        <f>SUMPRODUCT(L22:L125,Z22:Z125)</f>
        <v>837093.22510978254</v>
      </c>
      <c r="AA142" s="289">
        <f>IF(AA21="kW",SUMPRODUCT(N22:N125,W22:W125,AA22:AA125),SUMPRODUCT(L22:L125,AA22:AA125))</f>
        <v>3481.8931813774507</v>
      </c>
      <c r="AB142" s="289">
        <f>IF(AB21="kW",SUMPRODUCT(N22:N125,W22:W125,AB22:AB125),SUMPRODUCT(L22:L125,AB22:AB125))</f>
        <v>177.60000000000002</v>
      </c>
      <c r="AC142" s="335"/>
    </row>
    <row r="143" spans="1:29" ht="15">
      <c r="B143" s="355" t="s">
        <v>221</v>
      </c>
      <c r="C143" s="356"/>
      <c r="D143" s="357"/>
      <c r="E143" s="357"/>
      <c r="F143" s="357"/>
      <c r="G143" s="357"/>
      <c r="H143" s="357"/>
      <c r="I143" s="357"/>
      <c r="J143" s="357"/>
      <c r="K143" s="357"/>
      <c r="L143" s="357"/>
      <c r="M143" s="357"/>
      <c r="N143" s="357"/>
      <c r="O143" s="358"/>
      <c r="P143" s="359"/>
      <c r="Q143" s="360"/>
      <c r="R143" s="358"/>
      <c r="S143" s="361"/>
      <c r="T143" s="362"/>
      <c r="U143" s="362"/>
      <c r="V143" s="358"/>
      <c r="W143" s="358"/>
      <c r="X143" s="362"/>
      <c r="Y143" s="324">
        <f>SUMPRODUCT(M22:M125,Y22:Y125)</f>
        <v>0</v>
      </c>
      <c r="Z143" s="324">
        <f>SUMPRODUCT(M22:M125,Z22:Z125)</f>
        <v>0</v>
      </c>
      <c r="AA143" s="324">
        <f>IF(AA21="kW",SUMPRODUCT(N22:N125,X22:X125,AA22:AA125),SUMPRODUCT(M22:M125,AA22:AA125))</f>
        <v>0</v>
      </c>
      <c r="AB143" s="324">
        <f>IF(AB21="kW",SUMPRODUCT(N22:N125,X22:X125,AB22:AB125),SUMPRODUCT(M22:M125, AB22:AB125))</f>
        <v>0</v>
      </c>
      <c r="AC143" s="363"/>
    </row>
    <row r="144" spans="1:29" ht="21.75" customHeight="1">
      <c r="B144" s="364" t="s">
        <v>580</v>
      </c>
      <c r="C144" s="365"/>
      <c r="D144" s="366"/>
      <c r="E144" s="366"/>
      <c r="F144" s="366"/>
      <c r="G144" s="366"/>
      <c r="H144" s="366"/>
      <c r="I144" s="366"/>
      <c r="J144" s="366"/>
      <c r="K144" s="366"/>
      <c r="L144" s="366"/>
      <c r="M144" s="366"/>
      <c r="N144" s="366"/>
      <c r="O144" s="366"/>
      <c r="P144" s="366"/>
      <c r="Q144" s="366"/>
      <c r="R144" s="366"/>
      <c r="S144" s="367"/>
      <c r="T144" s="368"/>
      <c r="U144" s="366"/>
      <c r="V144" s="366"/>
      <c r="W144" s="366"/>
      <c r="X144" s="366"/>
      <c r="Y144" s="369"/>
      <c r="Z144" s="369"/>
      <c r="AA144" s="369"/>
      <c r="AB144" s="369"/>
      <c r="AC144" s="370"/>
    </row>
    <row r="146" spans="1:29" ht="15.6">
      <c r="B146" s="278" t="s">
        <v>240</v>
      </c>
      <c r="C146" s="279"/>
      <c r="D146" s="583" t="s">
        <v>524</v>
      </c>
      <c r="F146" s="583"/>
      <c r="O146" s="279"/>
      <c r="Y146" s="269"/>
      <c r="Z146" s="267"/>
      <c r="AA146" s="267"/>
      <c r="AB146" s="267"/>
      <c r="AC146" s="280"/>
    </row>
    <row r="147" spans="1:29" ht="34.5" customHeight="1">
      <c r="B147" s="854" t="s">
        <v>209</v>
      </c>
      <c r="C147" s="856" t="s">
        <v>32</v>
      </c>
      <c r="D147" s="282" t="s">
        <v>420</v>
      </c>
      <c r="E147" s="858" t="s">
        <v>207</v>
      </c>
      <c r="F147" s="859"/>
      <c r="G147" s="859"/>
      <c r="H147" s="859"/>
      <c r="I147" s="859"/>
      <c r="J147" s="859"/>
      <c r="K147" s="859"/>
      <c r="L147" s="859"/>
      <c r="M147" s="860"/>
      <c r="N147" s="864" t="s">
        <v>211</v>
      </c>
      <c r="O147" s="282" t="s">
        <v>421</v>
      </c>
      <c r="P147" s="858" t="s">
        <v>210</v>
      </c>
      <c r="Q147" s="859"/>
      <c r="R147" s="859"/>
      <c r="S147" s="859"/>
      <c r="T147" s="859"/>
      <c r="U147" s="859"/>
      <c r="V147" s="859"/>
      <c r="W147" s="859"/>
      <c r="X147" s="860"/>
      <c r="Y147" s="861" t="s">
        <v>241</v>
      </c>
      <c r="Z147" s="862"/>
      <c r="AA147" s="862"/>
      <c r="AB147" s="862"/>
      <c r="AC147" s="863"/>
    </row>
    <row r="148" spans="1:29" ht="60.75" customHeight="1">
      <c r="B148" s="855"/>
      <c r="C148" s="857"/>
      <c r="D148" s="283">
        <v>2012</v>
      </c>
      <c r="E148" s="283">
        <v>2013</v>
      </c>
      <c r="F148" s="283">
        <v>2014</v>
      </c>
      <c r="G148" s="283">
        <v>2015</v>
      </c>
      <c r="H148" s="283">
        <v>2016</v>
      </c>
      <c r="I148" s="283">
        <v>2017</v>
      </c>
      <c r="J148" s="283">
        <v>2018</v>
      </c>
      <c r="K148" s="283">
        <v>2019</v>
      </c>
      <c r="L148" s="283">
        <v>2020</v>
      </c>
      <c r="M148" s="283">
        <v>2021</v>
      </c>
      <c r="N148" s="865"/>
      <c r="O148" s="283">
        <v>2012</v>
      </c>
      <c r="P148" s="283">
        <v>2013</v>
      </c>
      <c r="Q148" s="283">
        <v>2014</v>
      </c>
      <c r="R148" s="283">
        <v>2015</v>
      </c>
      <c r="S148" s="283">
        <v>2016</v>
      </c>
      <c r="T148" s="283">
        <v>2017</v>
      </c>
      <c r="U148" s="283">
        <v>2018</v>
      </c>
      <c r="V148" s="283">
        <v>2019</v>
      </c>
      <c r="W148" s="283">
        <v>2020</v>
      </c>
      <c r="X148" s="283">
        <v>2021</v>
      </c>
      <c r="Y148" s="283" t="str">
        <f>'1.  LRAMVA Summary'!D52</f>
        <v>Residential</v>
      </c>
      <c r="Z148" s="283" t="str">
        <f>'1.  LRAMVA Summary'!E52</f>
        <v>GS&lt;50 kW</v>
      </c>
      <c r="AA148" s="283" t="str">
        <f>'1.  LRAMVA Summary'!F52</f>
        <v>GS&gt;50 kW - Thermal Demand Meter</v>
      </c>
      <c r="AB148" s="283" t="str">
        <f>'1.  LRAMVA Summary'!G52</f>
        <v>GS&gt;50 kW - Interval Meter</v>
      </c>
      <c r="AC148" s="285" t="str">
        <f>'1.  LRAMVA Summary'!R52</f>
        <v>Total</v>
      </c>
    </row>
    <row r="149" spans="1:29" ht="15.75" customHeight="1">
      <c r="A149" s="503"/>
      <c r="B149" s="286" t="s">
        <v>0</v>
      </c>
      <c r="C149" s="287"/>
      <c r="D149" s="287"/>
      <c r="E149" s="287"/>
      <c r="F149" s="287"/>
      <c r="G149" s="287"/>
      <c r="H149" s="287"/>
      <c r="I149" s="287"/>
      <c r="J149" s="287"/>
      <c r="K149" s="287"/>
      <c r="L149" s="287"/>
      <c r="M149" s="287"/>
      <c r="N149" s="288"/>
      <c r="O149" s="287"/>
      <c r="P149" s="287"/>
      <c r="Q149" s="287"/>
      <c r="R149" s="287"/>
      <c r="S149" s="287"/>
      <c r="T149" s="287"/>
      <c r="U149" s="287"/>
      <c r="V149" s="287"/>
      <c r="W149" s="287"/>
      <c r="X149" s="287"/>
      <c r="Y149" s="289" t="str">
        <f>'1.  LRAMVA Summary'!D53</f>
        <v>kWh</v>
      </c>
      <c r="Z149" s="289" t="str">
        <f>'1.  LRAMVA Summary'!E53</f>
        <v>kWh</v>
      </c>
      <c r="AA149" s="289" t="str">
        <f>'1.  LRAMVA Summary'!F53</f>
        <v>kW</v>
      </c>
      <c r="AB149" s="289" t="str">
        <f>'1.  LRAMVA Summary'!G53</f>
        <v>kW</v>
      </c>
      <c r="AC149" s="371"/>
    </row>
    <row r="150" spans="1:29" ht="15" outlineLevel="1">
      <c r="A150" s="502">
        <v>1</v>
      </c>
      <c r="B150" s="292" t="s">
        <v>1</v>
      </c>
      <c r="C150" s="289" t="s">
        <v>583</v>
      </c>
      <c r="D150" s="293"/>
      <c r="E150" s="293"/>
      <c r="F150" s="293"/>
      <c r="G150" s="293"/>
      <c r="H150" s="293"/>
      <c r="I150" s="293"/>
      <c r="J150" s="293"/>
      <c r="K150" s="293"/>
      <c r="L150" s="293"/>
      <c r="M150" s="293"/>
      <c r="N150" s="289"/>
      <c r="O150" s="293"/>
      <c r="P150" s="293"/>
      <c r="Q150" s="293"/>
      <c r="R150" s="293"/>
      <c r="S150" s="293"/>
      <c r="T150" s="293"/>
      <c r="U150" s="293"/>
      <c r="V150" s="293"/>
      <c r="W150" s="293"/>
      <c r="X150" s="293"/>
      <c r="Y150" s="406"/>
      <c r="Z150" s="406"/>
      <c r="AA150" s="406"/>
      <c r="AB150" s="406"/>
      <c r="AC150" s="294">
        <f>SUM(Y150:AB150)</f>
        <v>0</v>
      </c>
    </row>
    <row r="151" spans="1:29" ht="15" outlineLevel="1">
      <c r="B151" s="292" t="s">
        <v>242</v>
      </c>
      <c r="C151" s="289" t="s">
        <v>576</v>
      </c>
      <c r="D151" s="293"/>
      <c r="E151" s="293"/>
      <c r="F151" s="293"/>
      <c r="G151" s="293"/>
      <c r="H151" s="293"/>
      <c r="I151" s="293"/>
      <c r="J151" s="293"/>
      <c r="K151" s="293" t="s">
        <v>773</v>
      </c>
      <c r="L151" s="293" t="s">
        <v>773</v>
      </c>
      <c r="M151" s="293" t="s">
        <v>773</v>
      </c>
      <c r="N151" s="463"/>
      <c r="O151" s="293"/>
      <c r="P151" s="293"/>
      <c r="Q151" s="293"/>
      <c r="R151" s="293"/>
      <c r="S151" s="293"/>
      <c r="T151" s="293"/>
      <c r="U151" s="293"/>
      <c r="V151" s="293" t="s">
        <v>773</v>
      </c>
      <c r="W151" s="293" t="s">
        <v>773</v>
      </c>
      <c r="X151" s="293" t="s">
        <v>773</v>
      </c>
      <c r="Y151" s="407">
        <f>Y150</f>
        <v>0</v>
      </c>
      <c r="Z151" s="407">
        <f>Z150</f>
        <v>0</v>
      </c>
      <c r="AA151" s="407">
        <f t="shared" ref="AA151:AB151" si="35">AA150</f>
        <v>0</v>
      </c>
      <c r="AB151" s="407">
        <f t="shared" si="35"/>
        <v>0</v>
      </c>
      <c r="AC151" s="498"/>
    </row>
    <row r="152" spans="1:29" ht="15.6" outlineLevel="1">
      <c r="A152" s="504"/>
      <c r="B152" s="296"/>
      <c r="C152" s="297"/>
      <c r="D152" s="297"/>
      <c r="E152" s="297"/>
      <c r="F152" s="297"/>
      <c r="G152" s="297"/>
      <c r="H152" s="297"/>
      <c r="I152" s="297"/>
      <c r="J152" s="297"/>
      <c r="K152" s="297"/>
      <c r="L152" s="297"/>
      <c r="M152" s="297"/>
      <c r="N152" s="301"/>
      <c r="O152" s="297"/>
      <c r="P152" s="297"/>
      <c r="Q152" s="297"/>
      <c r="R152" s="297"/>
      <c r="S152" s="297"/>
      <c r="T152" s="297"/>
      <c r="U152" s="297"/>
      <c r="V152" s="297"/>
      <c r="W152" s="297"/>
      <c r="X152" s="297"/>
      <c r="Y152" s="408"/>
      <c r="Z152" s="409"/>
      <c r="AA152" s="409"/>
      <c r="AB152" s="409"/>
      <c r="AC152" s="300"/>
    </row>
    <row r="153" spans="1:29" ht="15" outlineLevel="1">
      <c r="A153" s="502">
        <v>2</v>
      </c>
      <c r="B153" s="292" t="s">
        <v>2</v>
      </c>
      <c r="C153" s="289" t="s">
        <v>583</v>
      </c>
      <c r="D153" s="293"/>
      <c r="E153" s="293"/>
      <c r="F153" s="293"/>
      <c r="G153" s="293"/>
      <c r="H153" s="293"/>
      <c r="I153" s="293"/>
      <c r="J153" s="293"/>
      <c r="K153" s="293"/>
      <c r="L153" s="293"/>
      <c r="M153" s="293"/>
      <c r="N153" s="289"/>
      <c r="O153" s="293"/>
      <c r="P153" s="293"/>
      <c r="Q153" s="293"/>
      <c r="R153" s="293"/>
      <c r="S153" s="293"/>
      <c r="T153" s="293"/>
      <c r="U153" s="293"/>
      <c r="V153" s="293"/>
      <c r="W153" s="293"/>
      <c r="X153" s="293"/>
      <c r="Y153" s="406"/>
      <c r="Z153" s="406"/>
      <c r="AA153" s="406"/>
      <c r="AB153" s="406"/>
      <c r="AC153" s="294">
        <f>SUM(Y153:AB153)</f>
        <v>0</v>
      </c>
    </row>
    <row r="154" spans="1:29" ht="15" outlineLevel="1">
      <c r="B154" s="292" t="s">
        <v>242</v>
      </c>
      <c r="C154" s="289" t="s">
        <v>576</v>
      </c>
      <c r="D154" s="293"/>
      <c r="E154" s="293"/>
      <c r="F154" s="293"/>
      <c r="G154" s="293"/>
      <c r="H154" s="293"/>
      <c r="I154" s="293"/>
      <c r="J154" s="293"/>
      <c r="K154" s="293" t="s">
        <v>773</v>
      </c>
      <c r="L154" s="293" t="s">
        <v>773</v>
      </c>
      <c r="M154" s="293" t="s">
        <v>773</v>
      </c>
      <c r="N154" s="463"/>
      <c r="O154" s="293"/>
      <c r="P154" s="293"/>
      <c r="Q154" s="293"/>
      <c r="R154" s="293"/>
      <c r="S154" s="293"/>
      <c r="T154" s="293"/>
      <c r="U154" s="293"/>
      <c r="V154" s="293" t="s">
        <v>773</v>
      </c>
      <c r="W154" s="293"/>
      <c r="X154" s="293"/>
      <c r="Y154" s="407">
        <f>Y153</f>
        <v>0</v>
      </c>
      <c r="Z154" s="407">
        <f>Z153</f>
        <v>0</v>
      </c>
      <c r="AA154" s="407">
        <f t="shared" ref="AA154:AB154" si="36">AA153</f>
        <v>0</v>
      </c>
      <c r="AB154" s="407">
        <f t="shared" si="36"/>
        <v>0</v>
      </c>
      <c r="AC154" s="498"/>
    </row>
    <row r="155" spans="1:29" ht="15.6" outlineLevel="1">
      <c r="A155" s="504"/>
      <c r="B155" s="296"/>
      <c r="C155" s="297"/>
      <c r="D155" s="302"/>
      <c r="E155" s="302"/>
      <c r="F155" s="302"/>
      <c r="G155" s="302"/>
      <c r="H155" s="302"/>
      <c r="I155" s="302"/>
      <c r="J155" s="302"/>
      <c r="K155" s="302"/>
      <c r="L155" s="302"/>
      <c r="M155" s="302"/>
      <c r="N155" s="301"/>
      <c r="O155" s="302"/>
      <c r="P155" s="302"/>
      <c r="Q155" s="302"/>
      <c r="R155" s="302"/>
      <c r="S155" s="302"/>
      <c r="T155" s="302"/>
      <c r="U155" s="302"/>
      <c r="V155" s="302"/>
      <c r="W155" s="302"/>
      <c r="X155" s="302"/>
      <c r="Y155" s="408"/>
      <c r="Z155" s="409"/>
      <c r="AA155" s="409"/>
      <c r="AB155" s="409"/>
      <c r="AC155" s="300"/>
    </row>
    <row r="156" spans="1:29" ht="15" outlineLevel="1">
      <c r="A156" s="502">
        <v>3</v>
      </c>
      <c r="B156" s="292" t="s">
        <v>3</v>
      </c>
      <c r="C156" s="289" t="s">
        <v>583</v>
      </c>
      <c r="D156" s="293"/>
      <c r="E156" s="293"/>
      <c r="F156" s="293"/>
      <c r="G156" s="293"/>
      <c r="H156" s="293"/>
      <c r="I156" s="293"/>
      <c r="J156" s="293"/>
      <c r="K156" s="293">
        <v>329402.44805685285</v>
      </c>
      <c r="L156" s="293"/>
      <c r="M156" s="293"/>
      <c r="N156" s="289"/>
      <c r="O156" s="293"/>
      <c r="P156" s="293"/>
      <c r="Q156" s="293"/>
      <c r="R156" s="293"/>
      <c r="S156" s="293"/>
      <c r="T156" s="293"/>
      <c r="U156" s="293"/>
      <c r="V156" s="293">
        <v>196.03534226489899</v>
      </c>
      <c r="W156" s="293"/>
      <c r="X156" s="293"/>
      <c r="Y156" s="406">
        <v>1</v>
      </c>
      <c r="Z156" s="406"/>
      <c r="AA156" s="406"/>
      <c r="AB156" s="406"/>
      <c r="AC156" s="294">
        <f>SUM(Y156:AB156)</f>
        <v>1</v>
      </c>
    </row>
    <row r="157" spans="1:29" ht="15" outlineLevel="1">
      <c r="B157" s="292" t="s">
        <v>242</v>
      </c>
      <c r="C157" s="289" t="s">
        <v>576</v>
      </c>
      <c r="D157" s="293"/>
      <c r="E157" s="293"/>
      <c r="F157" s="293"/>
      <c r="G157" s="293"/>
      <c r="H157" s="293"/>
      <c r="I157" s="293"/>
      <c r="J157" s="293"/>
      <c r="K157" s="293">
        <v>7900.8041168199561</v>
      </c>
      <c r="L157" s="293"/>
      <c r="M157" s="293"/>
      <c r="N157" s="463"/>
      <c r="O157" s="293"/>
      <c r="P157" s="293"/>
      <c r="Q157" s="293"/>
      <c r="R157" s="293"/>
      <c r="S157" s="293"/>
      <c r="T157" s="293"/>
      <c r="U157" s="293"/>
      <c r="V157" s="293">
        <v>4.0127096104148112</v>
      </c>
      <c r="W157" s="293"/>
      <c r="X157" s="293"/>
      <c r="Y157" s="407">
        <f>Y156</f>
        <v>1</v>
      </c>
      <c r="Z157" s="407">
        <f>Z156</f>
        <v>0</v>
      </c>
      <c r="AA157" s="407">
        <f t="shared" ref="AA157:AB157" si="37">AA156</f>
        <v>0</v>
      </c>
      <c r="AB157" s="407">
        <f t="shared" si="37"/>
        <v>0</v>
      </c>
      <c r="AC157" s="498"/>
    </row>
    <row r="158" spans="1:29" ht="15" outlineLevel="1">
      <c r="B158" s="292"/>
      <c r="C158" s="303"/>
      <c r="D158" s="289"/>
      <c r="E158" s="289"/>
      <c r="F158" s="289"/>
      <c r="G158" s="289"/>
      <c r="H158" s="289"/>
      <c r="I158" s="289"/>
      <c r="J158" s="289"/>
      <c r="K158" s="289"/>
      <c r="L158" s="289"/>
      <c r="M158" s="289"/>
      <c r="N158" s="281"/>
      <c r="O158" s="289"/>
      <c r="P158" s="289"/>
      <c r="Q158" s="289"/>
      <c r="R158" s="289"/>
      <c r="S158" s="289"/>
      <c r="T158" s="289"/>
      <c r="U158" s="289"/>
      <c r="V158" s="289"/>
      <c r="W158" s="289"/>
      <c r="X158" s="289"/>
      <c r="Y158" s="408"/>
      <c r="Z158" s="408"/>
      <c r="AA158" s="408"/>
      <c r="AB158" s="408"/>
      <c r="AC158" s="304"/>
    </row>
    <row r="159" spans="1:29" ht="15" outlineLevel="1">
      <c r="A159" s="502">
        <v>4</v>
      </c>
      <c r="B159" s="292" t="s">
        <v>4</v>
      </c>
      <c r="C159" s="289" t="s">
        <v>583</v>
      </c>
      <c r="D159" s="293"/>
      <c r="E159" s="293"/>
      <c r="F159" s="293"/>
      <c r="G159" s="293"/>
      <c r="H159" s="293"/>
      <c r="I159" s="293"/>
      <c r="J159" s="293"/>
      <c r="K159" s="293">
        <v>4261</v>
      </c>
      <c r="L159" s="293"/>
      <c r="M159" s="293"/>
      <c r="N159" s="289"/>
      <c r="O159" s="293"/>
      <c r="P159" s="293"/>
      <c r="Q159" s="293"/>
      <c r="R159" s="293"/>
      <c r="S159" s="293"/>
      <c r="T159" s="293"/>
      <c r="U159" s="293"/>
      <c r="V159" s="293">
        <v>1.2929165620527046</v>
      </c>
      <c r="W159" s="293"/>
      <c r="X159" s="293"/>
      <c r="Y159" s="406">
        <v>1</v>
      </c>
      <c r="Z159" s="406"/>
      <c r="AA159" s="406"/>
      <c r="AB159" s="406"/>
      <c r="AC159" s="294">
        <f>SUM(Y159:AB159)</f>
        <v>1</v>
      </c>
    </row>
    <row r="160" spans="1:29" ht="15" outlineLevel="1">
      <c r="B160" s="292" t="s">
        <v>242</v>
      </c>
      <c r="C160" s="289" t="s">
        <v>576</v>
      </c>
      <c r="D160" s="293"/>
      <c r="E160" s="293"/>
      <c r="F160" s="293"/>
      <c r="G160" s="293"/>
      <c r="H160" s="293"/>
      <c r="I160" s="293"/>
      <c r="J160" s="293"/>
      <c r="K160" s="293" t="s">
        <v>773</v>
      </c>
      <c r="L160" s="293"/>
      <c r="M160" s="293"/>
      <c r="N160" s="463"/>
      <c r="O160" s="293"/>
      <c r="P160" s="293"/>
      <c r="Q160" s="293"/>
      <c r="R160" s="293"/>
      <c r="S160" s="293"/>
      <c r="T160" s="293"/>
      <c r="U160" s="293"/>
      <c r="V160" s="293" t="s">
        <v>773</v>
      </c>
      <c r="W160" s="293"/>
      <c r="X160" s="293"/>
      <c r="Y160" s="407">
        <f>Y159</f>
        <v>1</v>
      </c>
      <c r="Z160" s="407">
        <f>Z159</f>
        <v>0</v>
      </c>
      <c r="AA160" s="407">
        <f t="shared" ref="AA160:AB160" si="38">AA159</f>
        <v>0</v>
      </c>
      <c r="AB160" s="407">
        <f t="shared" si="38"/>
        <v>0</v>
      </c>
      <c r="AC160" s="498"/>
    </row>
    <row r="161" spans="1:29" ht="15" outlineLevel="1">
      <c r="B161" s="292"/>
      <c r="C161" s="303"/>
      <c r="D161" s="302"/>
      <c r="E161" s="302"/>
      <c r="F161" s="302"/>
      <c r="G161" s="302"/>
      <c r="H161" s="302"/>
      <c r="I161" s="302"/>
      <c r="J161" s="302"/>
      <c r="K161" s="302"/>
      <c r="L161" s="302"/>
      <c r="M161" s="302"/>
      <c r="N161" s="289"/>
      <c r="O161" s="302"/>
      <c r="P161" s="302"/>
      <c r="Q161" s="302"/>
      <c r="R161" s="302"/>
      <c r="S161" s="302"/>
      <c r="T161" s="302"/>
      <c r="U161" s="302"/>
      <c r="V161" s="302"/>
      <c r="W161" s="302"/>
      <c r="X161" s="302"/>
      <c r="Y161" s="408"/>
      <c r="Z161" s="408"/>
      <c r="AA161" s="408"/>
      <c r="AB161" s="408"/>
      <c r="AC161" s="304"/>
    </row>
    <row r="162" spans="1:29" ht="15" outlineLevel="1">
      <c r="A162" s="502">
        <v>5</v>
      </c>
      <c r="B162" s="292" t="s">
        <v>5</v>
      </c>
      <c r="C162" s="289" t="s">
        <v>583</v>
      </c>
      <c r="D162" s="293"/>
      <c r="E162" s="293"/>
      <c r="F162" s="293"/>
      <c r="G162" s="293"/>
      <c r="H162" s="293"/>
      <c r="I162" s="293"/>
      <c r="J162" s="293"/>
      <c r="K162" s="293">
        <v>88217.825754474223</v>
      </c>
      <c r="L162" s="293"/>
      <c r="M162" s="293"/>
      <c r="N162" s="289"/>
      <c r="O162" s="293"/>
      <c r="P162" s="293"/>
      <c r="Q162" s="293"/>
      <c r="R162" s="293"/>
      <c r="S162" s="293"/>
      <c r="T162" s="293"/>
      <c r="U162" s="293"/>
      <c r="V162" s="293">
        <v>5.6697360392609832</v>
      </c>
      <c r="W162" s="293"/>
      <c r="X162" s="293"/>
      <c r="Y162" s="406">
        <v>1</v>
      </c>
      <c r="Z162" s="406"/>
      <c r="AA162" s="406"/>
      <c r="AB162" s="406"/>
      <c r="AC162" s="294">
        <f>SUM(Y162:AB162)</f>
        <v>1</v>
      </c>
    </row>
    <row r="163" spans="1:29" ht="15" outlineLevel="1">
      <c r="B163" s="292" t="s">
        <v>242</v>
      </c>
      <c r="C163" s="289" t="s">
        <v>576</v>
      </c>
      <c r="D163" s="293"/>
      <c r="E163" s="293"/>
      <c r="F163" s="293"/>
      <c r="G163" s="293"/>
      <c r="H163" s="293"/>
      <c r="I163" s="293"/>
      <c r="J163" s="293"/>
      <c r="K163" s="293" t="s">
        <v>773</v>
      </c>
      <c r="L163" s="293"/>
      <c r="M163" s="293"/>
      <c r="N163" s="463"/>
      <c r="O163" s="293"/>
      <c r="P163" s="293"/>
      <c r="Q163" s="293"/>
      <c r="R163" s="293"/>
      <c r="S163" s="293"/>
      <c r="T163" s="293"/>
      <c r="U163" s="293"/>
      <c r="V163" s="293" t="s">
        <v>773</v>
      </c>
      <c r="W163" s="293"/>
      <c r="X163" s="293"/>
      <c r="Y163" s="407">
        <f>Y162</f>
        <v>1</v>
      </c>
      <c r="Z163" s="407">
        <f>Z162</f>
        <v>0</v>
      </c>
      <c r="AA163" s="407">
        <f t="shared" ref="AA163:AB163" si="39">AA162</f>
        <v>0</v>
      </c>
      <c r="AB163" s="407">
        <f t="shared" si="39"/>
        <v>0</v>
      </c>
      <c r="AC163" s="498"/>
    </row>
    <row r="164" spans="1:29" ht="15" outlineLevel="1">
      <c r="B164" s="292"/>
      <c r="C164" s="303"/>
      <c r="D164" s="302"/>
      <c r="E164" s="302"/>
      <c r="F164" s="302"/>
      <c r="G164" s="302"/>
      <c r="H164" s="302"/>
      <c r="I164" s="302"/>
      <c r="J164" s="302"/>
      <c r="K164" s="302"/>
      <c r="L164" s="302"/>
      <c r="M164" s="302"/>
      <c r="N164" s="289"/>
      <c r="O164" s="302"/>
      <c r="P164" s="302"/>
      <c r="Q164" s="302"/>
      <c r="R164" s="302"/>
      <c r="S164" s="302"/>
      <c r="T164" s="302"/>
      <c r="U164" s="302"/>
      <c r="V164" s="302"/>
      <c r="W164" s="302"/>
      <c r="X164" s="302"/>
      <c r="Y164" s="408"/>
      <c r="Z164" s="408"/>
      <c r="AA164" s="408"/>
      <c r="AB164" s="408"/>
      <c r="AC164" s="304"/>
    </row>
    <row r="165" spans="1:29" ht="15" hidden="1" outlineLevel="1">
      <c r="A165" s="502">
        <v>6</v>
      </c>
      <c r="B165" s="292" t="s">
        <v>6</v>
      </c>
      <c r="C165" s="289" t="s">
        <v>583</v>
      </c>
      <c r="D165" s="293"/>
      <c r="E165" s="293"/>
      <c r="F165" s="293"/>
      <c r="G165" s="293"/>
      <c r="H165" s="293"/>
      <c r="I165" s="293"/>
      <c r="J165" s="293"/>
      <c r="K165" s="293" t="s">
        <v>773</v>
      </c>
      <c r="L165" s="293"/>
      <c r="M165" s="293"/>
      <c r="N165" s="289"/>
      <c r="O165" s="293"/>
      <c r="P165" s="293"/>
      <c r="Q165" s="293"/>
      <c r="R165" s="293"/>
      <c r="S165" s="293"/>
      <c r="T165" s="293"/>
      <c r="U165" s="293"/>
      <c r="V165" s="293" t="s">
        <v>773</v>
      </c>
      <c r="W165" s="293"/>
      <c r="X165" s="293"/>
      <c r="Y165" s="406"/>
      <c r="Z165" s="406"/>
      <c r="AA165" s="406"/>
      <c r="AB165" s="406"/>
      <c r="AC165" s="294">
        <f>SUM(Y165:AB165)</f>
        <v>0</v>
      </c>
    </row>
    <row r="166" spans="1:29" ht="15" hidden="1" outlineLevel="1">
      <c r="B166" s="292" t="s">
        <v>242</v>
      </c>
      <c r="C166" s="289" t="s">
        <v>576</v>
      </c>
      <c r="D166" s="293"/>
      <c r="E166" s="293"/>
      <c r="F166" s="293"/>
      <c r="G166" s="293"/>
      <c r="H166" s="293"/>
      <c r="I166" s="293"/>
      <c r="J166" s="293"/>
      <c r="K166" s="293" t="s">
        <v>773</v>
      </c>
      <c r="L166" s="293"/>
      <c r="M166" s="293"/>
      <c r="N166" s="463"/>
      <c r="O166" s="293"/>
      <c r="P166" s="293"/>
      <c r="Q166" s="293"/>
      <c r="R166" s="293"/>
      <c r="S166" s="293"/>
      <c r="T166" s="293"/>
      <c r="U166" s="293"/>
      <c r="V166" s="293" t="s">
        <v>773</v>
      </c>
      <c r="W166" s="293"/>
      <c r="X166" s="293"/>
      <c r="Y166" s="407">
        <f>Y165</f>
        <v>0</v>
      </c>
      <c r="Z166" s="407">
        <f>Z165</f>
        <v>0</v>
      </c>
      <c r="AA166" s="407">
        <f t="shared" ref="AA166:AB166" si="40">AA165</f>
        <v>0</v>
      </c>
      <c r="AB166" s="407">
        <f t="shared" si="40"/>
        <v>0</v>
      </c>
      <c r="AC166" s="498"/>
    </row>
    <row r="167" spans="1:29" ht="15" hidden="1" outlineLevel="1">
      <c r="B167" s="292"/>
      <c r="C167" s="303"/>
      <c r="D167" s="302"/>
      <c r="E167" s="302"/>
      <c r="F167" s="302"/>
      <c r="G167" s="302"/>
      <c r="H167" s="302"/>
      <c r="I167" s="302"/>
      <c r="J167" s="302"/>
      <c r="K167" s="302"/>
      <c r="L167" s="302"/>
      <c r="M167" s="302"/>
      <c r="N167" s="289"/>
      <c r="O167" s="302"/>
      <c r="P167" s="302"/>
      <c r="Q167" s="302"/>
      <c r="R167" s="302"/>
      <c r="S167" s="302"/>
      <c r="T167" s="302"/>
      <c r="U167" s="302"/>
      <c r="V167" s="302"/>
      <c r="W167" s="302"/>
      <c r="X167" s="302"/>
      <c r="Y167" s="408"/>
      <c r="Z167" s="408"/>
      <c r="AA167" s="408"/>
      <c r="AB167" s="408"/>
      <c r="AC167" s="304"/>
    </row>
    <row r="168" spans="1:29" ht="15" hidden="1" outlineLevel="1">
      <c r="A168" s="502">
        <v>7</v>
      </c>
      <c r="B168" s="292" t="s">
        <v>41</v>
      </c>
      <c r="C168" s="289" t="s">
        <v>583</v>
      </c>
      <c r="D168" s="293"/>
      <c r="E168" s="293"/>
      <c r="F168" s="293"/>
      <c r="G168" s="293"/>
      <c r="H168" s="293"/>
      <c r="I168" s="293"/>
      <c r="J168" s="293"/>
      <c r="K168" s="293" t="s">
        <v>773</v>
      </c>
      <c r="L168" s="293"/>
      <c r="M168" s="293"/>
      <c r="N168" s="289"/>
      <c r="O168" s="293"/>
      <c r="P168" s="293"/>
      <c r="Q168" s="293"/>
      <c r="R168" s="293"/>
      <c r="S168" s="293"/>
      <c r="T168" s="293"/>
      <c r="U168" s="293"/>
      <c r="V168" s="293" t="s">
        <v>773</v>
      </c>
      <c r="W168" s="293"/>
      <c r="X168" s="293"/>
      <c r="Y168" s="406"/>
      <c r="Z168" s="406"/>
      <c r="AA168" s="406"/>
      <c r="AB168" s="406"/>
      <c r="AC168" s="294">
        <f>SUM(Y168:AB168)</f>
        <v>0</v>
      </c>
    </row>
    <row r="169" spans="1:29" ht="15" hidden="1" outlineLevel="1">
      <c r="B169" s="292" t="s">
        <v>242</v>
      </c>
      <c r="C169" s="289" t="s">
        <v>576</v>
      </c>
      <c r="D169" s="293"/>
      <c r="E169" s="293"/>
      <c r="F169" s="293"/>
      <c r="G169" s="293"/>
      <c r="H169" s="293"/>
      <c r="I169" s="293"/>
      <c r="J169" s="293"/>
      <c r="K169" s="293" t="s">
        <v>773</v>
      </c>
      <c r="L169" s="293"/>
      <c r="M169" s="293"/>
      <c r="N169" s="289"/>
      <c r="O169" s="293"/>
      <c r="P169" s="293"/>
      <c r="Q169" s="293"/>
      <c r="R169" s="293"/>
      <c r="S169" s="293"/>
      <c r="T169" s="293"/>
      <c r="U169" s="293"/>
      <c r="V169" s="293" t="s">
        <v>773</v>
      </c>
      <c r="W169" s="293"/>
      <c r="X169" s="293"/>
      <c r="Y169" s="407">
        <f>Y168</f>
        <v>0</v>
      </c>
      <c r="Z169" s="407">
        <f>Z168</f>
        <v>0</v>
      </c>
      <c r="AA169" s="407">
        <f t="shared" ref="AA169:AB169" si="41">AA168</f>
        <v>0</v>
      </c>
      <c r="AB169" s="407">
        <f t="shared" si="41"/>
        <v>0</v>
      </c>
      <c r="AC169" s="498"/>
    </row>
    <row r="170" spans="1:29" ht="15" hidden="1" outlineLevel="1">
      <c r="B170" s="292"/>
      <c r="C170" s="303"/>
      <c r="D170" s="302"/>
      <c r="E170" s="302"/>
      <c r="F170" s="302"/>
      <c r="G170" s="302"/>
      <c r="H170" s="302"/>
      <c r="I170" s="302"/>
      <c r="J170" s="302"/>
      <c r="K170" s="302"/>
      <c r="L170" s="302"/>
      <c r="M170" s="302"/>
      <c r="N170" s="289"/>
      <c r="O170" s="302"/>
      <c r="P170" s="302"/>
      <c r="Q170" s="302"/>
      <c r="R170" s="302"/>
      <c r="S170" s="302"/>
      <c r="T170" s="302"/>
      <c r="U170" s="302"/>
      <c r="V170" s="302"/>
      <c r="W170" s="302"/>
      <c r="X170" s="302"/>
      <c r="Y170" s="408"/>
      <c r="Z170" s="408"/>
      <c r="AA170" s="408"/>
      <c r="AB170" s="408"/>
      <c r="AC170" s="304"/>
    </row>
    <row r="171" spans="1:29" s="281" customFormat="1" ht="15" hidden="1" outlineLevel="1">
      <c r="A171" s="502">
        <v>8</v>
      </c>
      <c r="B171" s="292" t="s">
        <v>483</v>
      </c>
      <c r="C171" s="289" t="s">
        <v>583</v>
      </c>
      <c r="D171" s="293"/>
      <c r="E171" s="293"/>
      <c r="F171" s="293"/>
      <c r="G171" s="293"/>
      <c r="H171" s="293"/>
      <c r="I171" s="293"/>
      <c r="J171" s="293"/>
      <c r="K171" s="293" t="s">
        <v>773</v>
      </c>
      <c r="L171" s="293"/>
      <c r="M171" s="293"/>
      <c r="N171" s="289"/>
      <c r="O171" s="293"/>
      <c r="P171" s="293"/>
      <c r="Q171" s="293"/>
      <c r="R171" s="293"/>
      <c r="S171" s="293"/>
      <c r="T171" s="293"/>
      <c r="U171" s="293"/>
      <c r="V171" s="293" t="s">
        <v>773</v>
      </c>
      <c r="W171" s="293"/>
      <c r="X171" s="293"/>
      <c r="Y171" s="406"/>
      <c r="Z171" s="406"/>
      <c r="AA171" s="406"/>
      <c r="AB171" s="406"/>
      <c r="AC171" s="294">
        <f>SUM(Y171:AB171)</f>
        <v>0</v>
      </c>
    </row>
    <row r="172" spans="1:29" s="281" customFormat="1" ht="15" hidden="1" outlineLevel="1">
      <c r="A172" s="502"/>
      <c r="B172" s="292" t="s">
        <v>242</v>
      </c>
      <c r="C172" s="289" t="s">
        <v>576</v>
      </c>
      <c r="D172" s="293"/>
      <c r="E172" s="293"/>
      <c r="F172" s="293"/>
      <c r="G172" s="293"/>
      <c r="H172" s="293"/>
      <c r="I172" s="293"/>
      <c r="J172" s="293"/>
      <c r="K172" s="293" t="s">
        <v>773</v>
      </c>
      <c r="L172" s="293"/>
      <c r="M172" s="293"/>
      <c r="N172" s="289"/>
      <c r="O172" s="293"/>
      <c r="P172" s="293"/>
      <c r="Q172" s="293"/>
      <c r="R172" s="293"/>
      <c r="S172" s="293"/>
      <c r="T172" s="293"/>
      <c r="U172" s="293"/>
      <c r="V172" s="293" t="s">
        <v>773</v>
      </c>
      <c r="W172" s="293"/>
      <c r="X172" s="293"/>
      <c r="Y172" s="407">
        <f>Y171</f>
        <v>0</v>
      </c>
      <c r="Z172" s="407">
        <f>Z171</f>
        <v>0</v>
      </c>
      <c r="AA172" s="407">
        <f t="shared" ref="AA172:AB172" si="42">AA171</f>
        <v>0</v>
      </c>
      <c r="AB172" s="407">
        <f t="shared" si="42"/>
        <v>0</v>
      </c>
      <c r="AC172" s="498"/>
    </row>
    <row r="173" spans="1:29" s="281" customFormat="1" ht="15" hidden="1" outlineLevel="1">
      <c r="A173" s="502"/>
      <c r="B173" s="292"/>
      <c r="C173" s="303"/>
      <c r="D173" s="302"/>
      <c r="E173" s="302"/>
      <c r="F173" s="302"/>
      <c r="G173" s="302"/>
      <c r="H173" s="302"/>
      <c r="I173" s="302"/>
      <c r="J173" s="302"/>
      <c r="K173" s="302"/>
      <c r="L173" s="302"/>
      <c r="M173" s="302"/>
      <c r="N173" s="289"/>
      <c r="O173" s="302"/>
      <c r="P173" s="302"/>
      <c r="Q173" s="302"/>
      <c r="R173" s="302"/>
      <c r="S173" s="302"/>
      <c r="T173" s="302"/>
      <c r="U173" s="302"/>
      <c r="V173" s="302"/>
      <c r="W173" s="302"/>
      <c r="X173" s="302"/>
      <c r="Y173" s="408"/>
      <c r="Z173" s="408"/>
      <c r="AA173" s="408"/>
      <c r="AB173" s="408"/>
      <c r="AC173" s="304"/>
    </row>
    <row r="174" spans="1:29" ht="15" hidden="1" outlineLevel="1">
      <c r="A174" s="502">
        <v>9</v>
      </c>
      <c r="B174" s="292" t="s">
        <v>7</v>
      </c>
      <c r="C174" s="289" t="s">
        <v>583</v>
      </c>
      <c r="D174" s="293"/>
      <c r="E174" s="293"/>
      <c r="F174" s="293"/>
      <c r="G174" s="293"/>
      <c r="H174" s="293"/>
      <c r="I174" s="293"/>
      <c r="J174" s="293"/>
      <c r="K174" s="293" t="s">
        <v>773</v>
      </c>
      <c r="L174" s="293"/>
      <c r="M174" s="293"/>
      <c r="N174" s="289"/>
      <c r="O174" s="293"/>
      <c r="P174" s="293"/>
      <c r="Q174" s="293"/>
      <c r="R174" s="293"/>
      <c r="S174" s="293"/>
      <c r="T174" s="293"/>
      <c r="U174" s="293"/>
      <c r="V174" s="293" t="s">
        <v>773</v>
      </c>
      <c r="W174" s="293"/>
      <c r="X174" s="293"/>
      <c r="Y174" s="406"/>
      <c r="Z174" s="406"/>
      <c r="AA174" s="406"/>
      <c r="AB174" s="406"/>
      <c r="AC174" s="294">
        <f>SUM(Y174:AB174)</f>
        <v>0</v>
      </c>
    </row>
    <row r="175" spans="1:29" ht="15" hidden="1" outlineLevel="1">
      <c r="B175" s="292" t="s">
        <v>242</v>
      </c>
      <c r="C175" s="289" t="s">
        <v>576</v>
      </c>
      <c r="D175" s="293"/>
      <c r="E175" s="293"/>
      <c r="F175" s="293"/>
      <c r="G175" s="293"/>
      <c r="H175" s="293"/>
      <c r="I175" s="293"/>
      <c r="J175" s="293"/>
      <c r="K175" s="293" t="s">
        <v>773</v>
      </c>
      <c r="L175" s="293"/>
      <c r="M175" s="293"/>
      <c r="N175" s="289"/>
      <c r="O175" s="293"/>
      <c r="P175" s="293"/>
      <c r="Q175" s="293"/>
      <c r="R175" s="293"/>
      <c r="S175" s="293"/>
      <c r="T175" s="293"/>
      <c r="U175" s="293"/>
      <c r="V175" s="293" t="s">
        <v>773</v>
      </c>
      <c r="W175" s="293"/>
      <c r="X175" s="293"/>
      <c r="Y175" s="407">
        <f>Y174</f>
        <v>0</v>
      </c>
      <c r="Z175" s="407">
        <f>Z174</f>
        <v>0</v>
      </c>
      <c r="AA175" s="407">
        <f t="shared" ref="AA175:AB175" si="43">AA174</f>
        <v>0</v>
      </c>
      <c r="AB175" s="407">
        <f t="shared" si="43"/>
        <v>0</v>
      </c>
      <c r="AC175" s="498"/>
    </row>
    <row r="176" spans="1:29" ht="15" outlineLevel="1">
      <c r="B176" s="305"/>
      <c r="C176" s="306"/>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408"/>
      <c r="Z176" s="408"/>
      <c r="AA176" s="408"/>
      <c r="AB176" s="408"/>
      <c r="AC176" s="304"/>
    </row>
    <row r="177" spans="1:29" ht="15.6" outlineLevel="1">
      <c r="A177" s="503"/>
      <c r="B177" s="286" t="s">
        <v>8</v>
      </c>
      <c r="C177" s="287"/>
      <c r="D177" s="287"/>
      <c r="E177" s="287"/>
      <c r="F177" s="287"/>
      <c r="G177" s="287"/>
      <c r="H177" s="287"/>
      <c r="I177" s="287"/>
      <c r="J177" s="287"/>
      <c r="K177" s="287"/>
      <c r="L177" s="287"/>
      <c r="M177" s="287"/>
      <c r="N177" s="289"/>
      <c r="O177" s="287"/>
      <c r="P177" s="287"/>
      <c r="Q177" s="287"/>
      <c r="R177" s="287"/>
      <c r="S177" s="287"/>
      <c r="T177" s="287"/>
      <c r="U177" s="287"/>
      <c r="V177" s="287"/>
      <c r="W177" s="287"/>
      <c r="X177" s="287"/>
      <c r="Y177" s="410"/>
      <c r="Z177" s="410"/>
      <c r="AA177" s="410"/>
      <c r="AB177" s="410"/>
      <c r="AC177" s="290"/>
    </row>
    <row r="178" spans="1:29" ht="15" outlineLevel="1">
      <c r="A178" s="502">
        <v>10</v>
      </c>
      <c r="B178" s="308" t="s">
        <v>22</v>
      </c>
      <c r="C178" s="289" t="s">
        <v>583</v>
      </c>
      <c r="D178" s="293"/>
      <c r="E178" s="293"/>
      <c r="F178" s="293"/>
      <c r="G178" s="293"/>
      <c r="H178" s="293"/>
      <c r="I178" s="293"/>
      <c r="J178" s="293"/>
      <c r="K178" s="293"/>
      <c r="L178" s="293"/>
      <c r="M178" s="293"/>
      <c r="N178" s="293">
        <v>12</v>
      </c>
      <c r="O178" s="293"/>
      <c r="P178" s="293"/>
      <c r="Q178" s="293"/>
      <c r="R178" s="293"/>
      <c r="S178" s="293"/>
      <c r="T178" s="293"/>
      <c r="U178" s="293"/>
      <c r="V178" s="293"/>
      <c r="W178" s="293"/>
      <c r="X178" s="293"/>
      <c r="Y178" s="462"/>
      <c r="Z178" s="464"/>
      <c r="AA178" s="464"/>
      <c r="AB178" s="411"/>
      <c r="AC178" s="294">
        <f>SUM(Y178:AB178)</f>
        <v>0</v>
      </c>
    </row>
    <row r="179" spans="1:29" ht="15" outlineLevel="1">
      <c r="B179" s="292" t="s">
        <v>242</v>
      </c>
      <c r="C179" s="289" t="s">
        <v>576</v>
      </c>
      <c r="D179" s="293"/>
      <c r="E179" s="293"/>
      <c r="F179" s="293"/>
      <c r="G179" s="293"/>
      <c r="H179" s="293"/>
      <c r="I179" s="293"/>
      <c r="J179" s="293"/>
      <c r="K179" s="293"/>
      <c r="L179" s="293"/>
      <c r="M179" s="293"/>
      <c r="N179" s="293">
        <v>12</v>
      </c>
      <c r="O179" s="293"/>
      <c r="P179" s="293"/>
      <c r="Q179" s="293"/>
      <c r="R179" s="293"/>
      <c r="S179" s="293"/>
      <c r="T179" s="293"/>
      <c r="U179" s="293"/>
      <c r="V179" s="293"/>
      <c r="W179" s="293"/>
      <c r="X179" s="293"/>
      <c r="Y179" s="407">
        <f>Y178</f>
        <v>0</v>
      </c>
      <c r="Z179" s="407">
        <f>Z178</f>
        <v>0</v>
      </c>
      <c r="AA179" s="407">
        <f t="shared" ref="AA179:AB179" si="44">AA178</f>
        <v>0</v>
      </c>
      <c r="AB179" s="407">
        <f t="shared" si="44"/>
        <v>0</v>
      </c>
      <c r="AC179" s="498"/>
    </row>
    <row r="180" spans="1:29" ht="15" outlineLevel="1">
      <c r="B180" s="308"/>
      <c r="C180" s="310"/>
      <c r="D180" s="289"/>
      <c r="E180" s="289"/>
      <c r="F180" s="289"/>
      <c r="G180" s="289"/>
      <c r="H180" s="289"/>
      <c r="I180" s="289"/>
      <c r="J180" s="289"/>
      <c r="K180" s="289"/>
      <c r="L180" s="289"/>
      <c r="M180" s="289"/>
      <c r="N180" s="289"/>
      <c r="O180" s="289"/>
      <c r="P180" s="289"/>
      <c r="Q180" s="289"/>
      <c r="R180" s="289"/>
      <c r="S180" s="289"/>
      <c r="T180" s="289"/>
      <c r="U180" s="289"/>
      <c r="V180" s="289"/>
      <c r="W180" s="289"/>
      <c r="X180" s="289"/>
      <c r="Y180" s="412"/>
      <c r="Z180" s="412"/>
      <c r="AA180" s="412"/>
      <c r="AB180" s="412"/>
      <c r="AC180" s="311"/>
    </row>
    <row r="181" spans="1:29" ht="15" outlineLevel="1">
      <c r="A181" s="502">
        <v>11</v>
      </c>
      <c r="B181" s="312" t="s">
        <v>21</v>
      </c>
      <c r="C181" s="289" t="s">
        <v>583</v>
      </c>
      <c r="D181" s="293"/>
      <c r="E181" s="293"/>
      <c r="F181" s="293"/>
      <c r="G181" s="293"/>
      <c r="H181" s="293"/>
      <c r="I181" s="293"/>
      <c r="J181" s="293"/>
      <c r="K181" s="293">
        <v>205740.25369164796</v>
      </c>
      <c r="L181" s="293"/>
      <c r="M181" s="293"/>
      <c r="N181" s="293">
        <v>12</v>
      </c>
      <c r="O181" s="293"/>
      <c r="P181" s="293"/>
      <c r="Q181" s="293"/>
      <c r="R181" s="293"/>
      <c r="S181" s="293"/>
      <c r="T181" s="293"/>
      <c r="U181" s="293"/>
      <c r="V181" s="293">
        <v>50.76648620800502</v>
      </c>
      <c r="W181" s="293"/>
      <c r="X181" s="293"/>
      <c r="Y181" s="411"/>
      <c r="Z181" s="464">
        <v>1</v>
      </c>
      <c r="AA181" s="411"/>
      <c r="AB181" s="411"/>
      <c r="AC181" s="294">
        <f>SUM(Y181:AB181)</f>
        <v>1</v>
      </c>
    </row>
    <row r="182" spans="1:29" ht="15" outlineLevel="1">
      <c r="B182" s="292" t="s">
        <v>242</v>
      </c>
      <c r="C182" s="289" t="s">
        <v>576</v>
      </c>
      <c r="D182" s="293"/>
      <c r="E182" s="293"/>
      <c r="F182" s="293"/>
      <c r="G182" s="293"/>
      <c r="H182" s="293"/>
      <c r="I182" s="293"/>
      <c r="J182" s="293"/>
      <c r="K182" s="293" t="s">
        <v>773</v>
      </c>
      <c r="L182" s="293"/>
      <c r="M182" s="293"/>
      <c r="N182" s="293">
        <v>12</v>
      </c>
      <c r="O182" s="293"/>
      <c r="P182" s="293"/>
      <c r="Q182" s="293"/>
      <c r="R182" s="293"/>
      <c r="S182" s="293"/>
      <c r="T182" s="293"/>
      <c r="U182" s="293"/>
      <c r="V182" s="293" t="s">
        <v>773</v>
      </c>
      <c r="W182" s="293"/>
      <c r="X182" s="293"/>
      <c r="Y182" s="407">
        <f>Y181</f>
        <v>0</v>
      </c>
      <c r="Z182" s="407">
        <f>Z181</f>
        <v>1</v>
      </c>
      <c r="AA182" s="407">
        <f t="shared" ref="AA182:AB182" si="45">AA181</f>
        <v>0</v>
      </c>
      <c r="AB182" s="407">
        <f t="shared" si="45"/>
        <v>0</v>
      </c>
      <c r="AC182" s="498"/>
    </row>
    <row r="183" spans="1:29" ht="15" outlineLevel="1">
      <c r="B183" s="312"/>
      <c r="C183" s="310"/>
      <c r="D183" s="289"/>
      <c r="E183" s="289"/>
      <c r="F183" s="289"/>
      <c r="G183" s="289"/>
      <c r="H183" s="289"/>
      <c r="I183" s="289"/>
      <c r="J183" s="289"/>
      <c r="K183" s="289"/>
      <c r="L183" s="289"/>
      <c r="M183" s="289"/>
      <c r="N183" s="289"/>
      <c r="O183" s="289"/>
      <c r="P183" s="289"/>
      <c r="Q183" s="289"/>
      <c r="R183" s="289"/>
      <c r="S183" s="289"/>
      <c r="T183" s="289"/>
      <c r="U183" s="289"/>
      <c r="V183" s="289"/>
      <c r="W183" s="289"/>
      <c r="X183" s="289"/>
      <c r="Y183" s="412"/>
      <c r="Z183" s="413"/>
      <c r="AA183" s="412"/>
      <c r="AB183" s="412"/>
      <c r="AC183" s="311"/>
    </row>
    <row r="184" spans="1:29" ht="15" outlineLevel="1">
      <c r="A184" s="502">
        <v>12</v>
      </c>
      <c r="B184" s="312" t="s">
        <v>23</v>
      </c>
      <c r="C184" s="289" t="s">
        <v>583</v>
      </c>
      <c r="D184" s="293"/>
      <c r="E184" s="293"/>
      <c r="F184" s="293"/>
      <c r="G184" s="293"/>
      <c r="H184" s="293"/>
      <c r="I184" s="293"/>
      <c r="J184" s="293"/>
      <c r="K184" s="293" t="s">
        <v>773</v>
      </c>
      <c r="L184" s="293"/>
      <c r="M184" s="293"/>
      <c r="N184" s="293">
        <v>3</v>
      </c>
      <c r="O184" s="293"/>
      <c r="P184" s="293"/>
      <c r="Q184" s="293"/>
      <c r="R184" s="293"/>
      <c r="S184" s="293"/>
      <c r="T184" s="293"/>
      <c r="U184" s="293"/>
      <c r="V184" s="293" t="s">
        <v>773</v>
      </c>
      <c r="W184" s="293"/>
      <c r="X184" s="293"/>
      <c r="Y184" s="411"/>
      <c r="Z184" s="411"/>
      <c r="AA184" s="411"/>
      <c r="AB184" s="411"/>
      <c r="AC184" s="294">
        <f>SUM(Y184:AB184)</f>
        <v>0</v>
      </c>
    </row>
    <row r="185" spans="1:29" ht="15" outlineLevel="1">
      <c r="B185" s="292" t="s">
        <v>242</v>
      </c>
      <c r="C185" s="289" t="s">
        <v>576</v>
      </c>
      <c r="D185" s="293"/>
      <c r="E185" s="293"/>
      <c r="F185" s="293"/>
      <c r="G185" s="293"/>
      <c r="H185" s="293"/>
      <c r="I185" s="293"/>
      <c r="J185" s="293"/>
      <c r="K185" s="293" t="s">
        <v>773</v>
      </c>
      <c r="L185" s="293"/>
      <c r="M185" s="293"/>
      <c r="N185" s="293">
        <v>3</v>
      </c>
      <c r="O185" s="293"/>
      <c r="P185" s="293"/>
      <c r="Q185" s="293"/>
      <c r="R185" s="293"/>
      <c r="S185" s="293"/>
      <c r="T185" s="293"/>
      <c r="U185" s="293"/>
      <c r="V185" s="293" t="s">
        <v>773</v>
      </c>
      <c r="W185" s="293"/>
      <c r="X185" s="293"/>
      <c r="Y185" s="407">
        <f>Y184</f>
        <v>0</v>
      </c>
      <c r="Z185" s="407">
        <f>Z184</f>
        <v>0</v>
      </c>
      <c r="AA185" s="407">
        <f>AA184</f>
        <v>0</v>
      </c>
      <c r="AB185" s="407">
        <f t="shared" ref="AB185" si="46">AB184</f>
        <v>0</v>
      </c>
      <c r="AC185" s="498"/>
    </row>
    <row r="186" spans="1:29" ht="15" outlineLevel="1">
      <c r="B186" s="312"/>
      <c r="C186" s="310"/>
      <c r="D186" s="314"/>
      <c r="E186" s="314"/>
      <c r="F186" s="314"/>
      <c r="G186" s="314"/>
      <c r="H186" s="314"/>
      <c r="I186" s="314"/>
      <c r="J186" s="314"/>
      <c r="K186" s="314"/>
      <c r="L186" s="314"/>
      <c r="M186" s="314"/>
      <c r="N186" s="289"/>
      <c r="O186" s="314"/>
      <c r="P186" s="314"/>
      <c r="Q186" s="314"/>
      <c r="R186" s="314"/>
      <c r="S186" s="314"/>
      <c r="T186" s="314"/>
      <c r="U186" s="314"/>
      <c r="V186" s="314"/>
      <c r="W186" s="314"/>
      <c r="X186" s="314"/>
      <c r="Y186" s="412"/>
      <c r="Z186" s="413"/>
      <c r="AA186" s="412"/>
      <c r="AB186" s="412"/>
      <c r="AC186" s="311"/>
    </row>
    <row r="187" spans="1:29" ht="15" outlineLevel="1">
      <c r="A187" s="502">
        <v>13</v>
      </c>
      <c r="B187" s="312" t="s">
        <v>24</v>
      </c>
      <c r="C187" s="289" t="s">
        <v>583</v>
      </c>
      <c r="D187" s="293"/>
      <c r="E187" s="293"/>
      <c r="F187" s="293"/>
      <c r="G187" s="293"/>
      <c r="H187" s="293"/>
      <c r="I187" s="293"/>
      <c r="J187" s="293"/>
      <c r="K187" s="293" t="s">
        <v>773</v>
      </c>
      <c r="L187" s="293"/>
      <c r="M187" s="293"/>
      <c r="N187" s="293">
        <v>12</v>
      </c>
      <c r="O187" s="293"/>
      <c r="P187" s="293"/>
      <c r="Q187" s="293"/>
      <c r="R187" s="293"/>
      <c r="S187" s="293"/>
      <c r="T187" s="293"/>
      <c r="U187" s="293"/>
      <c r="V187" s="293" t="s">
        <v>773</v>
      </c>
      <c r="W187" s="293"/>
      <c r="X187" s="293"/>
      <c r="Y187" s="411"/>
      <c r="Z187" s="411"/>
      <c r="AA187" s="411"/>
      <c r="AB187" s="411"/>
      <c r="AC187" s="294">
        <f>SUM(Y187:AB187)</f>
        <v>0</v>
      </c>
    </row>
    <row r="188" spans="1:29" ht="15" outlineLevel="1">
      <c r="B188" s="292" t="s">
        <v>242</v>
      </c>
      <c r="C188" s="289" t="s">
        <v>576</v>
      </c>
      <c r="D188" s="293"/>
      <c r="E188" s="293"/>
      <c r="F188" s="293"/>
      <c r="G188" s="293"/>
      <c r="H188" s="293"/>
      <c r="I188" s="293"/>
      <c r="J188" s="293"/>
      <c r="K188" s="293" t="s">
        <v>773</v>
      </c>
      <c r="L188" s="293"/>
      <c r="M188" s="293"/>
      <c r="N188" s="293">
        <v>12</v>
      </c>
      <c r="O188" s="293"/>
      <c r="P188" s="293"/>
      <c r="Q188" s="293"/>
      <c r="R188" s="293"/>
      <c r="S188" s="293"/>
      <c r="T188" s="293"/>
      <c r="U188" s="293"/>
      <c r="V188" s="293" t="s">
        <v>773</v>
      </c>
      <c r="W188" s="293"/>
      <c r="X188" s="293"/>
      <c r="Y188" s="407">
        <f>Y187</f>
        <v>0</v>
      </c>
      <c r="Z188" s="407">
        <f>Z187</f>
        <v>0</v>
      </c>
      <c r="AA188" s="407">
        <f>AA187</f>
        <v>0</v>
      </c>
      <c r="AB188" s="407">
        <f t="shared" ref="AB188" si="47">AB187</f>
        <v>0</v>
      </c>
      <c r="AC188" s="498"/>
    </row>
    <row r="189" spans="1:29" ht="15" outlineLevel="1">
      <c r="B189" s="312"/>
      <c r="C189" s="310"/>
      <c r="D189" s="314"/>
      <c r="E189" s="314"/>
      <c r="F189" s="314"/>
      <c r="G189" s="314"/>
      <c r="H189" s="314"/>
      <c r="I189" s="314"/>
      <c r="J189" s="314"/>
      <c r="K189" s="314"/>
      <c r="L189" s="314"/>
      <c r="M189" s="314"/>
      <c r="N189" s="289"/>
      <c r="O189" s="314"/>
      <c r="P189" s="314"/>
      <c r="Q189" s="314"/>
      <c r="R189" s="314"/>
      <c r="S189" s="314"/>
      <c r="T189" s="314"/>
      <c r="U189" s="314"/>
      <c r="V189" s="314"/>
      <c r="W189" s="314"/>
      <c r="X189" s="314"/>
      <c r="Y189" s="412"/>
      <c r="Z189" s="412"/>
      <c r="AA189" s="412"/>
      <c r="AB189" s="412"/>
      <c r="AC189" s="311"/>
    </row>
    <row r="190" spans="1:29" ht="15" outlineLevel="1">
      <c r="A190" s="502">
        <v>14</v>
      </c>
      <c r="B190" s="312" t="s">
        <v>20</v>
      </c>
      <c r="C190" s="289" t="s">
        <v>583</v>
      </c>
      <c r="D190" s="293"/>
      <c r="E190" s="293"/>
      <c r="F190" s="293"/>
      <c r="G190" s="293"/>
      <c r="H190" s="293"/>
      <c r="I190" s="293"/>
      <c r="J190" s="293"/>
      <c r="K190" s="293" t="s">
        <v>773</v>
      </c>
      <c r="L190" s="293"/>
      <c r="M190" s="293"/>
      <c r="N190" s="293">
        <v>12</v>
      </c>
      <c r="O190" s="293"/>
      <c r="P190" s="293"/>
      <c r="Q190" s="293"/>
      <c r="R190" s="293"/>
      <c r="S190" s="293"/>
      <c r="T190" s="293"/>
      <c r="U190" s="293"/>
      <c r="V190" s="293" t="s">
        <v>773</v>
      </c>
      <c r="W190" s="293"/>
      <c r="X190" s="293"/>
      <c r="Y190" s="411"/>
      <c r="Z190" s="411">
        <v>1</v>
      </c>
      <c r="AA190" s="411"/>
      <c r="AB190" s="411"/>
      <c r="AC190" s="294">
        <f>SUM(Y190:AB190)</f>
        <v>1</v>
      </c>
    </row>
    <row r="191" spans="1:29" ht="15" outlineLevel="1">
      <c r="B191" s="292" t="s">
        <v>242</v>
      </c>
      <c r="C191" s="289" t="s">
        <v>576</v>
      </c>
      <c r="D191" s="293"/>
      <c r="E191" s="293"/>
      <c r="F191" s="293"/>
      <c r="G191" s="293"/>
      <c r="H191" s="293"/>
      <c r="I191" s="293"/>
      <c r="J191" s="293"/>
      <c r="K191" s="293">
        <v>0</v>
      </c>
      <c r="L191" s="293"/>
      <c r="M191" s="293"/>
      <c r="N191" s="293">
        <v>12</v>
      </c>
      <c r="O191" s="293"/>
      <c r="P191" s="293"/>
      <c r="Q191" s="293"/>
      <c r="R191" s="293"/>
      <c r="S191" s="293"/>
      <c r="T191" s="293"/>
      <c r="U191" s="293"/>
      <c r="V191" s="293">
        <v>0.48780215300000002</v>
      </c>
      <c r="W191" s="293"/>
      <c r="X191" s="293"/>
      <c r="Y191" s="407">
        <f>Y190</f>
        <v>0</v>
      </c>
      <c r="Z191" s="407">
        <f>Z190</f>
        <v>1</v>
      </c>
      <c r="AA191" s="407">
        <f t="shared" ref="AA191:AB191" si="48">AA190</f>
        <v>0</v>
      </c>
      <c r="AB191" s="407">
        <f t="shared" si="48"/>
        <v>0</v>
      </c>
      <c r="AC191" s="498"/>
    </row>
    <row r="192" spans="1:29" ht="15" outlineLevel="1">
      <c r="B192" s="312"/>
      <c r="C192" s="310"/>
      <c r="D192" s="314"/>
      <c r="E192" s="314"/>
      <c r="F192" s="314"/>
      <c r="G192" s="314"/>
      <c r="H192" s="314"/>
      <c r="I192" s="314"/>
      <c r="J192" s="314"/>
      <c r="K192" s="314"/>
      <c r="L192" s="314"/>
      <c r="M192" s="314"/>
      <c r="N192" s="289"/>
      <c r="O192" s="314"/>
      <c r="P192" s="314"/>
      <c r="Q192" s="314"/>
      <c r="R192" s="314"/>
      <c r="S192" s="314"/>
      <c r="T192" s="314"/>
      <c r="U192" s="314"/>
      <c r="V192" s="314"/>
      <c r="W192" s="314"/>
      <c r="X192" s="314"/>
      <c r="Y192" s="412"/>
      <c r="Z192" s="413"/>
      <c r="AA192" s="412"/>
      <c r="AB192" s="412"/>
      <c r="AC192" s="311"/>
    </row>
    <row r="193" spans="1:29" s="281" customFormat="1" ht="15" hidden="1" outlineLevel="1">
      <c r="A193" s="502">
        <v>15</v>
      </c>
      <c r="B193" s="312" t="s">
        <v>484</v>
      </c>
      <c r="C193" s="289" t="s">
        <v>583</v>
      </c>
      <c r="D193" s="293"/>
      <c r="E193" s="293"/>
      <c r="F193" s="293"/>
      <c r="G193" s="293"/>
      <c r="H193" s="293"/>
      <c r="I193" s="293"/>
      <c r="J193" s="293"/>
      <c r="K193" s="293" t="s">
        <v>773</v>
      </c>
      <c r="L193" s="293"/>
      <c r="M193" s="293"/>
      <c r="N193" s="289"/>
      <c r="O193" s="293"/>
      <c r="P193" s="293"/>
      <c r="Q193" s="293"/>
      <c r="R193" s="293"/>
      <c r="S193" s="293"/>
      <c r="T193" s="293"/>
      <c r="U193" s="293"/>
      <c r="V193" s="293" t="s">
        <v>773</v>
      </c>
      <c r="W193" s="293"/>
      <c r="X193" s="293"/>
      <c r="Y193" s="411"/>
      <c r="Z193" s="411"/>
      <c r="AA193" s="411"/>
      <c r="AB193" s="411"/>
      <c r="AC193" s="294">
        <f>SUM(Y193:AB193)</f>
        <v>0</v>
      </c>
    </row>
    <row r="194" spans="1:29" s="281" customFormat="1" ht="15" hidden="1" outlineLevel="1">
      <c r="A194" s="502"/>
      <c r="B194" s="313" t="s">
        <v>242</v>
      </c>
      <c r="C194" s="289" t="s">
        <v>576</v>
      </c>
      <c r="D194" s="293"/>
      <c r="E194" s="293"/>
      <c r="F194" s="293"/>
      <c r="G194" s="293"/>
      <c r="H194" s="293"/>
      <c r="I194" s="293"/>
      <c r="J194" s="293"/>
      <c r="K194" s="293" t="s">
        <v>773</v>
      </c>
      <c r="L194" s="293"/>
      <c r="M194" s="293"/>
      <c r="N194" s="289"/>
      <c r="O194" s="293"/>
      <c r="P194" s="293"/>
      <c r="Q194" s="293"/>
      <c r="R194" s="293"/>
      <c r="S194" s="293"/>
      <c r="T194" s="293"/>
      <c r="U194" s="293"/>
      <c r="V194" s="293" t="s">
        <v>773</v>
      </c>
      <c r="W194" s="293"/>
      <c r="X194" s="293"/>
      <c r="Y194" s="407">
        <f>Y193</f>
        <v>0</v>
      </c>
      <c r="Z194" s="407">
        <f>Z193</f>
        <v>0</v>
      </c>
      <c r="AA194" s="407">
        <f t="shared" ref="AA194:AB194" si="49">AA193</f>
        <v>0</v>
      </c>
      <c r="AB194" s="407">
        <f t="shared" si="49"/>
        <v>0</v>
      </c>
      <c r="AC194" s="498"/>
    </row>
    <row r="195" spans="1:29" s="281" customFormat="1" ht="15" hidden="1" outlineLevel="1">
      <c r="A195" s="502"/>
      <c r="B195" s="312"/>
      <c r="C195" s="310"/>
      <c r="D195" s="314"/>
      <c r="E195" s="314"/>
      <c r="F195" s="314"/>
      <c r="G195" s="314"/>
      <c r="H195" s="314"/>
      <c r="I195" s="314"/>
      <c r="J195" s="314"/>
      <c r="K195" s="314"/>
      <c r="L195" s="314"/>
      <c r="M195" s="314"/>
      <c r="N195" s="289"/>
      <c r="O195" s="314"/>
      <c r="P195" s="314"/>
      <c r="Q195" s="314"/>
      <c r="R195" s="314"/>
      <c r="S195" s="314"/>
      <c r="T195" s="314"/>
      <c r="U195" s="314"/>
      <c r="V195" s="314"/>
      <c r="W195" s="314"/>
      <c r="X195" s="314"/>
      <c r="Y195" s="414"/>
      <c r="Z195" s="412"/>
      <c r="AA195" s="412"/>
      <c r="AB195" s="412"/>
      <c r="AC195" s="311"/>
    </row>
    <row r="196" spans="1:29" s="281" customFormat="1" ht="30" hidden="1" outlineLevel="1">
      <c r="A196" s="502">
        <v>16</v>
      </c>
      <c r="B196" s="312" t="s">
        <v>485</v>
      </c>
      <c r="C196" s="289" t="s">
        <v>583</v>
      </c>
      <c r="D196" s="293"/>
      <c r="E196" s="293"/>
      <c r="F196" s="293"/>
      <c r="G196" s="293"/>
      <c r="H196" s="293"/>
      <c r="I196" s="293"/>
      <c r="J196" s="293"/>
      <c r="K196" s="293" t="s">
        <v>773</v>
      </c>
      <c r="L196" s="293"/>
      <c r="M196" s="293"/>
      <c r="N196" s="289"/>
      <c r="O196" s="293"/>
      <c r="P196" s="293"/>
      <c r="Q196" s="293"/>
      <c r="R196" s="293"/>
      <c r="S196" s="293"/>
      <c r="T196" s="293"/>
      <c r="U196" s="293"/>
      <c r="V196" s="293" t="s">
        <v>773</v>
      </c>
      <c r="W196" s="293"/>
      <c r="X196" s="293"/>
      <c r="Y196" s="411"/>
      <c r="Z196" s="411"/>
      <c r="AA196" s="411"/>
      <c r="AB196" s="411"/>
      <c r="AC196" s="294">
        <f>SUM(Y196:AB196)</f>
        <v>0</v>
      </c>
    </row>
    <row r="197" spans="1:29" s="281" customFormat="1" ht="15" hidden="1" outlineLevel="1">
      <c r="A197" s="502"/>
      <c r="B197" s="313" t="s">
        <v>242</v>
      </c>
      <c r="C197" s="289" t="s">
        <v>576</v>
      </c>
      <c r="D197" s="293"/>
      <c r="E197" s="293"/>
      <c r="F197" s="293"/>
      <c r="G197" s="293"/>
      <c r="H197" s="293"/>
      <c r="I197" s="293"/>
      <c r="J197" s="293"/>
      <c r="K197" s="293" t="s">
        <v>773</v>
      </c>
      <c r="L197" s="293"/>
      <c r="M197" s="293"/>
      <c r="N197" s="289"/>
      <c r="O197" s="293"/>
      <c r="P197" s="293"/>
      <c r="Q197" s="293"/>
      <c r="R197" s="293"/>
      <c r="S197" s="293"/>
      <c r="T197" s="293"/>
      <c r="U197" s="293"/>
      <c r="V197" s="293" t="s">
        <v>773</v>
      </c>
      <c r="W197" s="293"/>
      <c r="X197" s="293"/>
      <c r="Y197" s="407">
        <f>Y196</f>
        <v>0</v>
      </c>
      <c r="Z197" s="407">
        <f>Z196</f>
        <v>0</v>
      </c>
      <c r="AA197" s="407">
        <f t="shared" ref="AA197:AB197" si="50">AA196</f>
        <v>0</v>
      </c>
      <c r="AB197" s="407">
        <f t="shared" si="50"/>
        <v>0</v>
      </c>
      <c r="AC197" s="498"/>
    </row>
    <row r="198" spans="1:29" s="281" customFormat="1" ht="15" hidden="1" outlineLevel="1">
      <c r="A198" s="502"/>
      <c r="B198" s="312"/>
      <c r="C198" s="310"/>
      <c r="D198" s="314"/>
      <c r="E198" s="314"/>
      <c r="F198" s="314"/>
      <c r="G198" s="314"/>
      <c r="H198" s="314"/>
      <c r="I198" s="314"/>
      <c r="J198" s="314"/>
      <c r="K198" s="314"/>
      <c r="L198" s="314"/>
      <c r="M198" s="314"/>
      <c r="N198" s="289"/>
      <c r="O198" s="314"/>
      <c r="P198" s="314"/>
      <c r="Q198" s="314"/>
      <c r="R198" s="314"/>
      <c r="S198" s="314"/>
      <c r="T198" s="314"/>
      <c r="U198" s="314"/>
      <c r="V198" s="314"/>
      <c r="W198" s="314"/>
      <c r="X198" s="314"/>
      <c r="Y198" s="414"/>
      <c r="Z198" s="412"/>
      <c r="AA198" s="412"/>
      <c r="AB198" s="412"/>
      <c r="AC198" s="311"/>
    </row>
    <row r="199" spans="1:29" ht="15" hidden="1" outlineLevel="1">
      <c r="A199" s="502">
        <v>17</v>
      </c>
      <c r="B199" s="312" t="s">
        <v>9</v>
      </c>
      <c r="C199" s="289" t="s">
        <v>583</v>
      </c>
      <c r="D199" s="293"/>
      <c r="E199" s="293"/>
      <c r="F199" s="293"/>
      <c r="G199" s="293"/>
      <c r="H199" s="293"/>
      <c r="I199" s="293"/>
      <c r="J199" s="293"/>
      <c r="K199" s="293" t="s">
        <v>773</v>
      </c>
      <c r="L199" s="293"/>
      <c r="M199" s="293"/>
      <c r="N199" s="289"/>
      <c r="O199" s="293"/>
      <c r="P199" s="293"/>
      <c r="Q199" s="293"/>
      <c r="R199" s="293"/>
      <c r="S199" s="293"/>
      <c r="T199" s="293"/>
      <c r="U199" s="293"/>
      <c r="V199" s="293" t="s">
        <v>773</v>
      </c>
      <c r="W199" s="293"/>
      <c r="X199" s="293"/>
      <c r="Y199" s="411"/>
      <c r="Z199" s="411"/>
      <c r="AA199" s="411"/>
      <c r="AB199" s="411"/>
      <c r="AC199" s="294">
        <f>SUM(Y199:AB199)</f>
        <v>0</v>
      </c>
    </row>
    <row r="200" spans="1:29" ht="15" hidden="1" outlineLevel="1">
      <c r="B200" s="292" t="s">
        <v>242</v>
      </c>
      <c r="C200" s="289" t="s">
        <v>576</v>
      </c>
      <c r="D200" s="293"/>
      <c r="E200" s="293"/>
      <c r="F200" s="293"/>
      <c r="G200" s="293"/>
      <c r="H200" s="293"/>
      <c r="I200" s="293"/>
      <c r="J200" s="293"/>
      <c r="K200" s="293" t="s">
        <v>773</v>
      </c>
      <c r="L200" s="293"/>
      <c r="M200" s="293"/>
      <c r="N200" s="289"/>
      <c r="O200" s="293"/>
      <c r="P200" s="293"/>
      <c r="Q200" s="293"/>
      <c r="R200" s="293"/>
      <c r="S200" s="293"/>
      <c r="T200" s="293"/>
      <c r="U200" s="293"/>
      <c r="V200" s="293" t="s">
        <v>773</v>
      </c>
      <c r="W200" s="293"/>
      <c r="X200" s="293"/>
      <c r="Y200" s="407">
        <f>Y199</f>
        <v>0</v>
      </c>
      <c r="Z200" s="407">
        <f>Z199</f>
        <v>0</v>
      </c>
      <c r="AA200" s="407">
        <f t="shared" ref="AA200:AB200" si="51">AA199</f>
        <v>0</v>
      </c>
      <c r="AB200" s="407">
        <f t="shared" si="51"/>
        <v>0</v>
      </c>
      <c r="AC200" s="498"/>
    </row>
    <row r="201" spans="1:29" ht="15" hidden="1" outlineLevel="1">
      <c r="B201" s="313"/>
      <c r="C201" s="303"/>
      <c r="D201" s="289"/>
      <c r="E201" s="289"/>
      <c r="F201" s="289"/>
      <c r="G201" s="289"/>
      <c r="H201" s="289"/>
      <c r="I201" s="289"/>
      <c r="J201" s="289"/>
      <c r="K201" s="289"/>
      <c r="L201" s="289"/>
      <c r="M201" s="289"/>
      <c r="N201" s="289"/>
      <c r="O201" s="289"/>
      <c r="P201" s="289"/>
      <c r="Q201" s="289"/>
      <c r="R201" s="289"/>
      <c r="S201" s="289"/>
      <c r="T201" s="289"/>
      <c r="U201" s="289"/>
      <c r="V201" s="289"/>
      <c r="W201" s="289"/>
      <c r="X201" s="289"/>
      <c r="Y201" s="415"/>
      <c r="Z201" s="416"/>
      <c r="AA201" s="416"/>
      <c r="AB201" s="416"/>
      <c r="AC201" s="315"/>
    </row>
    <row r="202" spans="1:29" ht="15.6" hidden="1" outlineLevel="1">
      <c r="A202" s="503"/>
      <c r="B202" s="286" t="s">
        <v>10</v>
      </c>
      <c r="C202" s="287"/>
      <c r="D202" s="287"/>
      <c r="E202" s="287"/>
      <c r="F202" s="287"/>
      <c r="G202" s="287"/>
      <c r="H202" s="287"/>
      <c r="I202" s="287"/>
      <c r="J202" s="287"/>
      <c r="K202" s="287"/>
      <c r="L202" s="287"/>
      <c r="M202" s="287"/>
      <c r="N202" s="288"/>
      <c r="O202" s="287"/>
      <c r="P202" s="287"/>
      <c r="Q202" s="287"/>
      <c r="R202" s="287"/>
      <c r="S202" s="287"/>
      <c r="T202" s="287"/>
      <c r="U202" s="287"/>
      <c r="V202" s="287"/>
      <c r="W202" s="287"/>
      <c r="X202" s="287"/>
      <c r="Y202" s="410"/>
      <c r="Z202" s="410"/>
      <c r="AA202" s="410"/>
      <c r="AB202" s="410"/>
      <c r="AC202" s="290"/>
    </row>
    <row r="203" spans="1:29" ht="15" hidden="1" outlineLevel="1">
      <c r="A203" s="502">
        <v>18</v>
      </c>
      <c r="B203" s="313" t="s">
        <v>11</v>
      </c>
      <c r="C203" s="289" t="s">
        <v>583</v>
      </c>
      <c r="D203" s="293"/>
      <c r="E203" s="293"/>
      <c r="F203" s="293"/>
      <c r="G203" s="293"/>
      <c r="H203" s="293"/>
      <c r="I203" s="293"/>
      <c r="J203" s="293"/>
      <c r="K203" s="293" t="s">
        <v>773</v>
      </c>
      <c r="L203" s="293"/>
      <c r="M203" s="293"/>
      <c r="N203" s="293">
        <v>12</v>
      </c>
      <c r="O203" s="293"/>
      <c r="P203" s="293"/>
      <c r="Q203" s="293"/>
      <c r="R203" s="293"/>
      <c r="S203" s="293"/>
      <c r="T203" s="293"/>
      <c r="U203" s="293"/>
      <c r="V203" s="293" t="s">
        <v>773</v>
      </c>
      <c r="W203" s="293"/>
      <c r="X203" s="293"/>
      <c r="Y203" s="422"/>
      <c r="Z203" s="411"/>
      <c r="AA203" s="411"/>
      <c r="AB203" s="411"/>
      <c r="AC203" s="294">
        <f>SUM(Y203:AB203)</f>
        <v>0</v>
      </c>
    </row>
    <row r="204" spans="1:29" ht="15" hidden="1" outlineLevel="1">
      <c r="B204" s="292" t="s">
        <v>242</v>
      </c>
      <c r="C204" s="289" t="s">
        <v>576</v>
      </c>
      <c r="D204" s="293"/>
      <c r="E204" s="293"/>
      <c r="F204" s="293"/>
      <c r="G204" s="293"/>
      <c r="H204" s="293"/>
      <c r="I204" s="293"/>
      <c r="J204" s="293"/>
      <c r="K204" s="293" t="s">
        <v>773</v>
      </c>
      <c r="L204" s="293"/>
      <c r="M204" s="293"/>
      <c r="N204" s="293">
        <v>12</v>
      </c>
      <c r="O204" s="293"/>
      <c r="P204" s="293"/>
      <c r="Q204" s="293"/>
      <c r="R204" s="293"/>
      <c r="S204" s="293"/>
      <c r="T204" s="293"/>
      <c r="U204" s="293"/>
      <c r="V204" s="293" t="s">
        <v>773</v>
      </c>
      <c r="W204" s="293"/>
      <c r="X204" s="293"/>
      <c r="Y204" s="407">
        <f>Y203</f>
        <v>0</v>
      </c>
      <c r="Z204" s="407">
        <f>Z203</f>
        <v>0</v>
      </c>
      <c r="AA204" s="407">
        <f t="shared" ref="AA204:AB204" si="52">AA203</f>
        <v>0</v>
      </c>
      <c r="AB204" s="407">
        <f t="shared" si="52"/>
        <v>0</v>
      </c>
      <c r="AC204" s="498"/>
    </row>
    <row r="205" spans="1:29" ht="15" hidden="1" outlineLevel="1">
      <c r="A205" s="505"/>
      <c r="B205" s="313"/>
      <c r="C205" s="303"/>
      <c r="D205" s="289"/>
      <c r="E205" s="289"/>
      <c r="F205" s="289"/>
      <c r="G205" s="289"/>
      <c r="H205" s="289"/>
      <c r="I205" s="289"/>
      <c r="J205" s="289"/>
      <c r="K205" s="289"/>
      <c r="L205" s="289"/>
      <c r="M205" s="289"/>
      <c r="N205" s="289"/>
      <c r="O205" s="289"/>
      <c r="P205" s="289"/>
      <c r="Q205" s="289"/>
      <c r="R205" s="289"/>
      <c r="S205" s="289"/>
      <c r="T205" s="289"/>
      <c r="U205" s="289"/>
      <c r="V205" s="289"/>
      <c r="W205" s="289"/>
      <c r="X205" s="289"/>
      <c r="Y205" s="408"/>
      <c r="Z205" s="417"/>
      <c r="AA205" s="417"/>
      <c r="AB205" s="417"/>
      <c r="AC205" s="304"/>
    </row>
    <row r="206" spans="1:29" ht="15" hidden="1" outlineLevel="1">
      <c r="A206" s="502">
        <v>19</v>
      </c>
      <c r="B206" s="313" t="s">
        <v>12</v>
      </c>
      <c r="C206" s="289" t="s">
        <v>583</v>
      </c>
      <c r="D206" s="293"/>
      <c r="E206" s="293"/>
      <c r="F206" s="293"/>
      <c r="G206" s="293"/>
      <c r="H206" s="293"/>
      <c r="I206" s="293"/>
      <c r="J206" s="293"/>
      <c r="K206" s="293" t="s">
        <v>773</v>
      </c>
      <c r="L206" s="293"/>
      <c r="M206" s="293"/>
      <c r="N206" s="293">
        <v>12</v>
      </c>
      <c r="O206" s="293"/>
      <c r="P206" s="293"/>
      <c r="Q206" s="293"/>
      <c r="R206" s="293"/>
      <c r="S206" s="293"/>
      <c r="T206" s="293"/>
      <c r="U206" s="293"/>
      <c r="V206" s="293" t="s">
        <v>773</v>
      </c>
      <c r="W206" s="293"/>
      <c r="X206" s="293"/>
      <c r="Y206" s="406"/>
      <c r="Z206" s="411"/>
      <c r="AA206" s="411"/>
      <c r="AB206" s="411"/>
      <c r="AC206" s="294">
        <f>SUM(Y206:AB206)</f>
        <v>0</v>
      </c>
    </row>
    <row r="207" spans="1:29" ht="15" hidden="1" outlineLevel="1">
      <c r="B207" s="292" t="s">
        <v>242</v>
      </c>
      <c r="C207" s="289" t="s">
        <v>576</v>
      </c>
      <c r="D207" s="293"/>
      <c r="E207" s="293"/>
      <c r="F207" s="293"/>
      <c r="G207" s="293"/>
      <c r="H207" s="293"/>
      <c r="I207" s="293"/>
      <c r="J207" s="293"/>
      <c r="K207" s="293" t="s">
        <v>773</v>
      </c>
      <c r="L207" s="293"/>
      <c r="M207" s="293"/>
      <c r="N207" s="293">
        <v>12</v>
      </c>
      <c r="O207" s="293"/>
      <c r="P207" s="293"/>
      <c r="Q207" s="293"/>
      <c r="R207" s="293"/>
      <c r="S207" s="293"/>
      <c r="T207" s="293"/>
      <c r="U207" s="293"/>
      <c r="V207" s="293" t="s">
        <v>773</v>
      </c>
      <c r="W207" s="293"/>
      <c r="X207" s="293"/>
      <c r="Y207" s="407">
        <f>Y206</f>
        <v>0</v>
      </c>
      <c r="Z207" s="407">
        <f>Z206</f>
        <v>0</v>
      </c>
      <c r="AA207" s="407">
        <f t="shared" ref="AA207:AB207" si="53">AA206</f>
        <v>0</v>
      </c>
      <c r="AB207" s="407">
        <f t="shared" si="53"/>
        <v>0</v>
      </c>
      <c r="AC207" s="498"/>
    </row>
    <row r="208" spans="1:29" ht="15" hidden="1" outlineLevel="1">
      <c r="B208" s="313"/>
      <c r="C208" s="303"/>
      <c r="D208" s="289"/>
      <c r="E208" s="289"/>
      <c r="F208" s="289"/>
      <c r="G208" s="289"/>
      <c r="H208" s="289"/>
      <c r="I208" s="289"/>
      <c r="J208" s="289"/>
      <c r="K208" s="289"/>
      <c r="L208" s="289"/>
      <c r="M208" s="289"/>
      <c r="N208" s="289"/>
      <c r="O208" s="289"/>
      <c r="P208" s="289"/>
      <c r="Q208" s="289"/>
      <c r="R208" s="289"/>
      <c r="S208" s="289"/>
      <c r="T208" s="289"/>
      <c r="U208" s="289"/>
      <c r="V208" s="289"/>
      <c r="W208" s="289"/>
      <c r="X208" s="289"/>
      <c r="Y208" s="418"/>
      <c r="Z208" s="418"/>
      <c r="AA208" s="408"/>
      <c r="AB208" s="408"/>
      <c r="AC208" s="304"/>
    </row>
    <row r="209" spans="1:29" ht="15" hidden="1" outlineLevel="1">
      <c r="A209" s="502">
        <v>20</v>
      </c>
      <c r="B209" s="313" t="s">
        <v>13</v>
      </c>
      <c r="C209" s="289" t="s">
        <v>583</v>
      </c>
      <c r="D209" s="293"/>
      <c r="E209" s="293"/>
      <c r="F209" s="293"/>
      <c r="G209" s="293"/>
      <c r="H209" s="293"/>
      <c r="I209" s="293"/>
      <c r="J209" s="293"/>
      <c r="K209" s="293" t="s">
        <v>773</v>
      </c>
      <c r="L209" s="293"/>
      <c r="M209" s="293"/>
      <c r="N209" s="293">
        <v>12</v>
      </c>
      <c r="O209" s="293"/>
      <c r="P209" s="293"/>
      <c r="Q209" s="293"/>
      <c r="R209" s="293"/>
      <c r="S209" s="293"/>
      <c r="T209" s="293"/>
      <c r="U209" s="293"/>
      <c r="V209" s="293" t="s">
        <v>773</v>
      </c>
      <c r="W209" s="293"/>
      <c r="X209" s="293"/>
      <c r="Y209" s="406"/>
      <c r="Z209" s="411"/>
      <c r="AA209" s="411"/>
      <c r="AB209" s="411"/>
      <c r="AC209" s="294">
        <f>SUM(Y209:AB209)</f>
        <v>0</v>
      </c>
    </row>
    <row r="210" spans="1:29" ht="15" hidden="1" outlineLevel="1">
      <c r="B210" s="292" t="s">
        <v>242</v>
      </c>
      <c r="C210" s="289" t="s">
        <v>576</v>
      </c>
      <c r="D210" s="293"/>
      <c r="E210" s="293"/>
      <c r="F210" s="293"/>
      <c r="G210" s="293"/>
      <c r="H210" s="293"/>
      <c r="I210" s="293"/>
      <c r="J210" s="293"/>
      <c r="K210" s="293" t="s">
        <v>773</v>
      </c>
      <c r="L210" s="293"/>
      <c r="M210" s="293"/>
      <c r="N210" s="293">
        <v>12</v>
      </c>
      <c r="O210" s="293"/>
      <c r="P210" s="293"/>
      <c r="Q210" s="293"/>
      <c r="R210" s="293"/>
      <c r="S210" s="293"/>
      <c r="T210" s="293"/>
      <c r="U210" s="293"/>
      <c r="V210" s="293" t="s">
        <v>773</v>
      </c>
      <c r="W210" s="293"/>
      <c r="X210" s="293"/>
      <c r="Y210" s="407">
        <f>Y209</f>
        <v>0</v>
      </c>
      <c r="Z210" s="407">
        <f>Z209</f>
        <v>0</v>
      </c>
      <c r="AA210" s="407">
        <f t="shared" ref="AA210:AB210" si="54">AA209</f>
        <v>0</v>
      </c>
      <c r="AB210" s="407">
        <f t="shared" si="54"/>
        <v>0</v>
      </c>
      <c r="AC210" s="498"/>
    </row>
    <row r="211" spans="1:29" ht="15" outlineLevel="1">
      <c r="B211" s="313"/>
      <c r="C211" s="303"/>
      <c r="D211" s="289"/>
      <c r="E211" s="289"/>
      <c r="F211" s="289"/>
      <c r="G211" s="289"/>
      <c r="H211" s="289"/>
      <c r="I211" s="289"/>
      <c r="J211" s="289"/>
      <c r="K211" s="289"/>
      <c r="L211" s="289"/>
      <c r="M211" s="289"/>
      <c r="N211" s="316"/>
      <c r="O211" s="289"/>
      <c r="P211" s="289"/>
      <c r="Q211" s="289"/>
      <c r="R211" s="289"/>
      <c r="S211" s="289"/>
      <c r="T211" s="289"/>
      <c r="U211" s="289"/>
      <c r="V211" s="289"/>
      <c r="W211" s="289"/>
      <c r="X211" s="289"/>
      <c r="Y211" s="408"/>
      <c r="Z211" s="408"/>
      <c r="AA211" s="408"/>
      <c r="AB211" s="408"/>
      <c r="AC211" s="304"/>
    </row>
    <row r="212" spans="1:29" ht="15" outlineLevel="1">
      <c r="A212" s="502">
        <v>21</v>
      </c>
      <c r="B212" s="313" t="s">
        <v>22</v>
      </c>
      <c r="C212" s="289" t="s">
        <v>583</v>
      </c>
      <c r="D212" s="293"/>
      <c r="E212" s="293"/>
      <c r="F212" s="293"/>
      <c r="G212" s="293"/>
      <c r="H212" s="293"/>
      <c r="I212" s="293"/>
      <c r="J212" s="293"/>
      <c r="K212" s="293">
        <v>1977348.8416335071</v>
      </c>
      <c r="L212" s="293"/>
      <c r="M212" s="293"/>
      <c r="N212" s="293">
        <v>12</v>
      </c>
      <c r="O212" s="293"/>
      <c r="P212" s="293"/>
      <c r="Q212" s="293"/>
      <c r="R212" s="293"/>
      <c r="S212" s="293"/>
      <c r="T212" s="293"/>
      <c r="U212" s="293"/>
      <c r="V212" s="293">
        <v>366.38015898828752</v>
      </c>
      <c r="W212" s="293"/>
      <c r="X212" s="293"/>
      <c r="Y212" s="406"/>
      <c r="Z212" s="411">
        <v>0.3</v>
      </c>
      <c r="AA212" s="411">
        <v>0.65</v>
      </c>
      <c r="AB212" s="411">
        <v>0.05</v>
      </c>
      <c r="AC212" s="294">
        <f>SUM(Y212:AB212)</f>
        <v>1</v>
      </c>
    </row>
    <row r="213" spans="1:29" ht="15" outlineLevel="1">
      <c r="B213" s="292" t="s">
        <v>242</v>
      </c>
      <c r="C213" s="289" t="s">
        <v>576</v>
      </c>
      <c r="D213" s="293"/>
      <c r="E213" s="293"/>
      <c r="F213" s="293"/>
      <c r="G213" s="293"/>
      <c r="H213" s="293"/>
      <c r="I213" s="293"/>
      <c r="J213" s="293"/>
      <c r="K213" s="293">
        <v>449875.10360480403</v>
      </c>
      <c r="L213" s="293"/>
      <c r="M213" s="293"/>
      <c r="N213" s="293">
        <v>12</v>
      </c>
      <c r="O213" s="293"/>
      <c r="P213" s="293"/>
      <c r="Q213" s="293"/>
      <c r="R213" s="293"/>
      <c r="S213" s="293"/>
      <c r="T213" s="293"/>
      <c r="U213" s="293"/>
      <c r="V213" s="293">
        <v>42.557741059999998</v>
      </c>
      <c r="W213" s="293"/>
      <c r="X213" s="293"/>
      <c r="Y213" s="407">
        <f>Y212</f>
        <v>0</v>
      </c>
      <c r="Z213" s="407">
        <f>Z212</f>
        <v>0.3</v>
      </c>
      <c r="AA213" s="407">
        <f t="shared" ref="AA213:AB213" si="55">AA212</f>
        <v>0.65</v>
      </c>
      <c r="AB213" s="407">
        <f t="shared" si="55"/>
        <v>0.05</v>
      </c>
      <c r="AC213" s="498"/>
    </row>
    <row r="214" spans="1:29" ht="15" outlineLevel="1">
      <c r="B214" s="313"/>
      <c r="C214" s="303"/>
      <c r="D214" s="289"/>
      <c r="E214" s="289"/>
      <c r="F214" s="289"/>
      <c r="G214" s="289"/>
      <c r="H214" s="289"/>
      <c r="I214" s="289"/>
      <c r="J214" s="289"/>
      <c r="K214" s="289"/>
      <c r="L214" s="289"/>
      <c r="M214" s="289"/>
      <c r="N214" s="289"/>
      <c r="O214" s="289"/>
      <c r="P214" s="289"/>
      <c r="Q214" s="289"/>
      <c r="R214" s="289"/>
      <c r="S214" s="289"/>
      <c r="T214" s="289"/>
      <c r="U214" s="289"/>
      <c r="V214" s="289"/>
      <c r="W214" s="289"/>
      <c r="X214" s="289"/>
      <c r="Y214" s="418"/>
      <c r="Z214" s="408"/>
      <c r="AA214" s="408"/>
      <c r="AB214" s="408"/>
      <c r="AC214" s="304"/>
    </row>
    <row r="215" spans="1:29" ht="15" outlineLevel="1">
      <c r="A215" s="502">
        <v>22</v>
      </c>
      <c r="B215" s="313" t="s">
        <v>9</v>
      </c>
      <c r="C215" s="289" t="s">
        <v>583</v>
      </c>
      <c r="D215" s="293"/>
      <c r="E215" s="293"/>
      <c r="F215" s="293"/>
      <c r="G215" s="293"/>
      <c r="H215" s="293"/>
      <c r="I215" s="293"/>
      <c r="J215" s="293"/>
      <c r="K215" s="293" t="s">
        <v>773</v>
      </c>
      <c r="L215" s="293"/>
      <c r="M215" s="293"/>
      <c r="N215" s="289"/>
      <c r="O215" s="293"/>
      <c r="P215" s="293"/>
      <c r="Q215" s="293"/>
      <c r="R215" s="293"/>
      <c r="S215" s="293"/>
      <c r="T215" s="293"/>
      <c r="U215" s="293"/>
      <c r="V215" s="293" t="s">
        <v>773</v>
      </c>
      <c r="W215" s="293"/>
      <c r="X215" s="293"/>
      <c r="Y215" s="406"/>
      <c r="Z215" s="411"/>
      <c r="AA215" s="411"/>
      <c r="AB215" s="411"/>
      <c r="AC215" s="294">
        <f>SUM(Y215:AB215)</f>
        <v>0</v>
      </c>
    </row>
    <row r="216" spans="1:29" ht="15" outlineLevel="1">
      <c r="B216" s="292" t="s">
        <v>242</v>
      </c>
      <c r="C216" s="289" t="s">
        <v>576</v>
      </c>
      <c r="D216" s="293"/>
      <c r="E216" s="293"/>
      <c r="F216" s="293"/>
      <c r="G216" s="293"/>
      <c r="H216" s="293"/>
      <c r="I216" s="293"/>
      <c r="J216" s="293"/>
      <c r="K216" s="293" t="s">
        <v>773</v>
      </c>
      <c r="L216" s="293"/>
      <c r="M216" s="293"/>
      <c r="N216" s="289"/>
      <c r="O216" s="293"/>
      <c r="P216" s="293"/>
      <c r="Q216" s="293"/>
      <c r="R216" s="293"/>
      <c r="S216" s="293"/>
      <c r="T216" s="293"/>
      <c r="U216" s="293"/>
      <c r="V216" s="293" t="s">
        <v>773</v>
      </c>
      <c r="W216" s="293"/>
      <c r="X216" s="293"/>
      <c r="Y216" s="407">
        <f>Y215</f>
        <v>0</v>
      </c>
      <c r="Z216" s="407">
        <f>Z215</f>
        <v>0</v>
      </c>
      <c r="AA216" s="407">
        <f t="shared" ref="AA216:AB216" si="56">AA215</f>
        <v>0</v>
      </c>
      <c r="AB216" s="407">
        <f t="shared" si="56"/>
        <v>0</v>
      </c>
      <c r="AC216" s="498"/>
    </row>
    <row r="217" spans="1:29" ht="15" outlineLevel="1">
      <c r="B217" s="313"/>
      <c r="C217" s="303"/>
      <c r="D217" s="289"/>
      <c r="E217" s="289"/>
      <c r="F217" s="289"/>
      <c r="G217" s="289"/>
      <c r="H217" s="289"/>
      <c r="I217" s="289"/>
      <c r="J217" s="289"/>
      <c r="K217" s="289"/>
      <c r="L217" s="289"/>
      <c r="M217" s="289"/>
      <c r="N217" s="289"/>
      <c r="O217" s="289"/>
      <c r="P217" s="289"/>
      <c r="Q217" s="289"/>
      <c r="R217" s="289"/>
      <c r="S217" s="289"/>
      <c r="T217" s="289"/>
      <c r="U217" s="289"/>
      <c r="V217" s="289"/>
      <c r="W217" s="289"/>
      <c r="X217" s="289"/>
      <c r="Y217" s="408"/>
      <c r="Z217" s="408"/>
      <c r="AA217" s="408"/>
      <c r="AB217" s="408"/>
      <c r="AC217" s="304"/>
    </row>
    <row r="218" spans="1:29" ht="15.6" outlineLevel="1">
      <c r="A218" s="503"/>
      <c r="B218" s="286" t="s">
        <v>14</v>
      </c>
      <c r="C218" s="287"/>
      <c r="D218" s="288"/>
      <c r="E218" s="288"/>
      <c r="F218" s="288"/>
      <c r="G218" s="288"/>
      <c r="H218" s="288"/>
      <c r="I218" s="288"/>
      <c r="J218" s="288"/>
      <c r="K218" s="288"/>
      <c r="L218" s="288"/>
      <c r="M218" s="288"/>
      <c r="N218" s="288"/>
      <c r="O218" s="288"/>
      <c r="P218" s="287"/>
      <c r="Q218" s="287"/>
      <c r="R218" s="287"/>
      <c r="S218" s="287"/>
      <c r="T218" s="288"/>
      <c r="U218" s="288"/>
      <c r="V218" s="287"/>
      <c r="W218" s="287"/>
      <c r="X218" s="287"/>
      <c r="Y218" s="410"/>
      <c r="Z218" s="410"/>
      <c r="AA218" s="410"/>
      <c r="AB218" s="410"/>
      <c r="AC218" s="290"/>
    </row>
    <row r="219" spans="1:29" ht="15" outlineLevel="1">
      <c r="A219" s="502">
        <v>23</v>
      </c>
      <c r="B219" s="313" t="s">
        <v>14</v>
      </c>
      <c r="C219" s="289" t="s">
        <v>583</v>
      </c>
      <c r="D219" s="293"/>
      <c r="E219" s="293"/>
      <c r="F219" s="293"/>
      <c r="G219" s="293"/>
      <c r="H219" s="293"/>
      <c r="I219" s="293"/>
      <c r="J219" s="293"/>
      <c r="K219" s="293">
        <v>47525</v>
      </c>
      <c r="L219" s="293"/>
      <c r="M219" s="293"/>
      <c r="N219" s="289"/>
      <c r="O219" s="293"/>
      <c r="P219" s="293"/>
      <c r="Q219" s="293"/>
      <c r="R219" s="293"/>
      <c r="S219" s="293"/>
      <c r="T219" s="293"/>
      <c r="U219" s="293"/>
      <c r="V219" s="293">
        <v>4.8324233198072744</v>
      </c>
      <c r="W219" s="293"/>
      <c r="X219" s="293"/>
      <c r="Y219" s="465">
        <v>1</v>
      </c>
      <c r="Z219" s="406"/>
      <c r="AA219" s="406"/>
      <c r="AB219" s="406"/>
      <c r="AC219" s="294">
        <f>SUM(Y219:AB219)</f>
        <v>1</v>
      </c>
    </row>
    <row r="220" spans="1:29" ht="15" outlineLevel="1">
      <c r="B220" s="292" t="s">
        <v>242</v>
      </c>
      <c r="C220" s="289" t="s">
        <v>576</v>
      </c>
      <c r="D220" s="293"/>
      <c r="E220" s="293"/>
      <c r="F220" s="293"/>
      <c r="G220" s="293"/>
      <c r="H220" s="293"/>
      <c r="I220" s="293"/>
      <c r="J220" s="293"/>
      <c r="K220" s="293" t="s">
        <v>773</v>
      </c>
      <c r="L220" s="293"/>
      <c r="M220" s="293"/>
      <c r="N220" s="463"/>
      <c r="O220" s="293"/>
      <c r="P220" s="293"/>
      <c r="Q220" s="293"/>
      <c r="R220" s="293"/>
      <c r="S220" s="293"/>
      <c r="T220" s="293"/>
      <c r="U220" s="293"/>
      <c r="V220" s="293" t="s">
        <v>773</v>
      </c>
      <c r="W220" s="293"/>
      <c r="X220" s="293"/>
      <c r="Y220" s="407">
        <f>Y219</f>
        <v>1</v>
      </c>
      <c r="Z220" s="407">
        <f>Z219</f>
        <v>0</v>
      </c>
      <c r="AA220" s="407">
        <f t="shared" ref="AA220:AB220" si="57">AA219</f>
        <v>0</v>
      </c>
      <c r="AB220" s="407">
        <f t="shared" si="57"/>
        <v>0</v>
      </c>
      <c r="AC220" s="498"/>
    </row>
    <row r="221" spans="1:29" ht="15" outlineLevel="1">
      <c r="B221" s="313"/>
      <c r="C221" s="303"/>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408"/>
      <c r="Z221" s="408"/>
      <c r="AA221" s="408"/>
      <c r="AB221" s="408"/>
      <c r="AC221" s="304"/>
    </row>
    <row r="222" spans="1:29" s="291" customFormat="1" ht="15.6" outlineLevel="1">
      <c r="A222" s="503"/>
      <c r="B222" s="286" t="s">
        <v>486</v>
      </c>
      <c r="C222" s="287"/>
      <c r="D222" s="288"/>
      <c r="E222" s="288"/>
      <c r="F222" s="288"/>
      <c r="G222" s="288"/>
      <c r="H222" s="288"/>
      <c r="I222" s="288"/>
      <c r="J222" s="288"/>
      <c r="K222" s="288"/>
      <c r="L222" s="288"/>
      <c r="M222" s="288"/>
      <c r="N222" s="288"/>
      <c r="O222" s="288"/>
      <c r="P222" s="287"/>
      <c r="Q222" s="287"/>
      <c r="R222" s="287"/>
      <c r="S222" s="287"/>
      <c r="T222" s="288"/>
      <c r="U222" s="288"/>
      <c r="V222" s="287"/>
      <c r="W222" s="287"/>
      <c r="X222" s="287"/>
      <c r="Y222" s="410"/>
      <c r="Z222" s="410"/>
      <c r="AA222" s="410"/>
      <c r="AB222" s="410"/>
      <c r="AC222" s="290"/>
    </row>
    <row r="223" spans="1:29" s="281" customFormat="1" ht="15" outlineLevel="1">
      <c r="A223" s="502">
        <v>24</v>
      </c>
      <c r="B223" s="313" t="s">
        <v>14</v>
      </c>
      <c r="C223" s="289" t="s">
        <v>583</v>
      </c>
      <c r="D223" s="293"/>
      <c r="E223" s="293"/>
      <c r="F223" s="293"/>
      <c r="G223" s="293"/>
      <c r="H223" s="293"/>
      <c r="I223" s="293"/>
      <c r="J223" s="293"/>
      <c r="K223" s="293"/>
      <c r="L223" s="293"/>
      <c r="M223" s="293"/>
      <c r="N223" s="289"/>
      <c r="O223" s="293"/>
      <c r="P223" s="293"/>
      <c r="Q223" s="293"/>
      <c r="R223" s="293"/>
      <c r="S223" s="293"/>
      <c r="T223" s="293"/>
      <c r="U223" s="293"/>
      <c r="V223" s="293"/>
      <c r="W223" s="293"/>
      <c r="X223" s="293"/>
      <c r="Y223" s="406"/>
      <c r="Z223" s="406"/>
      <c r="AA223" s="406"/>
      <c r="AB223" s="406"/>
      <c r="AC223" s="294">
        <f>SUM(Y223:AB223)</f>
        <v>0</v>
      </c>
    </row>
    <row r="224" spans="1:29" s="281" customFormat="1" ht="15" outlineLevel="1">
      <c r="A224" s="502"/>
      <c r="B224" s="313" t="s">
        <v>242</v>
      </c>
      <c r="C224" s="289" t="s">
        <v>576</v>
      </c>
      <c r="D224" s="293"/>
      <c r="E224" s="293"/>
      <c r="F224" s="293"/>
      <c r="G224" s="293"/>
      <c r="H224" s="293"/>
      <c r="I224" s="293"/>
      <c r="J224" s="293"/>
      <c r="K224" s="293"/>
      <c r="L224" s="293"/>
      <c r="M224" s="293"/>
      <c r="N224" s="463"/>
      <c r="O224" s="293"/>
      <c r="P224" s="293"/>
      <c r="Q224" s="293"/>
      <c r="R224" s="293"/>
      <c r="S224" s="293"/>
      <c r="T224" s="293"/>
      <c r="U224" s="293"/>
      <c r="V224" s="293"/>
      <c r="W224" s="293"/>
      <c r="X224" s="293"/>
      <c r="Y224" s="407">
        <f>Y223</f>
        <v>0</v>
      </c>
      <c r="Z224" s="407">
        <f>Z223</f>
        <v>0</v>
      </c>
      <c r="AA224" s="407">
        <f t="shared" ref="AA224:AB224" si="58">AA223</f>
        <v>0</v>
      </c>
      <c r="AB224" s="407">
        <f t="shared" si="58"/>
        <v>0</v>
      </c>
      <c r="AC224" s="498"/>
    </row>
    <row r="225" spans="1:29" s="281" customFormat="1" ht="15" outlineLevel="1">
      <c r="A225" s="502"/>
      <c r="B225" s="313"/>
      <c r="C225" s="303"/>
      <c r="D225" s="289"/>
      <c r="E225" s="289"/>
      <c r="F225" s="289"/>
      <c r="G225" s="289"/>
      <c r="H225" s="289"/>
      <c r="I225" s="289"/>
      <c r="J225" s="289"/>
      <c r="K225" s="289"/>
      <c r="L225" s="289"/>
      <c r="M225" s="289"/>
      <c r="N225" s="289"/>
      <c r="O225" s="289"/>
      <c r="P225" s="289"/>
      <c r="Q225" s="289"/>
      <c r="R225" s="289"/>
      <c r="S225" s="289"/>
      <c r="T225" s="289"/>
      <c r="U225" s="289"/>
      <c r="V225" s="289"/>
      <c r="W225" s="289"/>
      <c r="X225" s="289"/>
      <c r="Y225" s="408"/>
      <c r="Z225" s="408"/>
      <c r="AA225" s="408"/>
      <c r="AB225" s="408"/>
      <c r="AC225" s="304"/>
    </row>
    <row r="226" spans="1:29" s="281" customFormat="1" ht="15" outlineLevel="1">
      <c r="A226" s="502">
        <v>25</v>
      </c>
      <c r="B226" s="312" t="s">
        <v>21</v>
      </c>
      <c r="C226" s="289" t="s">
        <v>583</v>
      </c>
      <c r="D226" s="293"/>
      <c r="E226" s="293"/>
      <c r="F226" s="293"/>
      <c r="G226" s="293"/>
      <c r="H226" s="293"/>
      <c r="I226" s="293"/>
      <c r="J226" s="293"/>
      <c r="K226" s="293"/>
      <c r="L226" s="293"/>
      <c r="M226" s="293"/>
      <c r="N226" s="293"/>
      <c r="O226" s="293"/>
      <c r="P226" s="293"/>
      <c r="Q226" s="293"/>
      <c r="R226" s="293"/>
      <c r="S226" s="293"/>
      <c r="T226" s="293"/>
      <c r="U226" s="293"/>
      <c r="V226" s="293"/>
      <c r="W226" s="293"/>
      <c r="X226" s="293"/>
      <c r="Y226" s="411"/>
      <c r="Z226" s="411"/>
      <c r="AA226" s="411"/>
      <c r="AB226" s="411"/>
      <c r="AC226" s="294">
        <f>SUM(Y226:AB226)</f>
        <v>0</v>
      </c>
    </row>
    <row r="227" spans="1:29" s="281" customFormat="1" ht="15" outlineLevel="1">
      <c r="A227" s="502"/>
      <c r="B227" s="313" t="s">
        <v>242</v>
      </c>
      <c r="C227" s="289" t="s">
        <v>576</v>
      </c>
      <c r="D227" s="293"/>
      <c r="E227" s="293"/>
      <c r="F227" s="293"/>
      <c r="G227" s="293"/>
      <c r="H227" s="293"/>
      <c r="I227" s="293"/>
      <c r="J227" s="293"/>
      <c r="K227" s="293"/>
      <c r="L227" s="293"/>
      <c r="M227" s="293"/>
      <c r="N227" s="293"/>
      <c r="O227" s="293"/>
      <c r="P227" s="293"/>
      <c r="Q227" s="293"/>
      <c r="R227" s="293"/>
      <c r="S227" s="293"/>
      <c r="T227" s="293"/>
      <c r="U227" s="293"/>
      <c r="V227" s="293"/>
      <c r="W227" s="293"/>
      <c r="X227" s="293"/>
      <c r="Y227" s="407">
        <f>Y226</f>
        <v>0</v>
      </c>
      <c r="Z227" s="407">
        <f>Z226</f>
        <v>0</v>
      </c>
      <c r="AA227" s="407">
        <f t="shared" ref="AA227:AB227" si="59">AA226</f>
        <v>0</v>
      </c>
      <c r="AB227" s="407">
        <f t="shared" si="59"/>
        <v>0</v>
      </c>
      <c r="AC227" s="498"/>
    </row>
    <row r="228" spans="1:29" s="281" customFormat="1" ht="15" outlineLevel="1">
      <c r="A228" s="502"/>
      <c r="B228" s="312"/>
      <c r="C228" s="310"/>
      <c r="D228" s="289"/>
      <c r="E228" s="289"/>
      <c r="F228" s="289"/>
      <c r="G228" s="289"/>
      <c r="H228" s="289"/>
      <c r="I228" s="289"/>
      <c r="J228" s="289"/>
      <c r="K228" s="289"/>
      <c r="L228" s="289"/>
      <c r="M228" s="289"/>
      <c r="N228" s="289"/>
      <c r="O228" s="289"/>
      <c r="P228" s="289"/>
      <c r="Q228" s="289"/>
      <c r="R228" s="289"/>
      <c r="S228" s="289"/>
      <c r="T228" s="289"/>
      <c r="U228" s="289"/>
      <c r="V228" s="289"/>
      <c r="W228" s="289"/>
      <c r="X228" s="289"/>
      <c r="Y228" s="412"/>
      <c r="Z228" s="413"/>
      <c r="AA228" s="412"/>
      <c r="AB228" s="412"/>
      <c r="AC228" s="311"/>
    </row>
    <row r="229" spans="1:29" ht="15.6" outlineLevel="1">
      <c r="A229" s="503"/>
      <c r="B229" s="286" t="s">
        <v>15</v>
      </c>
      <c r="C229" s="318"/>
      <c r="D229" s="288"/>
      <c r="E229" s="287"/>
      <c r="F229" s="287"/>
      <c r="G229" s="287"/>
      <c r="H229" s="287"/>
      <c r="I229" s="287"/>
      <c r="J229" s="287"/>
      <c r="K229" s="287"/>
      <c r="L229" s="287"/>
      <c r="M229" s="287"/>
      <c r="N229" s="289"/>
      <c r="O229" s="287"/>
      <c r="P229" s="287"/>
      <c r="Q229" s="287"/>
      <c r="R229" s="287"/>
      <c r="S229" s="287"/>
      <c r="T229" s="287"/>
      <c r="U229" s="287"/>
      <c r="V229" s="287"/>
      <c r="W229" s="287"/>
      <c r="X229" s="287"/>
      <c r="Y229" s="410"/>
      <c r="Z229" s="410"/>
      <c r="AA229" s="410"/>
      <c r="AB229" s="410"/>
      <c r="AC229" s="290"/>
    </row>
    <row r="230" spans="1:29" ht="15" outlineLevel="1">
      <c r="A230" s="502">
        <v>26</v>
      </c>
      <c r="B230" s="319" t="s">
        <v>16</v>
      </c>
      <c r="C230" s="289" t="s">
        <v>583</v>
      </c>
      <c r="D230" s="293"/>
      <c r="E230" s="293"/>
      <c r="F230" s="293"/>
      <c r="G230" s="293"/>
      <c r="H230" s="293"/>
      <c r="I230" s="293"/>
      <c r="J230" s="293"/>
      <c r="K230" s="293" t="s">
        <v>773</v>
      </c>
      <c r="L230" s="293"/>
      <c r="M230" s="293"/>
      <c r="N230" s="293">
        <v>12</v>
      </c>
      <c r="O230" s="293"/>
      <c r="P230" s="293"/>
      <c r="Q230" s="293"/>
      <c r="R230" s="293"/>
      <c r="S230" s="293"/>
      <c r="T230" s="293"/>
      <c r="U230" s="293"/>
      <c r="V230" s="293" t="s">
        <v>773</v>
      </c>
      <c r="W230" s="293"/>
      <c r="X230" s="293"/>
      <c r="Y230" s="422"/>
      <c r="Z230" s="411"/>
      <c r="AA230" s="464"/>
      <c r="AB230" s="411"/>
      <c r="AC230" s="294">
        <f>SUM(Y230:AB230)</f>
        <v>0</v>
      </c>
    </row>
    <row r="231" spans="1:29" ht="15" outlineLevel="1">
      <c r="B231" s="292" t="s">
        <v>242</v>
      </c>
      <c r="C231" s="289" t="s">
        <v>576</v>
      </c>
      <c r="D231" s="293"/>
      <c r="E231" s="293"/>
      <c r="F231" s="293"/>
      <c r="G231" s="293"/>
      <c r="H231" s="293"/>
      <c r="I231" s="293"/>
      <c r="J231" s="293"/>
      <c r="K231" s="293" t="s">
        <v>773</v>
      </c>
      <c r="L231" s="293"/>
      <c r="M231" s="293"/>
      <c r="N231" s="293">
        <v>12</v>
      </c>
      <c r="O231" s="293"/>
      <c r="P231" s="293"/>
      <c r="Q231" s="293"/>
      <c r="R231" s="293"/>
      <c r="S231" s="293"/>
      <c r="T231" s="293"/>
      <c r="U231" s="293"/>
      <c r="V231" s="293" t="s">
        <v>773</v>
      </c>
      <c r="W231" s="293"/>
      <c r="X231" s="293"/>
      <c r="Y231" s="407">
        <f>Y230</f>
        <v>0</v>
      </c>
      <c r="Z231" s="407">
        <f>Z230</f>
        <v>0</v>
      </c>
      <c r="AA231" s="407">
        <f t="shared" ref="AA231:AB231" si="60">AA230</f>
        <v>0</v>
      </c>
      <c r="AB231" s="407">
        <f t="shared" si="60"/>
        <v>0</v>
      </c>
      <c r="AC231" s="498"/>
    </row>
    <row r="232" spans="1:29" ht="15" outlineLevel="1">
      <c r="A232" s="505"/>
      <c r="B232" s="320"/>
      <c r="C232" s="289"/>
      <c r="D232" s="289"/>
      <c r="E232" s="289"/>
      <c r="F232" s="289"/>
      <c r="G232" s="289"/>
      <c r="H232" s="289"/>
      <c r="I232" s="289"/>
      <c r="J232" s="289"/>
      <c r="K232" s="289"/>
      <c r="L232" s="289"/>
      <c r="M232" s="289"/>
      <c r="N232" s="289"/>
      <c r="O232" s="289"/>
      <c r="P232" s="289"/>
      <c r="Q232" s="289"/>
      <c r="R232" s="289"/>
      <c r="S232" s="289"/>
      <c r="T232" s="289"/>
      <c r="U232" s="289"/>
      <c r="V232" s="289"/>
      <c r="W232" s="289"/>
      <c r="X232" s="289"/>
      <c r="Y232" s="419"/>
      <c r="Z232" s="420"/>
      <c r="AA232" s="420"/>
      <c r="AB232" s="420"/>
      <c r="AC232" s="295"/>
    </row>
    <row r="233" spans="1:29" ht="15" outlineLevel="1">
      <c r="A233" s="502">
        <v>27</v>
      </c>
      <c r="B233" s="319" t="s">
        <v>17</v>
      </c>
      <c r="C233" s="289" t="s">
        <v>583</v>
      </c>
      <c r="D233" s="293"/>
      <c r="E233" s="293"/>
      <c r="F233" s="293"/>
      <c r="G233" s="293"/>
      <c r="H233" s="293"/>
      <c r="I233" s="293"/>
      <c r="J233" s="293"/>
      <c r="K233" s="293">
        <v>723.27255274789718</v>
      </c>
      <c r="L233" s="293"/>
      <c r="M233" s="293"/>
      <c r="N233" s="293">
        <v>12</v>
      </c>
      <c r="O233" s="293"/>
      <c r="P233" s="293"/>
      <c r="Q233" s="293"/>
      <c r="R233" s="293"/>
      <c r="S233" s="293"/>
      <c r="T233" s="293"/>
      <c r="U233" s="293"/>
      <c r="V233" s="293">
        <v>0.74653743393006278</v>
      </c>
      <c r="W233" s="293"/>
      <c r="X233" s="293"/>
      <c r="Y233" s="422"/>
      <c r="Z233" s="411"/>
      <c r="AA233" s="411">
        <v>1</v>
      </c>
      <c r="AB233" s="411"/>
      <c r="AC233" s="294">
        <f>SUM(Y233:AB233)</f>
        <v>1</v>
      </c>
    </row>
    <row r="234" spans="1:29" ht="15" outlineLevel="1">
      <c r="B234" s="292" t="s">
        <v>242</v>
      </c>
      <c r="C234" s="289" t="s">
        <v>576</v>
      </c>
      <c r="D234" s="293"/>
      <c r="E234" s="293"/>
      <c r="F234" s="293"/>
      <c r="G234" s="293"/>
      <c r="H234" s="293"/>
      <c r="I234" s="293"/>
      <c r="J234" s="293"/>
      <c r="K234" s="293" t="s">
        <v>773</v>
      </c>
      <c r="L234" s="293"/>
      <c r="M234" s="293"/>
      <c r="N234" s="293">
        <v>12</v>
      </c>
      <c r="O234" s="293"/>
      <c r="P234" s="293"/>
      <c r="Q234" s="293"/>
      <c r="R234" s="293"/>
      <c r="S234" s="293"/>
      <c r="T234" s="293"/>
      <c r="U234" s="293"/>
      <c r="V234" s="293" t="s">
        <v>773</v>
      </c>
      <c r="W234" s="293"/>
      <c r="X234" s="293"/>
      <c r="Y234" s="407">
        <f>Y233</f>
        <v>0</v>
      </c>
      <c r="Z234" s="407">
        <f>Z233</f>
        <v>0</v>
      </c>
      <c r="AA234" s="407">
        <f>AA233</f>
        <v>1</v>
      </c>
      <c r="AB234" s="407">
        <f>AB233</f>
        <v>0</v>
      </c>
      <c r="AC234" s="498"/>
    </row>
    <row r="235" spans="1:29" ht="15.6" outlineLevel="1">
      <c r="A235" s="505"/>
      <c r="B235" s="321"/>
      <c r="C235" s="298"/>
      <c r="D235" s="289"/>
      <c r="E235" s="289"/>
      <c r="F235" s="289"/>
      <c r="G235" s="289"/>
      <c r="H235" s="289"/>
      <c r="I235" s="289"/>
      <c r="J235" s="289"/>
      <c r="K235" s="289"/>
      <c r="L235" s="289"/>
      <c r="M235" s="289"/>
      <c r="N235" s="298"/>
      <c r="O235" s="289"/>
      <c r="P235" s="289"/>
      <c r="Q235" s="289"/>
      <c r="R235" s="289"/>
      <c r="S235" s="289"/>
      <c r="T235" s="289"/>
      <c r="U235" s="289"/>
      <c r="V235" s="289"/>
      <c r="W235" s="289"/>
      <c r="X235" s="289"/>
      <c r="Y235" s="408"/>
      <c r="Z235" s="408"/>
      <c r="AA235" s="408"/>
      <c r="AB235" s="408"/>
      <c r="AC235" s="304"/>
    </row>
    <row r="236" spans="1:29" ht="15" hidden="1" outlineLevel="1">
      <c r="A236" s="502">
        <v>28</v>
      </c>
      <c r="B236" s="319" t="s">
        <v>18</v>
      </c>
      <c r="C236" s="289" t="s">
        <v>583</v>
      </c>
      <c r="D236" s="293"/>
      <c r="E236" s="293"/>
      <c r="F236" s="293"/>
      <c r="G236" s="293"/>
      <c r="H236" s="293"/>
      <c r="I236" s="293"/>
      <c r="J236" s="293"/>
      <c r="K236" s="293" t="s">
        <v>773</v>
      </c>
      <c r="L236" s="293" t="s">
        <v>773</v>
      </c>
      <c r="M236" s="293" t="s">
        <v>773</v>
      </c>
      <c r="N236" s="293">
        <v>0</v>
      </c>
      <c r="O236" s="293"/>
      <c r="P236" s="293"/>
      <c r="Q236" s="293"/>
      <c r="R236" s="293"/>
      <c r="S236" s="293"/>
      <c r="T236" s="293"/>
      <c r="U236" s="293"/>
      <c r="V236" s="293" t="s">
        <v>773</v>
      </c>
      <c r="W236" s="293" t="s">
        <v>773</v>
      </c>
      <c r="X236" s="293" t="s">
        <v>773</v>
      </c>
      <c r="Y236" s="422"/>
      <c r="Z236" s="411"/>
      <c r="AA236" s="411"/>
      <c r="AB236" s="411"/>
      <c r="AC236" s="294">
        <f>SUM(Y236:AB236)</f>
        <v>0</v>
      </c>
    </row>
    <row r="237" spans="1:29" ht="15" hidden="1" outlineLevel="1">
      <c r="B237" s="292" t="s">
        <v>242</v>
      </c>
      <c r="C237" s="289" t="s">
        <v>576</v>
      </c>
      <c r="D237" s="293"/>
      <c r="E237" s="293"/>
      <c r="F237" s="293"/>
      <c r="G237" s="293"/>
      <c r="H237" s="293"/>
      <c r="I237" s="293"/>
      <c r="J237" s="293"/>
      <c r="K237" s="293" t="s">
        <v>773</v>
      </c>
      <c r="L237" s="293" t="s">
        <v>773</v>
      </c>
      <c r="M237" s="293" t="s">
        <v>773</v>
      </c>
      <c r="N237" s="293">
        <v>0</v>
      </c>
      <c r="O237" s="293"/>
      <c r="P237" s="293"/>
      <c r="Q237" s="293"/>
      <c r="R237" s="293"/>
      <c r="S237" s="293"/>
      <c r="T237" s="293"/>
      <c r="U237" s="293"/>
      <c r="V237" s="293" t="s">
        <v>773</v>
      </c>
      <c r="W237" s="293" t="s">
        <v>773</v>
      </c>
      <c r="X237" s="293" t="s">
        <v>773</v>
      </c>
      <c r="Y237" s="407">
        <f>Y236</f>
        <v>0</v>
      </c>
      <c r="Z237" s="407">
        <f>Z236</f>
        <v>0</v>
      </c>
      <c r="AA237" s="407">
        <f t="shared" ref="AA237:AB237" si="61">AA236</f>
        <v>0</v>
      </c>
      <c r="AB237" s="407">
        <f t="shared" si="61"/>
        <v>0</v>
      </c>
      <c r="AC237" s="498"/>
    </row>
    <row r="238" spans="1:29" ht="15" hidden="1" outlineLevel="1">
      <c r="A238" s="505"/>
      <c r="B238" s="320"/>
      <c r="C238" s="289"/>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408"/>
      <c r="Z238" s="408"/>
      <c r="AA238" s="408"/>
      <c r="AB238" s="408"/>
      <c r="AC238" s="304"/>
    </row>
    <row r="239" spans="1:29" ht="15" hidden="1" outlineLevel="1">
      <c r="A239" s="502">
        <v>29</v>
      </c>
      <c r="B239" s="322" t="s">
        <v>19</v>
      </c>
      <c r="C239" s="289" t="s">
        <v>583</v>
      </c>
      <c r="D239" s="293"/>
      <c r="E239" s="293"/>
      <c r="F239" s="293"/>
      <c r="G239" s="293"/>
      <c r="H239" s="293"/>
      <c r="I239" s="293"/>
      <c r="J239" s="293"/>
      <c r="K239" s="293" t="s">
        <v>773</v>
      </c>
      <c r="L239" s="293" t="s">
        <v>773</v>
      </c>
      <c r="M239" s="293" t="s">
        <v>773</v>
      </c>
      <c r="N239" s="293">
        <v>0</v>
      </c>
      <c r="O239" s="293"/>
      <c r="P239" s="293"/>
      <c r="Q239" s="293"/>
      <c r="R239" s="293"/>
      <c r="S239" s="293"/>
      <c r="T239" s="293"/>
      <c r="U239" s="293"/>
      <c r="V239" s="293" t="s">
        <v>773</v>
      </c>
      <c r="W239" s="293" t="s">
        <v>773</v>
      </c>
      <c r="X239" s="293" t="s">
        <v>773</v>
      </c>
      <c r="Y239" s="422"/>
      <c r="Z239" s="411"/>
      <c r="AA239" s="411"/>
      <c r="AB239" s="411"/>
      <c r="AC239" s="294">
        <f>SUM(Y239:AB239)</f>
        <v>0</v>
      </c>
    </row>
    <row r="240" spans="1:29" ht="15" hidden="1" outlineLevel="1">
      <c r="B240" s="322" t="s">
        <v>242</v>
      </c>
      <c r="C240" s="289" t="s">
        <v>576</v>
      </c>
      <c r="D240" s="293"/>
      <c r="E240" s="293"/>
      <c r="F240" s="293"/>
      <c r="G240" s="293"/>
      <c r="H240" s="293"/>
      <c r="I240" s="293"/>
      <c r="J240" s="293"/>
      <c r="K240" s="293" t="s">
        <v>773</v>
      </c>
      <c r="L240" s="293" t="s">
        <v>773</v>
      </c>
      <c r="M240" s="293" t="s">
        <v>773</v>
      </c>
      <c r="N240" s="293">
        <v>0</v>
      </c>
      <c r="O240" s="293"/>
      <c r="P240" s="293"/>
      <c r="Q240" s="293"/>
      <c r="R240" s="293"/>
      <c r="S240" s="293"/>
      <c r="T240" s="293"/>
      <c r="U240" s="293"/>
      <c r="V240" s="293" t="s">
        <v>773</v>
      </c>
      <c r="W240" s="293" t="s">
        <v>773</v>
      </c>
      <c r="X240" s="293" t="s">
        <v>773</v>
      </c>
      <c r="Y240" s="407">
        <f>Y239</f>
        <v>0</v>
      </c>
      <c r="Z240" s="407">
        <f t="shared" ref="Z240:AB240" si="62">Z239</f>
        <v>0</v>
      </c>
      <c r="AA240" s="407">
        <f t="shared" si="62"/>
        <v>0</v>
      </c>
      <c r="AB240" s="407">
        <f t="shared" si="62"/>
        <v>0</v>
      </c>
      <c r="AC240" s="498"/>
    </row>
    <row r="241" spans="1:29" ht="15" hidden="1" outlineLevel="1">
      <c r="B241" s="322"/>
      <c r="C241" s="289"/>
      <c r="D241" s="289"/>
      <c r="E241" s="289"/>
      <c r="F241" s="289"/>
      <c r="G241" s="289"/>
      <c r="H241" s="289"/>
      <c r="I241" s="289"/>
      <c r="J241" s="289"/>
      <c r="K241" s="289"/>
      <c r="L241" s="289"/>
      <c r="M241" s="289"/>
      <c r="N241" s="289"/>
      <c r="O241" s="289"/>
      <c r="P241" s="289"/>
      <c r="Q241" s="289"/>
      <c r="R241" s="289"/>
      <c r="S241" s="289"/>
      <c r="T241" s="289"/>
      <c r="U241" s="289"/>
      <c r="V241" s="289"/>
      <c r="W241" s="289"/>
      <c r="X241" s="289"/>
      <c r="Y241" s="419"/>
      <c r="Z241" s="419"/>
      <c r="AA241" s="419"/>
      <c r="AB241" s="419"/>
      <c r="AC241" s="311"/>
    </row>
    <row r="242" spans="1:29" s="281" customFormat="1" ht="15" hidden="1" outlineLevel="1">
      <c r="A242" s="502">
        <v>30</v>
      </c>
      <c r="B242" s="322" t="s">
        <v>487</v>
      </c>
      <c r="C242" s="289" t="s">
        <v>583</v>
      </c>
      <c r="D242" s="293"/>
      <c r="E242" s="293"/>
      <c r="F242" s="293"/>
      <c r="G242" s="293"/>
      <c r="H242" s="293"/>
      <c r="I242" s="293"/>
      <c r="J242" s="293"/>
      <c r="K242" s="293" t="s">
        <v>773</v>
      </c>
      <c r="L242" s="293" t="s">
        <v>773</v>
      </c>
      <c r="M242" s="293" t="s">
        <v>773</v>
      </c>
      <c r="N242" s="293">
        <v>0</v>
      </c>
      <c r="O242" s="293"/>
      <c r="P242" s="293"/>
      <c r="Q242" s="293"/>
      <c r="R242" s="293"/>
      <c r="S242" s="293"/>
      <c r="T242" s="293"/>
      <c r="U242" s="293"/>
      <c r="V242" s="293" t="s">
        <v>773</v>
      </c>
      <c r="W242" s="293" t="s">
        <v>773</v>
      </c>
      <c r="X242" s="293" t="s">
        <v>773</v>
      </c>
      <c r="Y242" s="406"/>
      <c r="Z242" s="406"/>
      <c r="AA242" s="406"/>
      <c r="AB242" s="406"/>
      <c r="AC242" s="294">
        <f>SUM(Y242:AB242)</f>
        <v>0</v>
      </c>
    </row>
    <row r="243" spans="1:29" s="281" customFormat="1" ht="15" hidden="1" outlineLevel="1">
      <c r="A243" s="502"/>
      <c r="B243" s="322" t="s">
        <v>242</v>
      </c>
      <c r="C243" s="289" t="s">
        <v>576</v>
      </c>
      <c r="D243" s="293"/>
      <c r="E243" s="293"/>
      <c r="F243" s="293"/>
      <c r="G243" s="293"/>
      <c r="H243" s="293"/>
      <c r="I243" s="293"/>
      <c r="J243" s="293"/>
      <c r="K243" s="293" t="s">
        <v>773</v>
      </c>
      <c r="L243" s="293" t="s">
        <v>773</v>
      </c>
      <c r="M243" s="293" t="s">
        <v>773</v>
      </c>
      <c r="N243" s="293">
        <v>0</v>
      </c>
      <c r="O243" s="293"/>
      <c r="P243" s="293"/>
      <c r="Q243" s="293"/>
      <c r="R243" s="293"/>
      <c r="S243" s="293"/>
      <c r="T243" s="293"/>
      <c r="U243" s="293"/>
      <c r="V243" s="293" t="s">
        <v>773</v>
      </c>
      <c r="W243" s="293" t="s">
        <v>773</v>
      </c>
      <c r="X243" s="293" t="s">
        <v>773</v>
      </c>
      <c r="Y243" s="407">
        <f>Y242</f>
        <v>0</v>
      </c>
      <c r="Z243" s="407">
        <f t="shared" ref="Z243:AB243" si="63">Z242</f>
        <v>0</v>
      </c>
      <c r="AA243" s="407">
        <f t="shared" si="63"/>
        <v>0</v>
      </c>
      <c r="AB243" s="407">
        <f t="shared" si="63"/>
        <v>0</v>
      </c>
      <c r="AC243" s="498"/>
    </row>
    <row r="244" spans="1:29" s="281" customFormat="1" ht="15" hidden="1" outlineLevel="1">
      <c r="A244" s="502"/>
      <c r="B244" s="322"/>
      <c r="C244" s="289"/>
      <c r="D244" s="289"/>
      <c r="E244" s="289"/>
      <c r="F244" s="289"/>
      <c r="G244" s="289"/>
      <c r="H244" s="289"/>
      <c r="I244" s="289"/>
      <c r="J244" s="289"/>
      <c r="K244" s="289"/>
      <c r="L244" s="289"/>
      <c r="M244" s="289"/>
      <c r="N244" s="289"/>
      <c r="O244" s="289"/>
      <c r="P244" s="289"/>
      <c r="Q244" s="289"/>
      <c r="R244" s="289"/>
      <c r="S244" s="289"/>
      <c r="T244" s="289"/>
      <c r="U244" s="289"/>
      <c r="V244" s="289"/>
      <c r="W244" s="289"/>
      <c r="X244" s="289"/>
      <c r="Y244" s="408"/>
      <c r="Z244" s="408"/>
      <c r="AA244" s="408"/>
      <c r="AB244" s="408"/>
      <c r="AC244" s="311"/>
    </row>
    <row r="245" spans="1:29" s="281" customFormat="1" ht="15.6" hidden="1" outlineLevel="1">
      <c r="A245" s="502"/>
      <c r="B245" s="286" t="s">
        <v>488</v>
      </c>
      <c r="C245" s="289"/>
      <c r="D245" s="289"/>
      <c r="E245" s="289"/>
      <c r="F245" s="289"/>
      <c r="G245" s="289"/>
      <c r="H245" s="289"/>
      <c r="I245" s="289"/>
      <c r="J245" s="289"/>
      <c r="K245" s="289"/>
      <c r="L245" s="289"/>
      <c r="M245" s="289"/>
      <c r="N245" s="289"/>
      <c r="O245" s="289"/>
      <c r="P245" s="289"/>
      <c r="Q245" s="289"/>
      <c r="R245" s="289"/>
      <c r="S245" s="289"/>
      <c r="T245" s="289"/>
      <c r="U245" s="289"/>
      <c r="V245" s="289"/>
      <c r="W245" s="289"/>
      <c r="X245" s="289"/>
      <c r="Y245" s="408"/>
      <c r="Z245" s="408"/>
      <c r="AA245" s="408"/>
      <c r="AB245" s="408"/>
      <c r="AC245" s="311"/>
    </row>
    <row r="246" spans="1:29" s="281" customFormat="1" ht="15" hidden="1" outlineLevel="1">
      <c r="A246" s="502">
        <v>31</v>
      </c>
      <c r="B246" s="322" t="s">
        <v>489</v>
      </c>
      <c r="C246" s="289" t="s">
        <v>583</v>
      </c>
      <c r="D246" s="293"/>
      <c r="E246" s="293"/>
      <c r="F246" s="293"/>
      <c r="G246" s="293"/>
      <c r="H246" s="293"/>
      <c r="I246" s="293"/>
      <c r="J246" s="293"/>
      <c r="K246" s="293" t="s">
        <v>773</v>
      </c>
      <c r="L246" s="293" t="s">
        <v>773</v>
      </c>
      <c r="M246" s="293" t="s">
        <v>773</v>
      </c>
      <c r="N246" s="293">
        <v>0</v>
      </c>
      <c r="O246" s="293"/>
      <c r="P246" s="293"/>
      <c r="Q246" s="293"/>
      <c r="R246" s="293"/>
      <c r="S246" s="293"/>
      <c r="T246" s="293"/>
      <c r="U246" s="293"/>
      <c r="V246" s="293" t="s">
        <v>773</v>
      </c>
      <c r="W246" s="293" t="s">
        <v>773</v>
      </c>
      <c r="X246" s="293" t="s">
        <v>773</v>
      </c>
      <c r="Y246" s="406"/>
      <c r="Z246" s="406"/>
      <c r="AA246" s="406"/>
      <c r="AB246" s="406"/>
      <c r="AC246" s="294">
        <f>SUM(Y246:AB246)</f>
        <v>0</v>
      </c>
    </row>
    <row r="247" spans="1:29" s="281" customFormat="1" ht="15" hidden="1" outlineLevel="1">
      <c r="A247" s="502"/>
      <c r="B247" s="322" t="s">
        <v>242</v>
      </c>
      <c r="C247" s="289" t="s">
        <v>576</v>
      </c>
      <c r="D247" s="293"/>
      <c r="E247" s="293"/>
      <c r="F247" s="293"/>
      <c r="G247" s="293"/>
      <c r="H247" s="293"/>
      <c r="I247" s="293"/>
      <c r="J247" s="293"/>
      <c r="K247" s="293" t="s">
        <v>773</v>
      </c>
      <c r="L247" s="293" t="s">
        <v>773</v>
      </c>
      <c r="M247" s="293" t="s">
        <v>773</v>
      </c>
      <c r="N247" s="293">
        <v>0</v>
      </c>
      <c r="O247" s="293"/>
      <c r="P247" s="293"/>
      <c r="Q247" s="293"/>
      <c r="R247" s="293"/>
      <c r="S247" s="293"/>
      <c r="T247" s="293"/>
      <c r="U247" s="293"/>
      <c r="V247" s="293" t="s">
        <v>773</v>
      </c>
      <c r="W247" s="293" t="s">
        <v>773</v>
      </c>
      <c r="X247" s="293" t="s">
        <v>773</v>
      </c>
      <c r="Y247" s="407">
        <f>Y246</f>
        <v>0</v>
      </c>
      <c r="Z247" s="407">
        <f t="shared" ref="Z247:AB247" si="64">Z246</f>
        <v>0</v>
      </c>
      <c r="AA247" s="407">
        <f t="shared" si="64"/>
        <v>0</v>
      </c>
      <c r="AB247" s="407">
        <f t="shared" si="64"/>
        <v>0</v>
      </c>
      <c r="AC247" s="498"/>
    </row>
    <row r="248" spans="1:29" s="281" customFormat="1" ht="15" hidden="1" outlineLevel="1">
      <c r="A248" s="502"/>
      <c r="B248" s="322"/>
      <c r="C248" s="289"/>
      <c r="D248" s="289"/>
      <c r="E248" s="289"/>
      <c r="F248" s="289"/>
      <c r="G248" s="289"/>
      <c r="H248" s="289"/>
      <c r="I248" s="289"/>
      <c r="J248" s="289"/>
      <c r="K248" s="289"/>
      <c r="L248" s="289"/>
      <c r="M248" s="289"/>
      <c r="N248" s="289"/>
      <c r="O248" s="289"/>
      <c r="P248" s="289"/>
      <c r="Q248" s="289"/>
      <c r="R248" s="289"/>
      <c r="S248" s="289"/>
      <c r="T248" s="289"/>
      <c r="U248" s="289"/>
      <c r="V248" s="289"/>
      <c r="W248" s="289"/>
      <c r="X248" s="289"/>
      <c r="Y248" s="408"/>
      <c r="Z248" s="408"/>
      <c r="AA248" s="408"/>
      <c r="AB248" s="408"/>
      <c r="AC248" s="311"/>
    </row>
    <row r="249" spans="1:29" s="281" customFormat="1" ht="15" hidden="1" outlineLevel="1">
      <c r="A249" s="502">
        <v>32</v>
      </c>
      <c r="B249" s="322" t="s">
        <v>490</v>
      </c>
      <c r="C249" s="289" t="s">
        <v>583</v>
      </c>
      <c r="D249" s="293"/>
      <c r="E249" s="293"/>
      <c r="F249" s="293"/>
      <c r="G249" s="293"/>
      <c r="H249" s="293"/>
      <c r="I249" s="293"/>
      <c r="J249" s="293"/>
      <c r="K249" s="293" t="s">
        <v>773</v>
      </c>
      <c r="L249" s="293" t="s">
        <v>773</v>
      </c>
      <c r="M249" s="293" t="s">
        <v>773</v>
      </c>
      <c r="N249" s="293">
        <v>0</v>
      </c>
      <c r="O249" s="293"/>
      <c r="P249" s="293"/>
      <c r="Q249" s="293"/>
      <c r="R249" s="293"/>
      <c r="S249" s="293"/>
      <c r="T249" s="293"/>
      <c r="U249" s="293"/>
      <c r="V249" s="293" t="s">
        <v>773</v>
      </c>
      <c r="W249" s="293" t="s">
        <v>773</v>
      </c>
      <c r="X249" s="293" t="s">
        <v>773</v>
      </c>
      <c r="Y249" s="406"/>
      <c r="Z249" s="406"/>
      <c r="AA249" s="406"/>
      <c r="AB249" s="406"/>
      <c r="AC249" s="294">
        <f>SUM(Y249:AB249)</f>
        <v>0</v>
      </c>
    </row>
    <row r="250" spans="1:29" s="281" customFormat="1" ht="15" hidden="1" outlineLevel="1">
      <c r="A250" s="502"/>
      <c r="B250" s="322" t="s">
        <v>242</v>
      </c>
      <c r="C250" s="289" t="s">
        <v>576</v>
      </c>
      <c r="D250" s="293"/>
      <c r="E250" s="293"/>
      <c r="F250" s="293"/>
      <c r="G250" s="293"/>
      <c r="H250" s="293"/>
      <c r="I250" s="293"/>
      <c r="J250" s="293"/>
      <c r="K250" s="293" t="s">
        <v>773</v>
      </c>
      <c r="L250" s="293" t="s">
        <v>773</v>
      </c>
      <c r="M250" s="293" t="s">
        <v>773</v>
      </c>
      <c r="N250" s="293">
        <v>0</v>
      </c>
      <c r="O250" s="293"/>
      <c r="P250" s="293"/>
      <c r="Q250" s="293"/>
      <c r="R250" s="293"/>
      <c r="S250" s="293"/>
      <c r="T250" s="293"/>
      <c r="U250" s="293"/>
      <c r="V250" s="293" t="s">
        <v>773</v>
      </c>
      <c r="W250" s="293" t="s">
        <v>773</v>
      </c>
      <c r="X250" s="293" t="s">
        <v>773</v>
      </c>
      <c r="Y250" s="407">
        <f>Y249</f>
        <v>0</v>
      </c>
      <c r="Z250" s="407">
        <f t="shared" ref="Z250:AB250" si="65">Z249</f>
        <v>0</v>
      </c>
      <c r="AA250" s="407">
        <f t="shared" si="65"/>
        <v>0</v>
      </c>
      <c r="AB250" s="407">
        <f t="shared" si="65"/>
        <v>0</v>
      </c>
      <c r="AC250" s="498"/>
    </row>
    <row r="251" spans="1:29" s="281" customFormat="1" ht="15" hidden="1" outlineLevel="1">
      <c r="A251" s="502"/>
      <c r="B251" s="322"/>
      <c r="C251" s="289"/>
      <c r="D251" s="289"/>
      <c r="E251" s="289"/>
      <c r="F251" s="289"/>
      <c r="G251" s="289"/>
      <c r="H251" s="289"/>
      <c r="I251" s="289"/>
      <c r="J251" s="289"/>
      <c r="K251" s="289"/>
      <c r="L251" s="289"/>
      <c r="M251" s="289"/>
      <c r="N251" s="289"/>
      <c r="O251" s="289"/>
      <c r="P251" s="289"/>
      <c r="Q251" s="289"/>
      <c r="R251" s="289"/>
      <c r="S251" s="289"/>
      <c r="T251" s="289"/>
      <c r="U251" s="289"/>
      <c r="V251" s="289"/>
      <c r="W251" s="289"/>
      <c r="X251" s="289"/>
      <c r="Y251" s="408"/>
      <c r="Z251" s="408"/>
      <c r="AA251" s="408"/>
      <c r="AB251" s="408"/>
      <c r="AC251" s="311"/>
    </row>
    <row r="252" spans="1:29" s="281" customFormat="1" ht="15" hidden="1" outlineLevel="1">
      <c r="A252" s="502">
        <v>33</v>
      </c>
      <c r="B252" s="322" t="s">
        <v>491</v>
      </c>
      <c r="C252" s="289" t="s">
        <v>583</v>
      </c>
      <c r="D252" s="293"/>
      <c r="E252" s="293"/>
      <c r="F252" s="293"/>
      <c r="G252" s="293"/>
      <c r="H252" s="293"/>
      <c r="I252" s="293"/>
      <c r="J252" s="293"/>
      <c r="K252" s="293" t="s">
        <v>773</v>
      </c>
      <c r="L252" s="293" t="s">
        <v>773</v>
      </c>
      <c r="M252" s="293" t="s">
        <v>773</v>
      </c>
      <c r="N252" s="293">
        <v>0</v>
      </c>
      <c r="O252" s="293"/>
      <c r="P252" s="293"/>
      <c r="Q252" s="293"/>
      <c r="R252" s="293"/>
      <c r="S252" s="293"/>
      <c r="T252" s="293"/>
      <c r="U252" s="293"/>
      <c r="V252" s="293" t="s">
        <v>773</v>
      </c>
      <c r="W252" s="293" t="s">
        <v>773</v>
      </c>
      <c r="X252" s="293" t="s">
        <v>773</v>
      </c>
      <c r="Y252" s="406"/>
      <c r="Z252" s="406"/>
      <c r="AA252" s="406"/>
      <c r="AB252" s="406"/>
      <c r="AC252" s="294">
        <f>SUM(Y252:AB252)</f>
        <v>0</v>
      </c>
    </row>
    <row r="253" spans="1:29" s="281" customFormat="1" ht="15" hidden="1" outlineLevel="1">
      <c r="A253" s="502"/>
      <c r="B253" s="322" t="s">
        <v>242</v>
      </c>
      <c r="C253" s="289" t="s">
        <v>576</v>
      </c>
      <c r="D253" s="293"/>
      <c r="E253" s="293"/>
      <c r="F253" s="293"/>
      <c r="G253" s="293"/>
      <c r="H253" s="293"/>
      <c r="I253" s="293"/>
      <c r="J253" s="293"/>
      <c r="K253" s="293" t="s">
        <v>773</v>
      </c>
      <c r="L253" s="293" t="s">
        <v>773</v>
      </c>
      <c r="M253" s="293" t="s">
        <v>773</v>
      </c>
      <c r="N253" s="293">
        <v>0</v>
      </c>
      <c r="O253" s="293"/>
      <c r="P253" s="293"/>
      <c r="Q253" s="293"/>
      <c r="R253" s="293"/>
      <c r="S253" s="293"/>
      <c r="T253" s="293"/>
      <c r="U253" s="293"/>
      <c r="V253" s="293" t="s">
        <v>773</v>
      </c>
      <c r="W253" s="293" t="s">
        <v>773</v>
      </c>
      <c r="X253" s="293" t="s">
        <v>773</v>
      </c>
      <c r="Y253" s="407">
        <f>Y252</f>
        <v>0</v>
      </c>
      <c r="Z253" s="407">
        <f t="shared" ref="Z253:AB253" si="66">Z252</f>
        <v>0</v>
      </c>
      <c r="AA253" s="407">
        <f t="shared" si="66"/>
        <v>0</v>
      </c>
      <c r="AB253" s="407">
        <f t="shared" si="66"/>
        <v>0</v>
      </c>
      <c r="AC253" s="498"/>
    </row>
    <row r="254" spans="1:29" ht="15" outlineLevel="1">
      <c r="B254" s="313"/>
      <c r="C254" s="323"/>
      <c r="D254" s="324"/>
      <c r="E254" s="324"/>
      <c r="F254" s="324"/>
      <c r="G254" s="324"/>
      <c r="H254" s="324"/>
      <c r="I254" s="324"/>
      <c r="J254" s="324"/>
      <c r="K254" s="324"/>
      <c r="L254" s="324"/>
      <c r="M254" s="324"/>
      <c r="N254" s="324"/>
      <c r="O254" s="324"/>
      <c r="P254" s="324"/>
      <c r="Q254" s="324"/>
      <c r="R254" s="324"/>
      <c r="S254" s="324"/>
      <c r="T254" s="324"/>
      <c r="U254" s="324"/>
      <c r="V254" s="324"/>
      <c r="W254" s="324"/>
      <c r="X254" s="324"/>
      <c r="Y254" s="299"/>
      <c r="Z254" s="299"/>
      <c r="AA254" s="299"/>
      <c r="AB254" s="299"/>
      <c r="AC254" s="304"/>
    </row>
    <row r="255" spans="1:29" ht="15.6">
      <c r="B255" s="325" t="s">
        <v>243</v>
      </c>
      <c r="C255" s="327"/>
      <c r="D255" s="327">
        <f>SUM(D150:D253)</f>
        <v>0</v>
      </c>
      <c r="E255" s="327">
        <f t="shared" ref="E255:X255" si="67">SUM(E150:E253)</f>
        <v>0</v>
      </c>
      <c r="F255" s="327">
        <f t="shared" si="67"/>
        <v>0</v>
      </c>
      <c r="G255" s="327">
        <f t="shared" si="67"/>
        <v>0</v>
      </c>
      <c r="H255" s="327">
        <f t="shared" si="67"/>
        <v>0</v>
      </c>
      <c r="I255" s="327">
        <f t="shared" si="67"/>
        <v>0</v>
      </c>
      <c r="J255" s="327">
        <f t="shared" si="67"/>
        <v>0</v>
      </c>
      <c r="K255" s="327">
        <f t="shared" si="67"/>
        <v>3110994.549410854</v>
      </c>
      <c r="L255" s="327">
        <f t="shared" si="67"/>
        <v>0</v>
      </c>
      <c r="M255" s="327">
        <f t="shared" si="67"/>
        <v>0</v>
      </c>
      <c r="N255" s="327">
        <f t="shared" si="67"/>
        <v>246</v>
      </c>
      <c r="O255" s="327">
        <f t="shared" si="67"/>
        <v>0</v>
      </c>
      <c r="P255" s="327">
        <f t="shared" si="67"/>
        <v>0</v>
      </c>
      <c r="Q255" s="327">
        <f t="shared" si="67"/>
        <v>0</v>
      </c>
      <c r="R255" s="327">
        <f t="shared" si="67"/>
        <v>0</v>
      </c>
      <c r="S255" s="327">
        <f t="shared" si="67"/>
        <v>0</v>
      </c>
      <c r="T255" s="327">
        <f t="shared" si="67"/>
        <v>0</v>
      </c>
      <c r="U255" s="327">
        <f t="shared" si="67"/>
        <v>0</v>
      </c>
      <c r="V255" s="327">
        <f t="shared" si="67"/>
        <v>672.78185363965736</v>
      </c>
      <c r="W255" s="327">
        <f t="shared" si="67"/>
        <v>0</v>
      </c>
      <c r="X255" s="327">
        <f t="shared" si="67"/>
        <v>0</v>
      </c>
      <c r="Y255" s="327">
        <f>IF(Y149="kWh",SUMPRODUCT(D150:D253,Y150:Y253))</f>
        <v>0</v>
      </c>
      <c r="Z255" s="327">
        <f>IF(Z149="kWh",SUMPRODUCT(D150:D253,Z150:Z253))</f>
        <v>0</v>
      </c>
      <c r="AA255" s="327">
        <f>IF(AA149="kW",SUMPRODUCT(N150:N253,O150:O253,AA150:AA253),SUMPRODUCT(D150:D253,AA150:AA253))</f>
        <v>0</v>
      </c>
      <c r="AB255" s="327">
        <f>IF(AB149="kW",SUMPRODUCT(N150:N253,O150:O253,AB150:AB253),SUMPRODUCT(D150:D253,AB150:AB253))</f>
        <v>0</v>
      </c>
      <c r="AC255" s="328"/>
    </row>
    <row r="256" spans="1:29" ht="15.6">
      <c r="B256" s="329" t="s">
        <v>244</v>
      </c>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f>HLOOKUP(Y148,'2. LRAMVA Threshold'!$B$42:$Q$53,4,FALSE)</f>
        <v>0</v>
      </c>
      <c r="Z256" s="326">
        <f>HLOOKUP(Z148,'2. LRAMVA Threshold'!$B$42:$Q$53,4,FALSE)</f>
        <v>0</v>
      </c>
      <c r="AA256" s="326">
        <f>HLOOKUP(AA148,'2. LRAMVA Threshold'!$B$42:$Q$53,4,FALSE)</f>
        <v>0</v>
      </c>
      <c r="AB256" s="326">
        <f>HLOOKUP(AB148,'2. LRAMVA Threshold'!$B$42:$Q$53,4,FALSE)</f>
        <v>0</v>
      </c>
      <c r="AC256" s="330"/>
    </row>
    <row r="257" spans="1:29" ht="15">
      <c r="B257" s="322"/>
      <c r="C257" s="331"/>
      <c r="D257" s="332"/>
      <c r="E257" s="332"/>
      <c r="F257" s="332"/>
      <c r="G257" s="332"/>
      <c r="H257" s="332"/>
      <c r="I257" s="332"/>
      <c r="J257" s="332"/>
      <c r="K257" s="332"/>
      <c r="L257" s="332"/>
      <c r="M257" s="332"/>
      <c r="N257" s="332"/>
      <c r="O257" s="333"/>
      <c r="P257" s="332"/>
      <c r="Q257" s="332"/>
      <c r="R257" s="332"/>
      <c r="S257" s="334"/>
      <c r="T257" s="334"/>
      <c r="U257" s="334"/>
      <c r="V257" s="334"/>
      <c r="W257" s="332"/>
      <c r="X257" s="332"/>
      <c r="Y257" s="298"/>
      <c r="Z257" s="298"/>
      <c r="AA257" s="298"/>
      <c r="AB257" s="298"/>
      <c r="AC257" s="335"/>
    </row>
    <row r="258" spans="1:29" ht="15">
      <c r="B258" s="322" t="s">
        <v>163</v>
      </c>
      <c r="C258" s="336"/>
      <c r="D258" s="336"/>
      <c r="E258" s="372"/>
      <c r="F258" s="372"/>
      <c r="G258" s="372"/>
      <c r="H258" s="372"/>
      <c r="I258" s="372"/>
      <c r="J258" s="372"/>
      <c r="K258" s="372"/>
      <c r="L258" s="372"/>
      <c r="M258" s="372"/>
      <c r="N258" s="372"/>
      <c r="O258" s="289"/>
      <c r="P258" s="338"/>
      <c r="Q258" s="338"/>
      <c r="R258" s="338"/>
      <c r="S258" s="337"/>
      <c r="T258" s="337"/>
      <c r="U258" s="337"/>
      <c r="V258" s="337"/>
      <c r="W258" s="338"/>
      <c r="X258" s="338"/>
      <c r="Y258" s="339">
        <f>HLOOKUP(Y$20,'3.  Distribution Rates'!$C$122:$P$133,4,FALSE)</f>
        <v>1.43E-2</v>
      </c>
      <c r="Z258" s="339">
        <f>HLOOKUP(Z$20,'3.  Distribution Rates'!$C$122:$P$133,4,FALSE)</f>
        <v>1.9099999999999999E-2</v>
      </c>
      <c r="AA258" s="339">
        <f>HLOOKUP(AA$20,'3.  Distribution Rates'!$C$122:$P$133,4,FALSE)</f>
        <v>4.58</v>
      </c>
      <c r="AB258" s="339">
        <f>HLOOKUP(AB$20,'3.  Distribution Rates'!$C$122:$P$133,4,FALSE)</f>
        <v>4.7081</v>
      </c>
      <c r="AC258" s="373"/>
    </row>
    <row r="259" spans="1:29" ht="15">
      <c r="B259" s="292" t="s">
        <v>153</v>
      </c>
      <c r="C259" s="342"/>
      <c r="D259" s="307"/>
      <c r="E259" s="277"/>
      <c r="F259" s="277"/>
      <c r="G259" s="277"/>
      <c r="H259" s="277"/>
      <c r="I259" s="277"/>
      <c r="J259" s="277"/>
      <c r="K259" s="277"/>
      <c r="L259" s="277"/>
      <c r="M259" s="277"/>
      <c r="N259" s="277"/>
      <c r="O259" s="289"/>
      <c r="P259" s="277"/>
      <c r="Q259" s="277"/>
      <c r="R259" s="277"/>
      <c r="S259" s="307"/>
      <c r="T259" s="307"/>
      <c r="U259" s="307"/>
      <c r="V259" s="307"/>
      <c r="W259" s="277"/>
      <c r="X259" s="277"/>
      <c r="Y259" s="374">
        <f t="shared" ref="Y259:AB259" si="68">Y135*Y258</f>
        <v>0</v>
      </c>
      <c r="Z259" s="374">
        <f t="shared" si="68"/>
        <v>0</v>
      </c>
      <c r="AA259" s="374">
        <f t="shared" si="68"/>
        <v>0</v>
      </c>
      <c r="AB259" s="374">
        <f t="shared" si="68"/>
        <v>0</v>
      </c>
      <c r="AC259" s="622">
        <f>SUM(Y259:AB259)</f>
        <v>0</v>
      </c>
    </row>
    <row r="260" spans="1:29" ht="15">
      <c r="B260" s="292" t="s">
        <v>154</v>
      </c>
      <c r="C260" s="342"/>
      <c r="D260" s="307"/>
      <c r="E260" s="277"/>
      <c r="F260" s="277"/>
      <c r="G260" s="277"/>
      <c r="H260" s="277"/>
      <c r="I260" s="277"/>
      <c r="J260" s="277"/>
      <c r="K260" s="277"/>
      <c r="L260" s="277"/>
      <c r="M260" s="277"/>
      <c r="N260" s="277"/>
      <c r="O260" s="289"/>
      <c r="P260" s="277"/>
      <c r="Q260" s="277"/>
      <c r="R260" s="277"/>
      <c r="S260" s="307"/>
      <c r="T260" s="307"/>
      <c r="U260" s="307"/>
      <c r="V260" s="307"/>
      <c r="W260" s="277"/>
      <c r="X260" s="277"/>
      <c r="Y260" s="374">
        <f t="shared" ref="Y260:AB260" si="69">Y255*Y258</f>
        <v>0</v>
      </c>
      <c r="Z260" s="374">
        <f t="shared" si="69"/>
        <v>0</v>
      </c>
      <c r="AA260" s="375">
        <f t="shared" si="69"/>
        <v>0</v>
      </c>
      <c r="AB260" s="375">
        <f t="shared" si="69"/>
        <v>0</v>
      </c>
      <c r="AC260" s="622">
        <f>SUM(Y260:AB260)</f>
        <v>0</v>
      </c>
    </row>
    <row r="261" spans="1:29" s="376" customFormat="1" ht="15.6">
      <c r="A261" s="504"/>
      <c r="B261" s="346" t="s">
        <v>252</v>
      </c>
      <c r="C261" s="342"/>
      <c r="D261" s="334"/>
      <c r="E261" s="332"/>
      <c r="F261" s="332"/>
      <c r="G261" s="332"/>
      <c r="H261" s="332"/>
      <c r="I261" s="332"/>
      <c r="J261" s="332"/>
      <c r="K261" s="332"/>
      <c r="L261" s="332"/>
      <c r="M261" s="332"/>
      <c r="N261" s="332"/>
      <c r="O261" s="298"/>
      <c r="P261" s="332"/>
      <c r="Q261" s="332"/>
      <c r="R261" s="332"/>
      <c r="S261" s="334"/>
      <c r="T261" s="334"/>
      <c r="U261" s="334"/>
      <c r="V261" s="334"/>
      <c r="W261" s="332"/>
      <c r="X261" s="332"/>
      <c r="Y261" s="343">
        <f>SUM(Y259:Y260)</f>
        <v>0</v>
      </c>
      <c r="Z261" s="343">
        <f t="shared" ref="Z261:AB261" si="70">SUM(Z259:Z260)</f>
        <v>0</v>
      </c>
      <c r="AA261" s="343">
        <f t="shared" si="70"/>
        <v>0</v>
      </c>
      <c r="AB261" s="343">
        <f t="shared" si="70"/>
        <v>0</v>
      </c>
      <c r="AC261" s="403">
        <f>SUM(AC259:AC260)</f>
        <v>0</v>
      </c>
    </row>
    <row r="262" spans="1:29" s="376" customFormat="1" ht="15.6">
      <c r="A262" s="504"/>
      <c r="B262" s="346" t="s">
        <v>245</v>
      </c>
      <c r="C262" s="342"/>
      <c r="D262" s="347"/>
      <c r="E262" s="332"/>
      <c r="F262" s="332"/>
      <c r="G262" s="332"/>
      <c r="H262" s="332"/>
      <c r="I262" s="332"/>
      <c r="J262" s="332"/>
      <c r="K262" s="332"/>
      <c r="L262" s="332"/>
      <c r="M262" s="332"/>
      <c r="N262" s="332"/>
      <c r="O262" s="298"/>
      <c r="P262" s="332"/>
      <c r="Q262" s="332"/>
      <c r="R262" s="332"/>
      <c r="S262" s="334"/>
      <c r="T262" s="334"/>
      <c r="U262" s="334"/>
      <c r="V262" s="334"/>
      <c r="W262" s="332"/>
      <c r="X262" s="332"/>
      <c r="Y262" s="344">
        <f t="shared" ref="Y262:AB262" si="71">Y256*Y258</f>
        <v>0</v>
      </c>
      <c r="Z262" s="344">
        <f t="shared" si="71"/>
        <v>0</v>
      </c>
      <c r="AA262" s="344">
        <f t="shared" si="71"/>
        <v>0</v>
      </c>
      <c r="AB262" s="344">
        <f t="shared" si="71"/>
        <v>0</v>
      </c>
      <c r="AC262" s="403">
        <f>SUM(Y262:AB262)</f>
        <v>0</v>
      </c>
    </row>
    <row r="263" spans="1:29" s="376" customFormat="1" ht="15.6">
      <c r="A263" s="504"/>
      <c r="B263" s="346" t="s">
        <v>253</v>
      </c>
      <c r="C263" s="342"/>
      <c r="D263" s="347"/>
      <c r="E263" s="332"/>
      <c r="F263" s="332"/>
      <c r="G263" s="332"/>
      <c r="H263" s="332"/>
      <c r="I263" s="332"/>
      <c r="J263" s="332"/>
      <c r="K263" s="332"/>
      <c r="L263" s="332"/>
      <c r="M263" s="332"/>
      <c r="N263" s="332"/>
      <c r="O263" s="298"/>
      <c r="P263" s="332"/>
      <c r="Q263" s="332"/>
      <c r="R263" s="332"/>
      <c r="S263" s="347"/>
      <c r="T263" s="347"/>
      <c r="U263" s="347"/>
      <c r="V263" s="347"/>
      <c r="W263" s="332"/>
      <c r="X263" s="332"/>
      <c r="AC263" s="403">
        <f>AC261-AC262</f>
        <v>0</v>
      </c>
    </row>
    <row r="264" spans="1:29" ht="15">
      <c r="B264" s="322"/>
      <c r="C264" s="347"/>
      <c r="D264" s="347"/>
      <c r="E264" s="332"/>
      <c r="F264" s="332"/>
      <c r="G264" s="332"/>
      <c r="H264" s="332"/>
      <c r="I264" s="332"/>
      <c r="J264" s="332"/>
      <c r="K264" s="332"/>
      <c r="L264" s="332"/>
      <c r="M264" s="332"/>
      <c r="N264" s="332"/>
      <c r="O264" s="298"/>
      <c r="P264" s="332"/>
      <c r="Q264" s="332"/>
      <c r="R264" s="332"/>
      <c r="S264" s="347"/>
      <c r="T264" s="342"/>
      <c r="U264" s="347"/>
      <c r="V264" s="347"/>
      <c r="W264" s="332"/>
      <c r="X264" s="332"/>
      <c r="AC264" s="345"/>
    </row>
    <row r="265" spans="1:29" ht="15">
      <c r="B265" s="292" t="s">
        <v>69</v>
      </c>
      <c r="C265" s="353"/>
      <c r="D265" s="277"/>
      <c r="E265" s="277"/>
      <c r="F265" s="277"/>
      <c r="G265" s="277"/>
      <c r="H265" s="277"/>
      <c r="I265" s="277"/>
      <c r="J265" s="277"/>
      <c r="K265" s="277"/>
      <c r="L265" s="277"/>
      <c r="M265" s="277"/>
      <c r="N265" s="277"/>
      <c r="O265" s="354"/>
      <c r="P265" s="277"/>
      <c r="Q265" s="277"/>
      <c r="R265" s="277"/>
      <c r="S265" s="302"/>
      <c r="T265" s="307"/>
      <c r="U265" s="307"/>
      <c r="V265" s="277"/>
      <c r="W265" s="277"/>
      <c r="X265" s="307"/>
      <c r="Y265" s="289">
        <f>SUMPRODUCT(E150:E253,Y150:Y253)</f>
        <v>0</v>
      </c>
      <c r="Z265" s="289">
        <f>SUMPRODUCT(E150:E253,Z150:Z253)</f>
        <v>0</v>
      </c>
      <c r="AA265" s="289">
        <f>IF(AA149="kW",SUMPRODUCT(N150:N253,P150:P253,AA150:AA253),SUMPRODUCT(E150:E253,AA150:AA253))</f>
        <v>0</v>
      </c>
      <c r="AB265" s="289">
        <f>IF(AB149="kW",SUMPRODUCT(N150:N253,P150:P253,AB150:AB253),SUMPRODUCT(E150:E253,AB150:AB253))</f>
        <v>0</v>
      </c>
      <c r="AC265" s="345"/>
    </row>
    <row r="266" spans="1:29" ht="15">
      <c r="B266" s="292" t="s">
        <v>70</v>
      </c>
      <c r="C266" s="353"/>
      <c r="D266" s="277"/>
      <c r="E266" s="277"/>
      <c r="F266" s="277"/>
      <c r="G266" s="277"/>
      <c r="H266" s="277"/>
      <c r="I266" s="277"/>
      <c r="J266" s="277"/>
      <c r="K266" s="277"/>
      <c r="L266" s="277"/>
      <c r="M266" s="277"/>
      <c r="N266" s="277"/>
      <c r="O266" s="354"/>
      <c r="P266" s="277"/>
      <c r="Q266" s="277"/>
      <c r="R266" s="277"/>
      <c r="S266" s="302"/>
      <c r="T266" s="307"/>
      <c r="U266" s="307"/>
      <c r="V266" s="277"/>
      <c r="W266" s="277"/>
      <c r="X266" s="307"/>
      <c r="Y266" s="289">
        <f>SUMPRODUCT(F150:F253,Y150:Y253)</f>
        <v>0</v>
      </c>
      <c r="Z266" s="289">
        <f>SUMPRODUCT(F150:F253,Z150:Z253)</f>
        <v>0</v>
      </c>
      <c r="AA266" s="289">
        <f>IF(AA149="kW",SUMPRODUCT(N150:N253,Q150:Q253,AA150:AA253),SUMPRODUCT(F150:F253,AA150:AA253))</f>
        <v>0</v>
      </c>
      <c r="AB266" s="289">
        <f>IF(AB149="kW",SUMPRODUCT(N150:N253,Q150:Q253,AB150:AB253),SUMPRODUCT(F150:F253,AB150:AB253))</f>
        <v>0</v>
      </c>
      <c r="AC266" s="335"/>
    </row>
    <row r="267" spans="1:29" ht="15">
      <c r="B267" s="322" t="s">
        <v>187</v>
      </c>
      <c r="C267" s="353"/>
      <c r="D267" s="277"/>
      <c r="E267" s="277"/>
      <c r="F267" s="277"/>
      <c r="G267" s="277"/>
      <c r="H267" s="277"/>
      <c r="I267" s="277"/>
      <c r="J267" s="277"/>
      <c r="K267" s="277"/>
      <c r="L267" s="277"/>
      <c r="M267" s="277"/>
      <c r="N267" s="277"/>
      <c r="O267" s="354"/>
      <c r="P267" s="277"/>
      <c r="Q267" s="277"/>
      <c r="R267" s="277"/>
      <c r="S267" s="302"/>
      <c r="T267" s="307"/>
      <c r="U267" s="307"/>
      <c r="V267" s="277"/>
      <c r="W267" s="277"/>
      <c r="X267" s="307"/>
      <c r="Y267" s="289">
        <f>SUMPRODUCT(G150:G253,Y150:Y253)</f>
        <v>0</v>
      </c>
      <c r="Z267" s="289">
        <f>SUMPRODUCT(G150:G253,Z150:Z253)</f>
        <v>0</v>
      </c>
      <c r="AA267" s="289">
        <f>IF(AA149="kW",SUMPRODUCT(N150:N253,R150:R253,AA150:AA253),SUMPRODUCT(G150:G253,AA150:AA253))</f>
        <v>0</v>
      </c>
      <c r="AB267" s="289">
        <f>IF(AB149="kW",SUMPRODUCT(N150:N253,R150:R253,AB150:AB253),SUMPRODUCT(G150:G253,AB150:AB253))</f>
        <v>0</v>
      </c>
      <c r="AC267" s="335"/>
    </row>
    <row r="268" spans="1:29" ht="15">
      <c r="B268" s="322" t="s">
        <v>188</v>
      </c>
      <c r="C268" s="353"/>
      <c r="D268" s="277"/>
      <c r="E268" s="277"/>
      <c r="F268" s="277"/>
      <c r="G268" s="277"/>
      <c r="H268" s="277"/>
      <c r="I268" s="277"/>
      <c r="J268" s="277"/>
      <c r="K268" s="277"/>
      <c r="L268" s="277"/>
      <c r="M268" s="277"/>
      <c r="N268" s="277"/>
      <c r="O268" s="354"/>
      <c r="P268" s="277"/>
      <c r="Q268" s="277"/>
      <c r="R268" s="277"/>
      <c r="S268" s="302"/>
      <c r="T268" s="307"/>
      <c r="U268" s="307"/>
      <c r="V268" s="277"/>
      <c r="W268" s="277"/>
      <c r="X268" s="307"/>
      <c r="Y268" s="289">
        <f>SUMPRODUCT(H150:H253,Y150:Y253)</f>
        <v>0</v>
      </c>
      <c r="Z268" s="289">
        <f>SUMPRODUCT(H150:H253,Z150:Z253)</f>
        <v>0</v>
      </c>
      <c r="AA268" s="289">
        <f>IF(AA149="kW",SUMPRODUCT(N150:N253,S150:S253,AA150:AA253),SUMPRODUCT(H150:H253,AA150:AA253))</f>
        <v>0</v>
      </c>
      <c r="AB268" s="289">
        <f>IF(AB149="kW",SUMPRODUCT(N150:N253,S150:S253,AB150:AB253),SUMPRODUCT(H150:H253,AB150:AB253))</f>
        <v>0</v>
      </c>
      <c r="AC268" s="335"/>
    </row>
    <row r="269" spans="1:29" ht="15">
      <c r="B269" s="322" t="s">
        <v>189</v>
      </c>
      <c r="C269" s="353"/>
      <c r="D269" s="277"/>
      <c r="E269" s="277"/>
      <c r="F269" s="277"/>
      <c r="G269" s="277"/>
      <c r="H269" s="277"/>
      <c r="I269" s="277"/>
      <c r="J269" s="277"/>
      <c r="K269" s="277"/>
      <c r="L269" s="277"/>
      <c r="M269" s="277"/>
      <c r="N269" s="277"/>
      <c r="O269" s="354"/>
      <c r="P269" s="277"/>
      <c r="Q269" s="277"/>
      <c r="R269" s="277"/>
      <c r="S269" s="302"/>
      <c r="T269" s="307"/>
      <c r="U269" s="307"/>
      <c r="V269" s="277"/>
      <c r="W269" s="277"/>
      <c r="X269" s="307"/>
      <c r="Y269" s="289">
        <f>SUMPRODUCT(I150:I253,Y150:Y253)</f>
        <v>0</v>
      </c>
      <c r="Z269" s="289">
        <f>SUMPRODUCT(I150:I253,Z150:Z253)</f>
        <v>0</v>
      </c>
      <c r="AA269" s="289">
        <f>IF(AA149="kW",SUMPRODUCT(N150:N253,T150:T253,AA150:AA253),SUMPRODUCT(I150:I253,AA150:AA253))</f>
        <v>0</v>
      </c>
      <c r="AB269" s="289">
        <f>IF(AB149="kW",SUMPRODUCT(N150:N253,T150:T253,AB150:AB253),SUMPRODUCT(I150:I253,AB150:AB253))</f>
        <v>0</v>
      </c>
      <c r="AC269" s="335"/>
    </row>
    <row r="270" spans="1:29" ht="15">
      <c r="B270" s="322" t="s">
        <v>190</v>
      </c>
      <c r="C270" s="353"/>
      <c r="D270" s="307"/>
      <c r="E270" s="307"/>
      <c r="F270" s="307"/>
      <c r="G270" s="307"/>
      <c r="H270" s="307"/>
      <c r="I270" s="307"/>
      <c r="J270" s="307"/>
      <c r="K270" s="307"/>
      <c r="L270" s="307"/>
      <c r="M270" s="307"/>
      <c r="N270" s="307"/>
      <c r="O270" s="354"/>
      <c r="P270" s="307"/>
      <c r="Q270" s="307"/>
      <c r="R270" s="307"/>
      <c r="S270" s="302"/>
      <c r="T270" s="307"/>
      <c r="U270" s="307"/>
      <c r="V270" s="307"/>
      <c r="W270" s="307"/>
      <c r="X270" s="307"/>
      <c r="Y270" s="289">
        <f>SUMPRODUCT(J150:J253,Y150:Y253)</f>
        <v>0</v>
      </c>
      <c r="Z270" s="289">
        <f>SUMPRODUCT(J150:J253,Z150:Z253)</f>
        <v>0</v>
      </c>
      <c r="AA270" s="289">
        <f>IF(AA149="kW",SUMPRODUCT(N150:N253,U150:U253,AA150:AA253),SUMPRODUCT(J150:J253,AA150:AA253))</f>
        <v>0</v>
      </c>
      <c r="AB270" s="289">
        <f>IF(AB149="kW",SUMPRODUCT(N150:N253,U150:U253,AB150:AB253),SUMPRODUCT(J150:J253,AB150:AB253))</f>
        <v>0</v>
      </c>
      <c r="AC270" s="335"/>
    </row>
    <row r="271" spans="1:29" ht="15">
      <c r="B271" s="322" t="s">
        <v>191</v>
      </c>
      <c r="C271" s="353"/>
      <c r="D271" s="333"/>
      <c r="E271" s="333"/>
      <c r="F271" s="333"/>
      <c r="G271" s="333"/>
      <c r="H271" s="333"/>
      <c r="I271" s="333"/>
      <c r="J271" s="333"/>
      <c r="K271" s="333"/>
      <c r="L271" s="333"/>
      <c r="M271" s="333"/>
      <c r="N271" s="333"/>
      <c r="O271" s="307"/>
      <c r="P271" s="277"/>
      <c r="Q271" s="277"/>
      <c r="R271" s="307"/>
      <c r="S271" s="302"/>
      <c r="T271" s="307"/>
      <c r="U271" s="307"/>
      <c r="V271" s="354"/>
      <c r="W271" s="354"/>
      <c r="X271" s="307"/>
      <c r="Y271" s="289">
        <f>SUMPRODUCT(K150:K253,Y150:Y253)</f>
        <v>477307.07792814699</v>
      </c>
      <c r="Z271" s="289">
        <f>SUMPRODUCT(K150:K253,Z150:Z253)</f>
        <v>933907.43726314127</v>
      </c>
      <c r="AA271" s="289">
        <f>IF(AA149="kW",SUMPRODUCT(N150:N253,V150:V253,AA150:AA253),SUMPRODUCT(K150:K253,AA150:AA253))</f>
        <v>3198.6740695838034</v>
      </c>
      <c r="AB271" s="289">
        <f>IF(AB149="kW",SUMPRODUCT(N150:N253,V150:V253,AB150:AB253),SUMPRODUCT(K150:K253,AB150:AB253))</f>
        <v>245.3627400289725</v>
      </c>
      <c r="AC271" s="335"/>
    </row>
    <row r="272" spans="1:29" ht="15">
      <c r="B272" s="377" t="s">
        <v>192</v>
      </c>
      <c r="C272" s="356"/>
      <c r="D272" s="378"/>
      <c r="E272" s="378"/>
      <c r="F272" s="378"/>
      <c r="G272" s="378"/>
      <c r="H272" s="378"/>
      <c r="I272" s="378"/>
      <c r="J272" s="378"/>
      <c r="K272" s="378"/>
      <c r="L272" s="378"/>
      <c r="M272" s="378"/>
      <c r="N272" s="378"/>
      <c r="O272" s="379"/>
      <c r="P272" s="380"/>
      <c r="Q272" s="380"/>
      <c r="R272" s="381"/>
      <c r="S272" s="361"/>
      <c r="T272" s="381"/>
      <c r="U272" s="381"/>
      <c r="V272" s="379"/>
      <c r="W272" s="379"/>
      <c r="X272" s="381"/>
      <c r="Y272" s="324">
        <f>SUMPRODUCT(L150:L253,Y150:Y253)</f>
        <v>0</v>
      </c>
      <c r="Z272" s="324">
        <f>SUMPRODUCT(L150:L253,Z150:Z253)</f>
        <v>0</v>
      </c>
      <c r="AA272" s="324">
        <f>IF(AA149="kW",SUMPRODUCT(N150:N253,W150:W253,AA150:AA253),SUMPRODUCT(L150:L253,AA150:AA253))</f>
        <v>0</v>
      </c>
      <c r="AB272" s="324">
        <f>IF(AB149="kW",SUMPRODUCT(N150:N253,W150:W253,AB150:AB253),SUMPRODUCT(L150:L253,AB150:AB253))</f>
        <v>0</v>
      </c>
      <c r="AC272" s="382"/>
    </row>
    <row r="273" spans="1:29" ht="18.75" customHeight="1">
      <c r="B273" s="364" t="s">
        <v>580</v>
      </c>
      <c r="C273" s="383"/>
      <c r="D273" s="384"/>
      <c r="E273" s="384"/>
      <c r="F273" s="384"/>
      <c r="G273" s="384"/>
      <c r="H273" s="384"/>
      <c r="I273" s="384"/>
      <c r="J273" s="384"/>
      <c r="K273" s="384"/>
      <c r="L273" s="384"/>
      <c r="M273" s="384"/>
      <c r="N273" s="384"/>
      <c r="O273" s="384"/>
      <c r="P273" s="384"/>
      <c r="Q273" s="384"/>
      <c r="R273" s="384"/>
      <c r="S273" s="367"/>
      <c r="T273" s="368"/>
      <c r="U273" s="384"/>
      <c r="V273" s="384"/>
      <c r="W273" s="384"/>
      <c r="X273" s="384"/>
      <c r="Y273" s="385"/>
      <c r="Z273" s="385"/>
      <c r="AA273" s="385"/>
      <c r="AB273" s="385"/>
      <c r="AC273" s="385"/>
    </row>
    <row r="274" spans="1:29">
      <c r="E274" s="386"/>
      <c r="F274" s="386"/>
      <c r="G274" s="386"/>
      <c r="H274" s="386"/>
      <c r="I274" s="386"/>
      <c r="J274" s="386"/>
      <c r="K274" s="386"/>
      <c r="L274" s="386"/>
      <c r="M274" s="386"/>
      <c r="N274" s="386"/>
      <c r="O274" s="386"/>
      <c r="P274" s="386"/>
      <c r="Q274" s="386"/>
      <c r="R274" s="386"/>
      <c r="S274" s="386"/>
      <c r="T274" s="386"/>
      <c r="U274" s="386"/>
      <c r="V274" s="386"/>
      <c r="W274" s="386"/>
      <c r="X274" s="386"/>
      <c r="Y274" s="256"/>
      <c r="Z274" s="256"/>
      <c r="AA274" s="256"/>
      <c r="AB274" s="256"/>
    </row>
    <row r="275" spans="1:29" ht="15.6">
      <c r="B275" s="278" t="s">
        <v>246</v>
      </c>
      <c r="C275" s="279"/>
      <c r="D275" s="585" t="s">
        <v>524</v>
      </c>
      <c r="E275" s="583"/>
      <c r="O275" s="279"/>
      <c r="Y275" s="269"/>
      <c r="Z275" s="267"/>
      <c r="AA275" s="267"/>
      <c r="AB275" s="267"/>
      <c r="AC275" s="280"/>
    </row>
    <row r="276" spans="1:29" ht="33" customHeight="1">
      <c r="B276" s="854" t="s">
        <v>209</v>
      </c>
      <c r="C276" s="856" t="s">
        <v>32</v>
      </c>
      <c r="D276" s="282" t="s">
        <v>420</v>
      </c>
      <c r="E276" s="858" t="s">
        <v>207</v>
      </c>
      <c r="F276" s="859"/>
      <c r="G276" s="859"/>
      <c r="H276" s="859"/>
      <c r="I276" s="859"/>
      <c r="J276" s="859"/>
      <c r="K276" s="859"/>
      <c r="L276" s="859"/>
      <c r="M276" s="860"/>
      <c r="N276" s="864" t="s">
        <v>211</v>
      </c>
      <c r="O276" s="282" t="s">
        <v>421</v>
      </c>
      <c r="P276" s="858" t="s">
        <v>210</v>
      </c>
      <c r="Q276" s="859"/>
      <c r="R276" s="859"/>
      <c r="S276" s="859"/>
      <c r="T276" s="859"/>
      <c r="U276" s="859"/>
      <c r="V276" s="859"/>
      <c r="W276" s="859"/>
      <c r="X276" s="860"/>
      <c r="Y276" s="861" t="s">
        <v>241</v>
      </c>
      <c r="Z276" s="862"/>
      <c r="AA276" s="862"/>
      <c r="AB276" s="862"/>
      <c r="AC276" s="863"/>
    </row>
    <row r="277" spans="1:29" ht="60.75" customHeight="1">
      <c r="B277" s="855"/>
      <c r="C277" s="857"/>
      <c r="D277" s="283">
        <v>2013</v>
      </c>
      <c r="E277" s="283">
        <v>2014</v>
      </c>
      <c r="F277" s="283">
        <v>2015</v>
      </c>
      <c r="G277" s="283">
        <v>2016</v>
      </c>
      <c r="H277" s="283">
        <v>2017</v>
      </c>
      <c r="I277" s="283">
        <v>2018</v>
      </c>
      <c r="J277" s="283">
        <v>2019</v>
      </c>
      <c r="K277" s="283">
        <v>2020</v>
      </c>
      <c r="L277" s="283">
        <v>2021</v>
      </c>
      <c r="M277" s="283">
        <v>2022</v>
      </c>
      <c r="N277" s="865"/>
      <c r="O277" s="283">
        <v>2013</v>
      </c>
      <c r="P277" s="283">
        <v>2014</v>
      </c>
      <c r="Q277" s="283">
        <v>2015</v>
      </c>
      <c r="R277" s="283">
        <v>2016</v>
      </c>
      <c r="S277" s="283">
        <v>2017</v>
      </c>
      <c r="T277" s="283">
        <v>2018</v>
      </c>
      <c r="U277" s="283">
        <v>2019</v>
      </c>
      <c r="V277" s="283">
        <v>2020</v>
      </c>
      <c r="W277" s="283">
        <v>2021</v>
      </c>
      <c r="X277" s="283">
        <v>2022</v>
      </c>
      <c r="Y277" s="283" t="str">
        <f>'1.  LRAMVA Summary'!D52</f>
        <v>Residential</v>
      </c>
      <c r="Z277" s="283" t="str">
        <f>'1.  LRAMVA Summary'!E52</f>
        <v>GS&lt;50 kW</v>
      </c>
      <c r="AA277" s="283" t="str">
        <f>'1.  LRAMVA Summary'!F52</f>
        <v>GS&gt;50 kW - Thermal Demand Meter</v>
      </c>
      <c r="AB277" s="283" t="str">
        <f>'1.  LRAMVA Summary'!G52</f>
        <v>GS&gt;50 kW - Interval Meter</v>
      </c>
      <c r="AC277" s="285" t="str">
        <f>'1.  LRAMVA Summary'!R52</f>
        <v>Total</v>
      </c>
    </row>
    <row r="278" spans="1:29" ht="15" customHeight="1">
      <c r="A278" s="503"/>
      <c r="B278" s="286" t="s">
        <v>0</v>
      </c>
      <c r="C278" s="287"/>
      <c r="D278" s="287"/>
      <c r="E278" s="287"/>
      <c r="F278" s="287"/>
      <c r="G278" s="287"/>
      <c r="H278" s="287"/>
      <c r="I278" s="287"/>
      <c r="J278" s="287"/>
      <c r="K278" s="287"/>
      <c r="L278" s="287"/>
      <c r="M278" s="287"/>
      <c r="N278" s="288"/>
      <c r="O278" s="287"/>
      <c r="P278" s="287"/>
      <c r="Q278" s="287"/>
      <c r="R278" s="287"/>
      <c r="S278" s="287"/>
      <c r="T278" s="287"/>
      <c r="U278" s="287"/>
      <c r="V278" s="287"/>
      <c r="W278" s="287"/>
      <c r="X278" s="287"/>
      <c r="Y278" s="289" t="str">
        <f>'1.  LRAMVA Summary'!D53</f>
        <v>kWh</v>
      </c>
      <c r="Z278" s="289" t="str">
        <f>'1.  LRAMVA Summary'!E53</f>
        <v>kWh</v>
      </c>
      <c r="AA278" s="289" t="str">
        <f>'1.  LRAMVA Summary'!F53</f>
        <v>kW</v>
      </c>
      <c r="AB278" s="289" t="str">
        <f>'1.  LRAMVA Summary'!G53</f>
        <v>kW</v>
      </c>
      <c r="AC278" s="290"/>
    </row>
    <row r="279" spans="1:29" ht="15" outlineLevel="1">
      <c r="A279" s="502">
        <v>1</v>
      </c>
      <c r="B279" s="292" t="s">
        <v>1</v>
      </c>
      <c r="C279" s="289" t="s">
        <v>583</v>
      </c>
      <c r="D279" s="293"/>
      <c r="E279" s="293"/>
      <c r="F279" s="293"/>
      <c r="G279" s="293"/>
      <c r="H279" s="293"/>
      <c r="I279" s="293"/>
      <c r="J279" s="293"/>
      <c r="K279" s="293"/>
      <c r="L279" s="293"/>
      <c r="M279" s="293"/>
      <c r="N279" s="747"/>
      <c r="O279" s="293"/>
      <c r="P279" s="293"/>
      <c r="Q279" s="293"/>
      <c r="R279" s="293"/>
      <c r="S279" s="293"/>
      <c r="T279" s="293"/>
      <c r="U279" s="293"/>
      <c r="V279" s="293"/>
      <c r="W279" s="293"/>
      <c r="X279" s="293"/>
      <c r="Y279" s="769"/>
      <c r="Z279" s="749"/>
      <c r="AA279" s="749"/>
      <c r="AB279" s="749"/>
      <c r="AC279" s="294">
        <f>SUM(Y279:AB279)</f>
        <v>0</v>
      </c>
    </row>
    <row r="280" spans="1:29" ht="15" outlineLevel="1">
      <c r="B280" s="292" t="s">
        <v>247</v>
      </c>
      <c r="C280" s="289" t="s">
        <v>576</v>
      </c>
      <c r="D280" s="293"/>
      <c r="E280" s="293"/>
      <c r="F280" s="293"/>
      <c r="G280" s="293"/>
      <c r="H280" s="293"/>
      <c r="I280" s="293"/>
      <c r="J280" s="293"/>
      <c r="K280" s="293"/>
      <c r="L280" s="293"/>
      <c r="M280" s="293"/>
      <c r="N280" s="770"/>
      <c r="O280" s="293"/>
      <c r="P280" s="293"/>
      <c r="Q280" s="293"/>
      <c r="R280" s="293"/>
      <c r="S280" s="293"/>
      <c r="T280" s="293"/>
      <c r="U280" s="293" t="s">
        <v>773</v>
      </c>
      <c r="V280" s="293" t="s">
        <v>773</v>
      </c>
      <c r="W280" s="293" t="s">
        <v>773</v>
      </c>
      <c r="X280" s="293" t="s">
        <v>773</v>
      </c>
      <c r="Y280" s="758">
        <f>Y279</f>
        <v>0</v>
      </c>
      <c r="Z280" s="758">
        <f>Z279</f>
        <v>0</v>
      </c>
      <c r="AA280" s="758">
        <f t="shared" ref="AA280:AB280" si="72">AA279</f>
        <v>0</v>
      </c>
      <c r="AB280" s="758">
        <f t="shared" si="72"/>
        <v>0</v>
      </c>
      <c r="AC280" s="295"/>
    </row>
    <row r="281" spans="1:29" ht="15.6" outlineLevel="1">
      <c r="A281" s="504"/>
      <c r="B281" s="296"/>
      <c r="C281" s="297"/>
      <c r="D281" s="297"/>
      <c r="E281" s="297"/>
      <c r="F281" s="297"/>
      <c r="G281" s="297"/>
      <c r="H281" s="297"/>
      <c r="I281" s="297"/>
      <c r="J281" s="771"/>
      <c r="K281" s="771"/>
      <c r="L281" s="771"/>
      <c r="M281" s="771"/>
      <c r="N281" s="301"/>
      <c r="O281" s="771"/>
      <c r="P281" s="771"/>
      <c r="Q281" s="771"/>
      <c r="R281" s="771"/>
      <c r="S281" s="297"/>
      <c r="T281" s="297"/>
      <c r="U281" s="771"/>
      <c r="V281" s="771"/>
      <c r="W281" s="771"/>
      <c r="X281" s="771"/>
      <c r="Y281" s="757"/>
      <c r="Z281" s="772"/>
      <c r="AA281" s="772"/>
      <c r="AB281" s="772"/>
      <c r="AC281" s="300"/>
    </row>
    <row r="282" spans="1:29" ht="15" outlineLevel="1">
      <c r="A282" s="502">
        <v>2</v>
      </c>
      <c r="B282" s="292" t="s">
        <v>2</v>
      </c>
      <c r="C282" s="289" t="s">
        <v>583</v>
      </c>
      <c r="D282" s="293"/>
      <c r="E282" s="293"/>
      <c r="F282" s="293"/>
      <c r="G282" s="293"/>
      <c r="H282" s="293"/>
      <c r="I282" s="293"/>
      <c r="J282" s="293"/>
      <c r="K282" s="293"/>
      <c r="L282" s="293"/>
      <c r="M282" s="293"/>
      <c r="N282" s="747"/>
      <c r="O282" s="293"/>
      <c r="P282" s="293"/>
      <c r="Q282" s="293"/>
      <c r="R282" s="293"/>
      <c r="S282" s="293"/>
      <c r="T282" s="293"/>
      <c r="U282" s="293"/>
      <c r="V282" s="293"/>
      <c r="W282" s="293"/>
      <c r="X282" s="293"/>
      <c r="Y282" s="769"/>
      <c r="Z282" s="749"/>
      <c r="AA282" s="749"/>
      <c r="AB282" s="749"/>
      <c r="AC282" s="294">
        <f>SUM(Y282:AB282)</f>
        <v>0</v>
      </c>
    </row>
    <row r="283" spans="1:29" ht="15" outlineLevel="1">
      <c r="B283" s="292" t="s">
        <v>247</v>
      </c>
      <c r="C283" s="289" t="s">
        <v>576</v>
      </c>
      <c r="D283" s="293"/>
      <c r="E283" s="293"/>
      <c r="F283" s="293"/>
      <c r="G283" s="293"/>
      <c r="H283" s="293"/>
      <c r="I283" s="293"/>
      <c r="J283" s="293"/>
      <c r="K283" s="293"/>
      <c r="L283" s="293"/>
      <c r="M283" s="293"/>
      <c r="N283" s="770"/>
      <c r="O283" s="293"/>
      <c r="P283" s="293"/>
      <c r="Q283" s="293"/>
      <c r="R283" s="293"/>
      <c r="S283" s="293"/>
      <c r="T283" s="293"/>
      <c r="U283" s="293" t="s">
        <v>773</v>
      </c>
      <c r="V283" s="293" t="s">
        <v>773</v>
      </c>
      <c r="W283" s="293" t="s">
        <v>773</v>
      </c>
      <c r="X283" s="293" t="s">
        <v>773</v>
      </c>
      <c r="Y283" s="758">
        <f>Y282</f>
        <v>0</v>
      </c>
      <c r="Z283" s="758">
        <f>Z282</f>
        <v>0</v>
      </c>
      <c r="AA283" s="758">
        <f t="shared" ref="AA283:AB283" si="73">AA282</f>
        <v>0</v>
      </c>
      <c r="AB283" s="758">
        <f t="shared" si="73"/>
        <v>0</v>
      </c>
      <c r="AC283" s="295"/>
    </row>
    <row r="284" spans="1:29" ht="15.6" outlineLevel="1">
      <c r="A284" s="504"/>
      <c r="B284" s="296"/>
      <c r="C284" s="297"/>
      <c r="D284" s="302"/>
      <c r="E284" s="302"/>
      <c r="F284" s="302"/>
      <c r="G284" s="302"/>
      <c r="H284" s="302"/>
      <c r="I284" s="302"/>
      <c r="J284" s="773"/>
      <c r="K284" s="773"/>
      <c r="L284" s="773"/>
      <c r="M284" s="773"/>
      <c r="N284" s="301"/>
      <c r="O284" s="773"/>
      <c r="P284" s="773"/>
      <c r="Q284" s="773"/>
      <c r="R284" s="773"/>
      <c r="S284" s="302"/>
      <c r="T284" s="302"/>
      <c r="U284" s="773"/>
      <c r="V284" s="773"/>
      <c r="W284" s="773"/>
      <c r="X284" s="773"/>
      <c r="Y284" s="757"/>
      <c r="Z284" s="772"/>
      <c r="AA284" s="772"/>
      <c r="AB284" s="772"/>
      <c r="AC284" s="300"/>
    </row>
    <row r="285" spans="1:29" ht="15" outlineLevel="1">
      <c r="A285" s="502">
        <v>3</v>
      </c>
      <c r="B285" s="292" t="s">
        <v>3</v>
      </c>
      <c r="C285" s="289" t="s">
        <v>583</v>
      </c>
      <c r="D285" s="293"/>
      <c r="E285" s="293"/>
      <c r="F285" s="293"/>
      <c r="G285" s="293"/>
      <c r="H285" s="293"/>
      <c r="I285" s="293"/>
      <c r="J285" s="293">
        <v>285796.35990693897</v>
      </c>
      <c r="K285" s="293"/>
      <c r="L285" s="293"/>
      <c r="M285" s="293"/>
      <c r="N285" s="747"/>
      <c r="O285" s="293"/>
      <c r="P285" s="293"/>
      <c r="Q285" s="293"/>
      <c r="R285" s="293"/>
      <c r="S285" s="293"/>
      <c r="T285" s="293"/>
      <c r="U285" s="293">
        <v>166.82965403</v>
      </c>
      <c r="V285" s="293"/>
      <c r="W285" s="293"/>
      <c r="X285" s="293"/>
      <c r="Y285" s="769">
        <v>1</v>
      </c>
      <c r="Z285" s="749"/>
      <c r="AA285" s="749"/>
      <c r="AB285" s="749"/>
      <c r="AC285" s="294">
        <f>SUM(Y285:AB285)</f>
        <v>1</v>
      </c>
    </row>
    <row r="286" spans="1:29" ht="15" outlineLevel="1">
      <c r="B286" s="292" t="s">
        <v>247</v>
      </c>
      <c r="C286" s="289" t="s">
        <v>576</v>
      </c>
      <c r="D286" s="293"/>
      <c r="E286" s="293"/>
      <c r="F286" s="293"/>
      <c r="G286" s="293"/>
      <c r="H286" s="293"/>
      <c r="I286" s="293"/>
      <c r="J286" s="293">
        <v>22022.349110600004</v>
      </c>
      <c r="K286" s="293"/>
      <c r="L286" s="293"/>
      <c r="M286" s="293"/>
      <c r="N286" s="770"/>
      <c r="O286" s="293"/>
      <c r="P286" s="293"/>
      <c r="Q286" s="293"/>
      <c r="R286" s="293"/>
      <c r="S286" s="293"/>
      <c r="T286" s="293"/>
      <c r="U286" s="293">
        <v>12.614953809000001</v>
      </c>
      <c r="V286" s="293"/>
      <c r="W286" s="293"/>
      <c r="X286" s="293"/>
      <c r="Y286" s="758">
        <f>Y285</f>
        <v>1</v>
      </c>
      <c r="Z286" s="758">
        <f>Z285</f>
        <v>0</v>
      </c>
      <c r="AA286" s="758">
        <f t="shared" ref="AA286:AB286" si="74">AA285</f>
        <v>0</v>
      </c>
      <c r="AB286" s="758">
        <f t="shared" si="74"/>
        <v>0</v>
      </c>
      <c r="AC286" s="295"/>
    </row>
    <row r="287" spans="1:29" ht="15" outlineLevel="1">
      <c r="B287" s="292"/>
      <c r="C287" s="303"/>
      <c r="D287" s="289"/>
      <c r="E287" s="289"/>
      <c r="F287" s="289"/>
      <c r="G287" s="289"/>
      <c r="H287" s="289"/>
      <c r="I287" s="289"/>
      <c r="J287" s="747"/>
      <c r="K287" s="747"/>
      <c r="L287" s="747"/>
      <c r="M287" s="747"/>
      <c r="N287" s="281"/>
      <c r="O287" s="747"/>
      <c r="P287" s="747"/>
      <c r="Q287" s="747"/>
      <c r="R287" s="747"/>
      <c r="S287" s="289"/>
      <c r="T287" s="289"/>
      <c r="U287" s="747"/>
      <c r="V287" s="747"/>
      <c r="W287" s="747"/>
      <c r="X287" s="747"/>
      <c r="Y287" s="757"/>
      <c r="Z287" s="757"/>
      <c r="AA287" s="757"/>
      <c r="AB287" s="757"/>
      <c r="AC287" s="304"/>
    </row>
    <row r="288" spans="1:29" ht="15" outlineLevel="1">
      <c r="A288" s="502">
        <v>4</v>
      </c>
      <c r="B288" s="292" t="s">
        <v>4</v>
      </c>
      <c r="C288" s="289" t="s">
        <v>583</v>
      </c>
      <c r="D288" s="293"/>
      <c r="E288" s="293"/>
      <c r="F288" s="293"/>
      <c r="G288" s="293"/>
      <c r="H288" s="293"/>
      <c r="I288" s="293"/>
      <c r="J288" s="293">
        <v>41477.548576850997</v>
      </c>
      <c r="K288" s="293"/>
      <c r="L288" s="293"/>
      <c r="M288" s="293"/>
      <c r="N288" s="747"/>
      <c r="O288" s="293"/>
      <c r="P288" s="293"/>
      <c r="Q288" s="293"/>
      <c r="R288" s="293"/>
      <c r="S288" s="293"/>
      <c r="T288" s="293"/>
      <c r="U288" s="293">
        <v>2.820048501</v>
      </c>
      <c r="V288" s="293"/>
      <c r="W288" s="293"/>
      <c r="X288" s="293"/>
      <c r="Y288" s="769">
        <v>1</v>
      </c>
      <c r="Z288" s="749"/>
      <c r="AA288" s="749"/>
      <c r="AB288" s="749"/>
      <c r="AC288" s="294">
        <f>SUM(Y288:AB288)</f>
        <v>1</v>
      </c>
    </row>
    <row r="289" spans="1:29" ht="15" outlineLevel="1">
      <c r="B289" s="292" t="s">
        <v>247</v>
      </c>
      <c r="C289" s="289" t="s">
        <v>576</v>
      </c>
      <c r="D289" s="293"/>
      <c r="E289" s="293"/>
      <c r="F289" s="293"/>
      <c r="G289" s="293"/>
      <c r="H289" s="293"/>
      <c r="I289" s="293"/>
      <c r="J289" s="293">
        <v>0</v>
      </c>
      <c r="K289" s="293"/>
      <c r="L289" s="293"/>
      <c r="M289" s="293"/>
      <c r="N289" s="770"/>
      <c r="O289" s="293"/>
      <c r="P289" s="293"/>
      <c r="Q289" s="293"/>
      <c r="R289" s="293"/>
      <c r="S289" s="293"/>
      <c r="T289" s="293"/>
      <c r="U289" s="293">
        <v>8.9999999999999993E-3</v>
      </c>
      <c r="V289" s="293"/>
      <c r="W289" s="293"/>
      <c r="X289" s="293"/>
      <c r="Y289" s="758">
        <f>Y288</f>
        <v>1</v>
      </c>
      <c r="Z289" s="758">
        <f>Z288</f>
        <v>0</v>
      </c>
      <c r="AA289" s="758">
        <f t="shared" ref="AA289:AB289" si="75">AA288</f>
        <v>0</v>
      </c>
      <c r="AB289" s="758">
        <f t="shared" si="75"/>
        <v>0</v>
      </c>
      <c r="AC289" s="295"/>
    </row>
    <row r="290" spans="1:29" ht="15" outlineLevel="1">
      <c r="B290" s="292"/>
      <c r="C290" s="303"/>
      <c r="D290" s="302"/>
      <c r="E290" s="302"/>
      <c r="F290" s="302"/>
      <c r="G290" s="302"/>
      <c r="H290" s="302"/>
      <c r="I290" s="302"/>
      <c r="J290" s="773"/>
      <c r="K290" s="773"/>
      <c r="L290" s="773"/>
      <c r="M290" s="773"/>
      <c r="N290" s="747"/>
      <c r="O290" s="773"/>
      <c r="P290" s="773"/>
      <c r="Q290" s="773"/>
      <c r="R290" s="773"/>
      <c r="S290" s="302"/>
      <c r="T290" s="302"/>
      <c r="U290" s="773"/>
      <c r="V290" s="773"/>
      <c r="W290" s="773"/>
      <c r="X290" s="773"/>
      <c r="Y290" s="757"/>
      <c r="Z290" s="757"/>
      <c r="AA290" s="757"/>
      <c r="AB290" s="757"/>
      <c r="AC290" s="304"/>
    </row>
    <row r="291" spans="1:29" ht="15" outlineLevel="1">
      <c r="A291" s="502">
        <v>5</v>
      </c>
      <c r="B291" s="292" t="s">
        <v>5</v>
      </c>
      <c r="C291" s="289" t="s">
        <v>583</v>
      </c>
      <c r="D291" s="293"/>
      <c r="E291" s="293"/>
      <c r="F291" s="293"/>
      <c r="G291" s="293"/>
      <c r="H291" s="293"/>
      <c r="I291" s="293"/>
      <c r="J291" s="293">
        <v>83322.094815484001</v>
      </c>
      <c r="K291" s="293"/>
      <c r="L291" s="293"/>
      <c r="M291" s="293"/>
      <c r="N291" s="747"/>
      <c r="O291" s="293"/>
      <c r="P291" s="293"/>
      <c r="Q291" s="293"/>
      <c r="R291" s="293"/>
      <c r="S291" s="293"/>
      <c r="T291" s="293"/>
      <c r="U291" s="293">
        <v>5.9254621619999996</v>
      </c>
      <c r="V291" s="293"/>
      <c r="W291" s="293"/>
      <c r="X291" s="293"/>
      <c r="Y291" s="769">
        <v>1</v>
      </c>
      <c r="Z291" s="749"/>
      <c r="AA291" s="749"/>
      <c r="AB291" s="749"/>
      <c r="AC291" s="294">
        <f>SUM(Y291:AB291)</f>
        <v>1</v>
      </c>
    </row>
    <row r="292" spans="1:29" ht="15" outlineLevel="1">
      <c r="B292" s="292" t="s">
        <v>247</v>
      </c>
      <c r="C292" s="289" t="s">
        <v>576</v>
      </c>
      <c r="D292" s="293"/>
      <c r="E292" s="293"/>
      <c r="F292" s="293"/>
      <c r="G292" s="293"/>
      <c r="H292" s="293"/>
      <c r="I292" s="293"/>
      <c r="J292" s="293" t="s">
        <v>773</v>
      </c>
      <c r="K292" s="293"/>
      <c r="L292" s="293"/>
      <c r="M292" s="293"/>
      <c r="N292" s="770"/>
      <c r="O292" s="293"/>
      <c r="P292" s="293"/>
      <c r="Q292" s="293"/>
      <c r="R292" s="293"/>
      <c r="S292" s="293"/>
      <c r="T292" s="293"/>
      <c r="U292" s="293" t="s">
        <v>773</v>
      </c>
      <c r="V292" s="293"/>
      <c r="W292" s="293"/>
      <c r="X292" s="293"/>
      <c r="Y292" s="758">
        <f>Y291</f>
        <v>1</v>
      </c>
      <c r="Z292" s="758">
        <f>Z291</f>
        <v>0</v>
      </c>
      <c r="AA292" s="758">
        <f t="shared" ref="AA292:AB292" si="76">AA291</f>
        <v>0</v>
      </c>
      <c r="AB292" s="758">
        <f t="shared" si="76"/>
        <v>0</v>
      </c>
      <c r="AC292" s="295"/>
    </row>
    <row r="293" spans="1:29" ht="15" outlineLevel="1">
      <c r="B293" s="292"/>
      <c r="C293" s="303"/>
      <c r="D293" s="302"/>
      <c r="E293" s="302"/>
      <c r="F293" s="302"/>
      <c r="G293" s="302"/>
      <c r="H293" s="302"/>
      <c r="I293" s="302"/>
      <c r="J293" s="773"/>
      <c r="K293" s="773"/>
      <c r="L293" s="773"/>
      <c r="M293" s="773"/>
      <c r="N293" s="747"/>
      <c r="O293" s="773"/>
      <c r="P293" s="773"/>
      <c r="Q293" s="773"/>
      <c r="R293" s="773"/>
      <c r="S293" s="302"/>
      <c r="T293" s="302"/>
      <c r="U293" s="773"/>
      <c r="V293" s="773"/>
      <c r="W293" s="773"/>
      <c r="X293" s="773"/>
      <c r="Y293" s="757"/>
      <c r="Z293" s="757"/>
      <c r="AA293" s="757"/>
      <c r="AB293" s="757"/>
      <c r="AC293" s="304"/>
    </row>
    <row r="294" spans="1:29" ht="15" hidden="1" outlineLevel="1">
      <c r="A294" s="502">
        <v>6</v>
      </c>
      <c r="B294" s="292" t="s">
        <v>6</v>
      </c>
      <c r="C294" s="289" t="s">
        <v>583</v>
      </c>
      <c r="D294" s="293"/>
      <c r="E294" s="293"/>
      <c r="F294" s="293"/>
      <c r="G294" s="293"/>
      <c r="H294" s="293"/>
      <c r="I294" s="293"/>
      <c r="J294" s="293" t="s">
        <v>773</v>
      </c>
      <c r="K294" s="293"/>
      <c r="L294" s="293"/>
      <c r="M294" s="293"/>
      <c r="N294" s="747"/>
      <c r="O294" s="293"/>
      <c r="P294" s="293"/>
      <c r="Q294" s="293"/>
      <c r="R294" s="293"/>
      <c r="S294" s="293"/>
      <c r="T294" s="293"/>
      <c r="U294" s="293" t="s">
        <v>773</v>
      </c>
      <c r="V294" s="293"/>
      <c r="W294" s="293"/>
      <c r="X294" s="293"/>
      <c r="Y294" s="749"/>
      <c r="Z294" s="749"/>
      <c r="AA294" s="749"/>
      <c r="AB294" s="749"/>
      <c r="AC294" s="294">
        <f>SUM(Y294:AB294)</f>
        <v>0</v>
      </c>
    </row>
    <row r="295" spans="1:29" ht="15" hidden="1" outlineLevel="1">
      <c r="B295" s="292" t="s">
        <v>247</v>
      </c>
      <c r="C295" s="289" t="s">
        <v>576</v>
      </c>
      <c r="D295" s="293"/>
      <c r="E295" s="293"/>
      <c r="F295" s="293"/>
      <c r="G295" s="293"/>
      <c r="H295" s="293"/>
      <c r="I295" s="293"/>
      <c r="J295" s="293" t="s">
        <v>773</v>
      </c>
      <c r="K295" s="293"/>
      <c r="L295" s="293"/>
      <c r="M295" s="293"/>
      <c r="N295" s="770"/>
      <c r="O295" s="293"/>
      <c r="P295" s="293"/>
      <c r="Q295" s="293"/>
      <c r="R295" s="293"/>
      <c r="S295" s="293"/>
      <c r="T295" s="293"/>
      <c r="U295" s="293" t="s">
        <v>773</v>
      </c>
      <c r="V295" s="293"/>
      <c r="W295" s="293"/>
      <c r="X295" s="293"/>
      <c r="Y295" s="758">
        <f>Y294</f>
        <v>0</v>
      </c>
      <c r="Z295" s="758">
        <f>Z294</f>
        <v>0</v>
      </c>
      <c r="AA295" s="758">
        <f t="shared" ref="AA295:AB295" si="77">AA294</f>
        <v>0</v>
      </c>
      <c r="AB295" s="758">
        <f t="shared" si="77"/>
        <v>0</v>
      </c>
      <c r="AC295" s="295"/>
    </row>
    <row r="296" spans="1:29" ht="15" hidden="1" outlineLevel="1">
      <c r="B296" s="292"/>
      <c r="C296" s="303"/>
      <c r="D296" s="302"/>
      <c r="E296" s="302"/>
      <c r="F296" s="302"/>
      <c r="G296" s="302"/>
      <c r="H296" s="302"/>
      <c r="I296" s="302"/>
      <c r="J296" s="773"/>
      <c r="K296" s="773"/>
      <c r="L296" s="773"/>
      <c r="M296" s="773"/>
      <c r="N296" s="747"/>
      <c r="O296" s="773"/>
      <c r="P296" s="773"/>
      <c r="Q296" s="773"/>
      <c r="R296" s="773"/>
      <c r="S296" s="302"/>
      <c r="T296" s="302"/>
      <c r="U296" s="773"/>
      <c r="V296" s="773"/>
      <c r="W296" s="773"/>
      <c r="X296" s="773"/>
      <c r="Y296" s="757"/>
      <c r="Z296" s="757"/>
      <c r="AA296" s="757"/>
      <c r="AB296" s="757"/>
      <c r="AC296" s="304"/>
    </row>
    <row r="297" spans="1:29" ht="15" hidden="1" outlineLevel="1">
      <c r="A297" s="502">
        <v>7</v>
      </c>
      <c r="B297" s="292" t="s">
        <v>41</v>
      </c>
      <c r="C297" s="289" t="s">
        <v>583</v>
      </c>
      <c r="D297" s="293"/>
      <c r="E297" s="293"/>
      <c r="F297" s="293"/>
      <c r="G297" s="293"/>
      <c r="H297" s="293"/>
      <c r="I297" s="293"/>
      <c r="J297" s="293" t="s">
        <v>773</v>
      </c>
      <c r="K297" s="293"/>
      <c r="L297" s="293"/>
      <c r="M297" s="293"/>
      <c r="N297" s="747"/>
      <c r="O297" s="293"/>
      <c r="P297" s="293"/>
      <c r="Q297" s="293"/>
      <c r="R297" s="293"/>
      <c r="S297" s="293"/>
      <c r="T297" s="293"/>
      <c r="U297" s="293" t="s">
        <v>773</v>
      </c>
      <c r="V297" s="293"/>
      <c r="W297" s="293"/>
      <c r="X297" s="293"/>
      <c r="Y297" s="769"/>
      <c r="Z297" s="749"/>
      <c r="AA297" s="749"/>
      <c r="AB297" s="749"/>
      <c r="AC297" s="294">
        <f>SUM(Y297:AB297)</f>
        <v>0</v>
      </c>
    </row>
    <row r="298" spans="1:29" ht="15" hidden="1" outlineLevel="1">
      <c r="B298" s="292" t="s">
        <v>247</v>
      </c>
      <c r="C298" s="289" t="s">
        <v>576</v>
      </c>
      <c r="D298" s="293"/>
      <c r="E298" s="293"/>
      <c r="F298" s="293"/>
      <c r="G298" s="293"/>
      <c r="H298" s="293"/>
      <c r="I298" s="293"/>
      <c r="J298" s="293" t="s">
        <v>773</v>
      </c>
      <c r="K298" s="293"/>
      <c r="L298" s="293"/>
      <c r="M298" s="293"/>
      <c r="N298" s="747"/>
      <c r="O298" s="293"/>
      <c r="P298" s="293"/>
      <c r="Q298" s="293"/>
      <c r="R298" s="293"/>
      <c r="S298" s="293"/>
      <c r="T298" s="293"/>
      <c r="U298" s="293" t="s">
        <v>773</v>
      </c>
      <c r="V298" s="293"/>
      <c r="W298" s="293"/>
      <c r="X298" s="293"/>
      <c r="Y298" s="758">
        <f>Y297</f>
        <v>0</v>
      </c>
      <c r="Z298" s="758">
        <f>Z297</f>
        <v>0</v>
      </c>
      <c r="AA298" s="758">
        <f t="shared" ref="AA298:AB298" si="78">AA297</f>
        <v>0</v>
      </c>
      <c r="AB298" s="758">
        <f t="shared" si="78"/>
        <v>0</v>
      </c>
      <c r="AC298" s="295"/>
    </row>
    <row r="299" spans="1:29" ht="15" hidden="1" outlineLevel="1">
      <c r="B299" s="292"/>
      <c r="C299" s="303"/>
      <c r="D299" s="302"/>
      <c r="E299" s="302"/>
      <c r="F299" s="302"/>
      <c r="G299" s="302"/>
      <c r="H299" s="302"/>
      <c r="I299" s="302"/>
      <c r="J299" s="773"/>
      <c r="K299" s="773"/>
      <c r="L299" s="773"/>
      <c r="M299" s="773"/>
      <c r="N299" s="747"/>
      <c r="O299" s="773"/>
      <c r="P299" s="773"/>
      <c r="Q299" s="773"/>
      <c r="R299" s="773"/>
      <c r="S299" s="302"/>
      <c r="T299" s="302"/>
      <c r="U299" s="773"/>
      <c r="V299" s="773"/>
      <c r="W299" s="773"/>
      <c r="X299" s="773"/>
      <c r="Y299" s="757"/>
      <c r="Z299" s="757"/>
      <c r="AA299" s="757"/>
      <c r="AB299" s="757"/>
      <c r="AC299" s="304"/>
    </row>
    <row r="300" spans="1:29" s="281" customFormat="1" ht="15" hidden="1" outlineLevel="1">
      <c r="A300" s="502">
        <v>8</v>
      </c>
      <c r="B300" s="292" t="s">
        <v>483</v>
      </c>
      <c r="C300" s="289" t="s">
        <v>583</v>
      </c>
      <c r="D300" s="293"/>
      <c r="E300" s="293"/>
      <c r="F300" s="293"/>
      <c r="G300" s="293"/>
      <c r="H300" s="293"/>
      <c r="I300" s="293"/>
      <c r="J300" s="293" t="s">
        <v>773</v>
      </c>
      <c r="K300" s="293"/>
      <c r="L300" s="293"/>
      <c r="M300" s="293"/>
      <c r="N300" s="747"/>
      <c r="O300" s="293"/>
      <c r="P300" s="293"/>
      <c r="Q300" s="293"/>
      <c r="R300" s="293"/>
      <c r="S300" s="293"/>
      <c r="T300" s="293"/>
      <c r="U300" s="293" t="s">
        <v>773</v>
      </c>
      <c r="V300" s="293"/>
      <c r="W300" s="293"/>
      <c r="X300" s="293"/>
      <c r="Y300" s="749"/>
      <c r="Z300" s="749"/>
      <c r="AA300" s="749"/>
      <c r="AB300" s="749"/>
      <c r="AC300" s="294">
        <f>SUM(Y300:AB300)</f>
        <v>0</v>
      </c>
    </row>
    <row r="301" spans="1:29" s="281" customFormat="1" ht="15" hidden="1" outlineLevel="1">
      <c r="A301" s="502"/>
      <c r="B301" s="292" t="s">
        <v>247</v>
      </c>
      <c r="C301" s="289" t="s">
        <v>576</v>
      </c>
      <c r="D301" s="293"/>
      <c r="E301" s="293"/>
      <c r="F301" s="293"/>
      <c r="G301" s="293"/>
      <c r="H301" s="293"/>
      <c r="I301" s="293"/>
      <c r="J301" s="293" t="s">
        <v>773</v>
      </c>
      <c r="K301" s="293"/>
      <c r="L301" s="293"/>
      <c r="M301" s="293"/>
      <c r="N301" s="747"/>
      <c r="O301" s="293"/>
      <c r="P301" s="293"/>
      <c r="Q301" s="293"/>
      <c r="R301" s="293"/>
      <c r="S301" s="293"/>
      <c r="T301" s="293"/>
      <c r="U301" s="293" t="s">
        <v>773</v>
      </c>
      <c r="V301" s="293"/>
      <c r="W301" s="293"/>
      <c r="X301" s="293"/>
      <c r="Y301" s="758">
        <f>Y300</f>
        <v>0</v>
      </c>
      <c r="Z301" s="758">
        <f>Z300</f>
        <v>0</v>
      </c>
      <c r="AA301" s="758">
        <f t="shared" ref="AA301:AB301" si="79">AA300</f>
        <v>0</v>
      </c>
      <c r="AB301" s="758">
        <f t="shared" si="79"/>
        <v>0</v>
      </c>
      <c r="AC301" s="295"/>
    </row>
    <row r="302" spans="1:29" s="281" customFormat="1" ht="15" hidden="1" outlineLevel="1">
      <c r="A302" s="502"/>
      <c r="B302" s="292"/>
      <c r="C302" s="303"/>
      <c r="D302" s="302"/>
      <c r="E302" s="302"/>
      <c r="F302" s="302"/>
      <c r="G302" s="302"/>
      <c r="H302" s="302"/>
      <c r="I302" s="302"/>
      <c r="J302" s="773"/>
      <c r="K302" s="773"/>
      <c r="L302" s="773"/>
      <c r="M302" s="773"/>
      <c r="N302" s="747"/>
      <c r="O302" s="773"/>
      <c r="P302" s="773"/>
      <c r="Q302" s="773"/>
      <c r="R302" s="773"/>
      <c r="S302" s="302"/>
      <c r="T302" s="302"/>
      <c r="U302" s="773"/>
      <c r="V302" s="773"/>
      <c r="W302" s="773"/>
      <c r="X302" s="773"/>
      <c r="Y302" s="757"/>
      <c r="Z302" s="757"/>
      <c r="AA302" s="757"/>
      <c r="AB302" s="757"/>
      <c r="AC302" s="304"/>
    </row>
    <row r="303" spans="1:29" ht="15" hidden="1" outlineLevel="1">
      <c r="A303" s="502">
        <v>9</v>
      </c>
      <c r="B303" s="292" t="s">
        <v>7</v>
      </c>
      <c r="C303" s="289" t="s">
        <v>583</v>
      </c>
      <c r="D303" s="293"/>
      <c r="E303" s="293"/>
      <c r="F303" s="293"/>
      <c r="G303" s="293"/>
      <c r="H303" s="293"/>
      <c r="I303" s="293"/>
      <c r="J303" s="293" t="s">
        <v>773</v>
      </c>
      <c r="K303" s="293"/>
      <c r="L303" s="293"/>
      <c r="M303" s="293"/>
      <c r="N303" s="747"/>
      <c r="O303" s="293"/>
      <c r="P303" s="293"/>
      <c r="Q303" s="293"/>
      <c r="R303" s="293"/>
      <c r="S303" s="293"/>
      <c r="T303" s="293"/>
      <c r="U303" s="293" t="s">
        <v>773</v>
      </c>
      <c r="V303" s="293"/>
      <c r="W303" s="293"/>
      <c r="X303" s="293"/>
      <c r="Y303" s="749"/>
      <c r="Z303" s="749"/>
      <c r="AA303" s="749"/>
      <c r="AB303" s="749"/>
      <c r="AC303" s="294">
        <f>SUM(Y303:AB303)</f>
        <v>0</v>
      </c>
    </row>
    <row r="304" spans="1:29" ht="15" hidden="1" outlineLevel="1">
      <c r="B304" s="292" t="s">
        <v>247</v>
      </c>
      <c r="C304" s="289" t="s">
        <v>576</v>
      </c>
      <c r="D304" s="293"/>
      <c r="E304" s="293"/>
      <c r="F304" s="293"/>
      <c r="G304" s="293"/>
      <c r="H304" s="293"/>
      <c r="I304" s="293"/>
      <c r="J304" s="293" t="s">
        <v>773</v>
      </c>
      <c r="K304" s="293"/>
      <c r="L304" s="293"/>
      <c r="M304" s="293"/>
      <c r="N304" s="747"/>
      <c r="O304" s="293"/>
      <c r="P304" s="293"/>
      <c r="Q304" s="293"/>
      <c r="R304" s="293"/>
      <c r="S304" s="293"/>
      <c r="T304" s="293"/>
      <c r="U304" s="293" t="s">
        <v>773</v>
      </c>
      <c r="V304" s="293"/>
      <c r="W304" s="293"/>
      <c r="X304" s="293"/>
      <c r="Y304" s="758">
        <f>Y303</f>
        <v>0</v>
      </c>
      <c r="Z304" s="758">
        <f>Z303</f>
        <v>0</v>
      </c>
      <c r="AA304" s="758">
        <f t="shared" ref="AA304:AB304" si="80">AA303</f>
        <v>0</v>
      </c>
      <c r="AB304" s="758">
        <f t="shared" si="80"/>
        <v>0</v>
      </c>
      <c r="AC304" s="295"/>
    </row>
    <row r="305" spans="1:29" ht="15" hidden="1" outlineLevel="1">
      <c r="B305" s="305"/>
      <c r="C305" s="306"/>
      <c r="D305" s="289"/>
      <c r="E305" s="289"/>
      <c r="F305" s="289"/>
      <c r="G305" s="289"/>
      <c r="H305" s="289"/>
      <c r="I305" s="289"/>
      <c r="J305" s="747"/>
      <c r="K305" s="747"/>
      <c r="L305" s="747"/>
      <c r="M305" s="747"/>
      <c r="N305" s="747"/>
      <c r="O305" s="747"/>
      <c r="P305" s="747"/>
      <c r="Q305" s="747"/>
      <c r="R305" s="747"/>
      <c r="S305" s="289"/>
      <c r="T305" s="289"/>
      <c r="U305" s="747"/>
      <c r="V305" s="747"/>
      <c r="W305" s="747"/>
      <c r="X305" s="747"/>
      <c r="Y305" s="757"/>
      <c r="Z305" s="757"/>
      <c r="AA305" s="757"/>
      <c r="AB305" s="757"/>
      <c r="AC305" s="304"/>
    </row>
    <row r="306" spans="1:29" ht="15.6" outlineLevel="1">
      <c r="A306" s="503"/>
      <c r="B306" s="286" t="s">
        <v>8</v>
      </c>
      <c r="C306" s="287"/>
      <c r="D306" s="287"/>
      <c r="E306" s="287"/>
      <c r="F306" s="287"/>
      <c r="G306" s="287"/>
      <c r="H306" s="287"/>
      <c r="I306" s="287"/>
      <c r="J306" s="774"/>
      <c r="K306" s="774"/>
      <c r="L306" s="774"/>
      <c r="M306" s="774"/>
      <c r="N306" s="747"/>
      <c r="O306" s="774"/>
      <c r="P306" s="774"/>
      <c r="Q306" s="774"/>
      <c r="R306" s="774"/>
      <c r="S306" s="287"/>
      <c r="T306" s="287"/>
      <c r="U306" s="774"/>
      <c r="V306" s="774"/>
      <c r="W306" s="774"/>
      <c r="X306" s="774"/>
      <c r="Y306" s="752"/>
      <c r="Z306" s="752"/>
      <c r="AA306" s="752"/>
      <c r="AB306" s="752"/>
      <c r="AC306" s="290"/>
    </row>
    <row r="307" spans="1:29" ht="15" outlineLevel="1">
      <c r="A307" s="502">
        <v>10</v>
      </c>
      <c r="B307" s="308" t="s">
        <v>22</v>
      </c>
      <c r="C307" s="289" t="s">
        <v>583</v>
      </c>
      <c r="D307" s="293"/>
      <c r="E307" s="293"/>
      <c r="F307" s="293"/>
      <c r="G307" s="293"/>
      <c r="H307" s="293"/>
      <c r="I307" s="293"/>
      <c r="J307" s="293"/>
      <c r="K307" s="293"/>
      <c r="L307" s="293"/>
      <c r="M307" s="293"/>
      <c r="N307" s="293">
        <v>12</v>
      </c>
      <c r="O307" s="293"/>
      <c r="P307" s="293"/>
      <c r="Q307" s="293"/>
      <c r="R307" s="293"/>
      <c r="S307" s="293"/>
      <c r="T307" s="293"/>
      <c r="U307" s="293"/>
      <c r="V307" s="293"/>
      <c r="W307" s="293"/>
      <c r="X307" s="293"/>
      <c r="Y307" s="753"/>
      <c r="Z307" s="769"/>
      <c r="AA307" s="775"/>
      <c r="AB307" s="775"/>
      <c r="AC307" s="294">
        <f>SUM(Y307:AB307)</f>
        <v>0</v>
      </c>
    </row>
    <row r="308" spans="1:29" ht="15" outlineLevel="1">
      <c r="B308" s="292" t="s">
        <v>247</v>
      </c>
      <c r="C308" s="289" t="s">
        <v>576</v>
      </c>
      <c r="D308" s="293"/>
      <c r="E308" s="293"/>
      <c r="F308" s="293"/>
      <c r="G308" s="293"/>
      <c r="H308" s="293"/>
      <c r="I308" s="293"/>
      <c r="J308" s="293"/>
      <c r="K308" s="293"/>
      <c r="L308" s="293"/>
      <c r="M308" s="293"/>
      <c r="N308" s="293">
        <v>12</v>
      </c>
      <c r="O308" s="293"/>
      <c r="P308" s="293"/>
      <c r="Q308" s="293"/>
      <c r="R308" s="293"/>
      <c r="S308" s="293"/>
      <c r="T308" s="293"/>
      <c r="U308" s="293"/>
      <c r="V308" s="293"/>
      <c r="W308" s="293"/>
      <c r="X308" s="293"/>
      <c r="Y308" s="758">
        <f>Y307</f>
        <v>0</v>
      </c>
      <c r="Z308" s="758">
        <f>Z307</f>
        <v>0</v>
      </c>
      <c r="AA308" s="758">
        <f t="shared" ref="AA308:AB308" si="81">AA307</f>
        <v>0</v>
      </c>
      <c r="AB308" s="758">
        <f t="shared" si="81"/>
        <v>0</v>
      </c>
      <c r="AC308" s="309"/>
    </row>
    <row r="309" spans="1:29" ht="15" outlineLevel="1">
      <c r="B309" s="308"/>
      <c r="C309" s="310"/>
      <c r="D309" s="289"/>
      <c r="E309" s="289"/>
      <c r="F309" s="289"/>
      <c r="G309" s="289"/>
      <c r="H309" s="289"/>
      <c r="I309" s="289"/>
      <c r="J309" s="747"/>
      <c r="K309" s="747"/>
      <c r="L309" s="747"/>
      <c r="M309" s="747"/>
      <c r="N309" s="747"/>
      <c r="O309" s="747"/>
      <c r="P309" s="747"/>
      <c r="Q309" s="747"/>
      <c r="R309" s="747"/>
      <c r="S309" s="289"/>
      <c r="T309" s="289"/>
      <c r="U309" s="747"/>
      <c r="V309" s="747"/>
      <c r="W309" s="747"/>
      <c r="X309" s="747"/>
      <c r="Y309" s="754"/>
      <c r="Z309" s="754"/>
      <c r="AA309" s="754"/>
      <c r="AB309" s="754"/>
      <c r="AC309" s="311"/>
    </row>
    <row r="310" spans="1:29" ht="15" outlineLevel="1">
      <c r="A310" s="502">
        <v>11</v>
      </c>
      <c r="B310" s="312" t="s">
        <v>21</v>
      </c>
      <c r="C310" s="289" t="s">
        <v>583</v>
      </c>
      <c r="D310" s="293"/>
      <c r="E310" s="293"/>
      <c r="F310" s="293"/>
      <c r="G310" s="293"/>
      <c r="H310" s="293"/>
      <c r="I310" s="293"/>
      <c r="J310" s="293">
        <v>113637.770557258</v>
      </c>
      <c r="K310" s="293"/>
      <c r="L310" s="293"/>
      <c r="M310" s="293"/>
      <c r="N310" s="293">
        <v>12</v>
      </c>
      <c r="O310" s="293"/>
      <c r="P310" s="293"/>
      <c r="Q310" s="293"/>
      <c r="R310" s="293"/>
      <c r="S310" s="293"/>
      <c r="T310" s="293"/>
      <c r="U310" s="293">
        <v>31.941110055999999</v>
      </c>
      <c r="V310" s="293"/>
      <c r="W310" s="293"/>
      <c r="X310" s="293"/>
      <c r="Y310" s="753"/>
      <c r="Z310" s="769">
        <v>1</v>
      </c>
      <c r="AA310" s="753"/>
      <c r="AB310" s="753"/>
      <c r="AC310" s="294">
        <f>SUM(Y310:AB310)</f>
        <v>1</v>
      </c>
    </row>
    <row r="311" spans="1:29" ht="15" outlineLevel="1">
      <c r="B311" s="292" t="s">
        <v>247</v>
      </c>
      <c r="C311" s="289" t="s">
        <v>576</v>
      </c>
      <c r="D311" s="293"/>
      <c r="E311" s="293"/>
      <c r="F311" s="293"/>
      <c r="G311" s="293"/>
      <c r="H311" s="293"/>
      <c r="I311" s="293"/>
      <c r="J311" s="293" t="s">
        <v>773</v>
      </c>
      <c r="K311" s="293"/>
      <c r="L311" s="293"/>
      <c r="M311" s="293"/>
      <c r="N311" s="293">
        <v>12</v>
      </c>
      <c r="O311" s="293"/>
      <c r="P311" s="293"/>
      <c r="Q311" s="293"/>
      <c r="R311" s="293"/>
      <c r="S311" s="293"/>
      <c r="T311" s="293"/>
      <c r="U311" s="293" t="s">
        <v>773</v>
      </c>
      <c r="V311" s="293"/>
      <c r="W311" s="293"/>
      <c r="X311" s="293"/>
      <c r="Y311" s="758">
        <f>Y310</f>
        <v>0</v>
      </c>
      <c r="Z311" s="758">
        <f>Z310</f>
        <v>1</v>
      </c>
      <c r="AA311" s="758">
        <f t="shared" ref="AA311:AB311" si="82">AA310</f>
        <v>0</v>
      </c>
      <c r="AB311" s="758">
        <f t="shared" si="82"/>
        <v>0</v>
      </c>
      <c r="AC311" s="309"/>
    </row>
    <row r="312" spans="1:29" ht="15" outlineLevel="1">
      <c r="B312" s="312"/>
      <c r="C312" s="310"/>
      <c r="D312" s="289"/>
      <c r="E312" s="289"/>
      <c r="F312" s="289"/>
      <c r="G312" s="289"/>
      <c r="H312" s="289"/>
      <c r="I312" s="289"/>
      <c r="J312" s="747"/>
      <c r="K312" s="747"/>
      <c r="L312" s="747"/>
      <c r="M312" s="747"/>
      <c r="N312" s="747"/>
      <c r="O312" s="747"/>
      <c r="P312" s="747"/>
      <c r="Q312" s="747"/>
      <c r="R312" s="747"/>
      <c r="S312" s="289"/>
      <c r="T312" s="289"/>
      <c r="U312" s="747"/>
      <c r="V312" s="747"/>
      <c r="W312" s="747"/>
      <c r="X312" s="747"/>
      <c r="Y312" s="754"/>
      <c r="Z312" s="755"/>
      <c r="AA312" s="754"/>
      <c r="AB312" s="754"/>
      <c r="AC312" s="311"/>
    </row>
    <row r="313" spans="1:29" ht="15" outlineLevel="1">
      <c r="A313" s="502">
        <v>12</v>
      </c>
      <c r="B313" s="312" t="s">
        <v>23</v>
      </c>
      <c r="C313" s="289" t="s">
        <v>583</v>
      </c>
      <c r="D313" s="293"/>
      <c r="E313" s="293"/>
      <c r="F313" s="293"/>
      <c r="G313" s="293"/>
      <c r="H313" s="293"/>
      <c r="I313" s="293"/>
      <c r="J313" s="293" t="s">
        <v>773</v>
      </c>
      <c r="K313" s="293"/>
      <c r="L313" s="293"/>
      <c r="M313" s="293"/>
      <c r="N313" s="293">
        <v>3</v>
      </c>
      <c r="O313" s="293"/>
      <c r="P313" s="293"/>
      <c r="Q313" s="293"/>
      <c r="R313" s="293"/>
      <c r="S313" s="293"/>
      <c r="T313" s="293"/>
      <c r="U313" s="293" t="s">
        <v>773</v>
      </c>
      <c r="V313" s="293"/>
      <c r="W313" s="293"/>
      <c r="X313" s="293"/>
      <c r="Y313" s="753"/>
      <c r="Z313" s="753"/>
      <c r="AA313" s="775"/>
      <c r="AB313" s="753"/>
      <c r="AC313" s="294">
        <f>SUM(Y313:AB313)</f>
        <v>0</v>
      </c>
    </row>
    <row r="314" spans="1:29" ht="15" outlineLevel="1">
      <c r="B314" s="292" t="s">
        <v>247</v>
      </c>
      <c r="C314" s="289" t="s">
        <v>576</v>
      </c>
      <c r="D314" s="293"/>
      <c r="E314" s="293"/>
      <c r="F314" s="293"/>
      <c r="G314" s="293"/>
      <c r="H314" s="293"/>
      <c r="I314" s="293"/>
      <c r="J314" s="293" t="s">
        <v>773</v>
      </c>
      <c r="K314" s="293"/>
      <c r="L314" s="293"/>
      <c r="M314" s="293"/>
      <c r="N314" s="293">
        <v>3</v>
      </c>
      <c r="O314" s="293"/>
      <c r="P314" s="293"/>
      <c r="Q314" s="293"/>
      <c r="R314" s="293"/>
      <c r="S314" s="293"/>
      <c r="T314" s="293"/>
      <c r="U314" s="293" t="s">
        <v>773</v>
      </c>
      <c r="V314" s="293"/>
      <c r="W314" s="293"/>
      <c r="X314" s="293"/>
      <c r="Y314" s="758">
        <f>Y313</f>
        <v>0</v>
      </c>
      <c r="Z314" s="758">
        <f>Z313</f>
        <v>0</v>
      </c>
      <c r="AA314" s="758">
        <f>AA313</f>
        <v>0</v>
      </c>
      <c r="AB314" s="758">
        <f t="shared" ref="AB314" si="83">AB313</f>
        <v>0</v>
      </c>
      <c r="AC314" s="309"/>
    </row>
    <row r="315" spans="1:29" ht="15" outlineLevel="1">
      <c r="B315" s="312"/>
      <c r="C315" s="310"/>
      <c r="D315" s="314"/>
      <c r="E315" s="314"/>
      <c r="F315" s="314"/>
      <c r="G315" s="314"/>
      <c r="H315" s="314"/>
      <c r="I315" s="314"/>
      <c r="J315" s="776"/>
      <c r="K315" s="776"/>
      <c r="L315" s="776"/>
      <c r="M315" s="776"/>
      <c r="N315" s="747"/>
      <c r="O315" s="776"/>
      <c r="P315" s="776"/>
      <c r="Q315" s="776"/>
      <c r="R315" s="776"/>
      <c r="S315" s="314"/>
      <c r="T315" s="314"/>
      <c r="U315" s="776"/>
      <c r="V315" s="776"/>
      <c r="W315" s="776"/>
      <c r="X315" s="776"/>
      <c r="Y315" s="754"/>
      <c r="Z315" s="755"/>
      <c r="AA315" s="754"/>
      <c r="AB315" s="754"/>
      <c r="AC315" s="311"/>
    </row>
    <row r="316" spans="1:29" ht="15" outlineLevel="1">
      <c r="A316" s="502">
        <v>13</v>
      </c>
      <c r="B316" s="312" t="s">
        <v>24</v>
      </c>
      <c r="C316" s="289" t="s">
        <v>583</v>
      </c>
      <c r="D316" s="293"/>
      <c r="E316" s="293"/>
      <c r="F316" s="293"/>
      <c r="G316" s="293"/>
      <c r="H316" s="293"/>
      <c r="I316" s="293"/>
      <c r="J316" s="293">
        <v>13635.28026</v>
      </c>
      <c r="K316" s="293"/>
      <c r="L316" s="293"/>
      <c r="M316" s="293"/>
      <c r="N316" s="293">
        <v>12</v>
      </c>
      <c r="O316" s="293"/>
      <c r="P316" s="293"/>
      <c r="Q316" s="293"/>
      <c r="R316" s="293"/>
      <c r="S316" s="293"/>
      <c r="T316" s="293"/>
      <c r="U316" s="293">
        <v>5.3575108489999996</v>
      </c>
      <c r="V316" s="293"/>
      <c r="W316" s="293"/>
      <c r="X316" s="293"/>
      <c r="Y316" s="753"/>
      <c r="Z316" s="769">
        <v>1</v>
      </c>
      <c r="AA316" s="753"/>
      <c r="AB316" s="753"/>
      <c r="AC316" s="294">
        <f>SUM(Y316:AB316)</f>
        <v>1</v>
      </c>
    </row>
    <row r="317" spans="1:29" ht="15" outlineLevel="1">
      <c r="B317" s="292" t="s">
        <v>247</v>
      </c>
      <c r="C317" s="289" t="s">
        <v>576</v>
      </c>
      <c r="D317" s="293"/>
      <c r="E317" s="293"/>
      <c r="F317" s="293"/>
      <c r="G317" s="293"/>
      <c r="H317" s="293"/>
      <c r="I317" s="293"/>
      <c r="J317" s="293" t="s">
        <v>773</v>
      </c>
      <c r="K317" s="293"/>
      <c r="L317" s="293"/>
      <c r="M317" s="293"/>
      <c r="N317" s="293">
        <v>12</v>
      </c>
      <c r="O317" s="293"/>
      <c r="P317" s="293"/>
      <c r="Q317" s="293"/>
      <c r="R317" s="293"/>
      <c r="S317" s="293"/>
      <c r="T317" s="293"/>
      <c r="U317" s="293" t="s">
        <v>773</v>
      </c>
      <c r="V317" s="293"/>
      <c r="W317" s="293"/>
      <c r="X317" s="293"/>
      <c r="Y317" s="758">
        <f>Y316</f>
        <v>0</v>
      </c>
      <c r="Z317" s="758">
        <f>Z316</f>
        <v>1</v>
      </c>
      <c r="AA317" s="758">
        <f>AA316</f>
        <v>0</v>
      </c>
      <c r="AB317" s="758">
        <f t="shared" ref="AB317" si="84">AB316</f>
        <v>0</v>
      </c>
      <c r="AC317" s="309"/>
    </row>
    <row r="318" spans="1:29" ht="15" outlineLevel="1">
      <c r="B318" s="312"/>
      <c r="C318" s="310"/>
      <c r="D318" s="314"/>
      <c r="E318" s="314"/>
      <c r="F318" s="314"/>
      <c r="G318" s="314"/>
      <c r="H318" s="314"/>
      <c r="I318" s="314"/>
      <c r="J318" s="776"/>
      <c r="K318" s="776"/>
      <c r="L318" s="776"/>
      <c r="M318" s="776"/>
      <c r="N318" s="747"/>
      <c r="O318" s="776"/>
      <c r="P318" s="776"/>
      <c r="Q318" s="776"/>
      <c r="R318" s="776"/>
      <c r="S318" s="314"/>
      <c r="T318" s="314"/>
      <c r="U318" s="776"/>
      <c r="V318" s="776"/>
      <c r="W318" s="776"/>
      <c r="X318" s="776"/>
      <c r="Y318" s="754"/>
      <c r="Z318" s="754"/>
      <c r="AA318" s="754"/>
      <c r="AB318" s="754"/>
      <c r="AC318" s="311"/>
    </row>
    <row r="319" spans="1:29" ht="15" outlineLevel="1">
      <c r="A319" s="502">
        <v>14</v>
      </c>
      <c r="B319" s="312" t="s">
        <v>20</v>
      </c>
      <c r="C319" s="289" t="s">
        <v>583</v>
      </c>
      <c r="D319" s="293"/>
      <c r="E319" s="293"/>
      <c r="F319" s="293"/>
      <c r="G319" s="293"/>
      <c r="H319" s="293"/>
      <c r="I319" s="293"/>
      <c r="J319" s="293">
        <v>0</v>
      </c>
      <c r="K319" s="293"/>
      <c r="L319" s="293"/>
      <c r="M319" s="293"/>
      <c r="N319" s="293">
        <v>12</v>
      </c>
      <c r="O319" s="293"/>
      <c r="P319" s="293"/>
      <c r="Q319" s="293"/>
      <c r="R319" s="293"/>
      <c r="S319" s="293"/>
      <c r="T319" s="293"/>
      <c r="U319" s="293">
        <v>0</v>
      </c>
      <c r="V319" s="293"/>
      <c r="W319" s="293"/>
      <c r="X319" s="293"/>
      <c r="Y319" s="753"/>
      <c r="Z319" s="769">
        <v>1</v>
      </c>
      <c r="AA319" s="775"/>
      <c r="AB319" s="753"/>
      <c r="AC319" s="294">
        <f>SUM(Y319:AB319)</f>
        <v>1</v>
      </c>
    </row>
    <row r="320" spans="1:29" ht="15" outlineLevel="1">
      <c r="B320" s="292" t="s">
        <v>247</v>
      </c>
      <c r="C320" s="289" t="s">
        <v>576</v>
      </c>
      <c r="D320" s="293"/>
      <c r="E320" s="293"/>
      <c r="F320" s="293"/>
      <c r="G320" s="293"/>
      <c r="H320" s="293"/>
      <c r="I320" s="293"/>
      <c r="J320" s="293">
        <v>0</v>
      </c>
      <c r="K320" s="293"/>
      <c r="L320" s="293"/>
      <c r="M320" s="293"/>
      <c r="N320" s="293">
        <v>12</v>
      </c>
      <c r="O320" s="293"/>
      <c r="P320" s="293"/>
      <c r="Q320" s="293"/>
      <c r="R320" s="293"/>
      <c r="S320" s="293"/>
      <c r="T320" s="293"/>
      <c r="U320" s="293">
        <v>0</v>
      </c>
      <c r="V320" s="293"/>
      <c r="W320" s="293"/>
      <c r="X320" s="293"/>
      <c r="Y320" s="758">
        <f>Y319</f>
        <v>0</v>
      </c>
      <c r="Z320" s="758">
        <f>Z319</f>
        <v>1</v>
      </c>
      <c r="AA320" s="758">
        <f t="shared" ref="AA320:AB320" si="85">AA319</f>
        <v>0</v>
      </c>
      <c r="AB320" s="758">
        <f t="shared" si="85"/>
        <v>0</v>
      </c>
      <c r="AC320" s="309"/>
    </row>
    <row r="321" spans="1:29" ht="15" outlineLevel="1">
      <c r="B321" s="312"/>
      <c r="C321" s="310"/>
      <c r="D321" s="314"/>
      <c r="E321" s="314"/>
      <c r="F321" s="314"/>
      <c r="G321" s="314"/>
      <c r="H321" s="314"/>
      <c r="I321" s="314"/>
      <c r="J321" s="776"/>
      <c r="K321" s="776"/>
      <c r="L321" s="776"/>
      <c r="M321" s="776"/>
      <c r="N321" s="747"/>
      <c r="O321" s="776"/>
      <c r="P321" s="776"/>
      <c r="Q321" s="776"/>
      <c r="R321" s="776"/>
      <c r="S321" s="314"/>
      <c r="T321" s="314"/>
      <c r="U321" s="776"/>
      <c r="V321" s="776"/>
      <c r="W321" s="776"/>
      <c r="X321" s="776"/>
      <c r="Y321" s="754"/>
      <c r="Z321" s="755"/>
      <c r="AA321" s="754"/>
      <c r="AB321" s="754"/>
      <c r="AC321" s="311"/>
    </row>
    <row r="322" spans="1:29" s="281" customFormat="1" ht="15" hidden="1" outlineLevel="1">
      <c r="A322" s="502">
        <v>15</v>
      </c>
      <c r="B322" s="312" t="s">
        <v>484</v>
      </c>
      <c r="C322" s="289" t="s">
        <v>583</v>
      </c>
      <c r="D322" s="293"/>
      <c r="E322" s="293"/>
      <c r="F322" s="293"/>
      <c r="G322" s="293"/>
      <c r="H322" s="293"/>
      <c r="I322" s="293"/>
      <c r="J322" s="293" t="s">
        <v>773</v>
      </c>
      <c r="K322" s="293"/>
      <c r="L322" s="293"/>
      <c r="M322" s="293"/>
      <c r="N322" s="747"/>
      <c r="O322" s="293"/>
      <c r="P322" s="293"/>
      <c r="Q322" s="293"/>
      <c r="R322" s="293"/>
      <c r="S322" s="293"/>
      <c r="T322" s="293"/>
      <c r="U322" s="293" t="s">
        <v>773</v>
      </c>
      <c r="V322" s="293"/>
      <c r="W322" s="293"/>
      <c r="X322" s="293"/>
      <c r="Y322" s="753"/>
      <c r="Z322" s="753"/>
      <c r="AA322" s="753"/>
      <c r="AB322" s="753"/>
      <c r="AC322" s="294">
        <f>SUM(Y322:AB322)</f>
        <v>0</v>
      </c>
    </row>
    <row r="323" spans="1:29" s="281" customFormat="1" ht="15" hidden="1" outlineLevel="1">
      <c r="A323" s="502"/>
      <c r="B323" s="313" t="s">
        <v>247</v>
      </c>
      <c r="C323" s="289" t="s">
        <v>576</v>
      </c>
      <c r="D323" s="293"/>
      <c r="E323" s="293"/>
      <c r="F323" s="293"/>
      <c r="G323" s="293"/>
      <c r="H323" s="293"/>
      <c r="I323" s="293"/>
      <c r="J323" s="293" t="s">
        <v>773</v>
      </c>
      <c r="K323" s="293"/>
      <c r="L323" s="293"/>
      <c r="M323" s="293"/>
      <c r="N323" s="747"/>
      <c r="O323" s="293"/>
      <c r="P323" s="293"/>
      <c r="Q323" s="293"/>
      <c r="R323" s="293"/>
      <c r="S323" s="293"/>
      <c r="T323" s="293"/>
      <c r="U323" s="293" t="s">
        <v>773</v>
      </c>
      <c r="V323" s="293"/>
      <c r="W323" s="293"/>
      <c r="X323" s="293"/>
      <c r="Y323" s="758">
        <f>Y322</f>
        <v>0</v>
      </c>
      <c r="Z323" s="758">
        <f>Z322</f>
        <v>0</v>
      </c>
      <c r="AA323" s="758">
        <f t="shared" ref="AA323:AB323" si="86">AA322</f>
        <v>0</v>
      </c>
      <c r="AB323" s="758">
        <f t="shared" si="86"/>
        <v>0</v>
      </c>
      <c r="AC323" s="309"/>
    </row>
    <row r="324" spans="1:29" s="281" customFormat="1" ht="15" hidden="1" outlineLevel="1">
      <c r="A324" s="502"/>
      <c r="B324" s="312"/>
      <c r="C324" s="310"/>
      <c r="D324" s="314"/>
      <c r="E324" s="314"/>
      <c r="F324" s="314"/>
      <c r="G324" s="314"/>
      <c r="H324" s="314"/>
      <c r="I324" s="314"/>
      <c r="J324" s="776"/>
      <c r="K324" s="776"/>
      <c r="L324" s="776"/>
      <c r="M324" s="776"/>
      <c r="N324" s="747"/>
      <c r="O324" s="776"/>
      <c r="P324" s="776"/>
      <c r="Q324" s="776"/>
      <c r="R324" s="776"/>
      <c r="S324" s="314"/>
      <c r="T324" s="314"/>
      <c r="U324" s="776"/>
      <c r="V324" s="776"/>
      <c r="W324" s="776"/>
      <c r="X324" s="776"/>
      <c r="Y324" s="777"/>
      <c r="Z324" s="754"/>
      <c r="AA324" s="754"/>
      <c r="AB324" s="754"/>
      <c r="AC324" s="311"/>
    </row>
    <row r="325" spans="1:29" s="281" customFormat="1" ht="30" hidden="1" outlineLevel="1">
      <c r="A325" s="502">
        <v>16</v>
      </c>
      <c r="B325" s="312" t="s">
        <v>485</v>
      </c>
      <c r="C325" s="289" t="s">
        <v>583</v>
      </c>
      <c r="D325" s="293"/>
      <c r="E325" s="293"/>
      <c r="F325" s="293"/>
      <c r="G325" s="293"/>
      <c r="H325" s="293"/>
      <c r="I325" s="293"/>
      <c r="J325" s="293" t="s">
        <v>773</v>
      </c>
      <c r="K325" s="293"/>
      <c r="L325" s="293"/>
      <c r="M325" s="293"/>
      <c r="N325" s="747"/>
      <c r="O325" s="293"/>
      <c r="P325" s="293"/>
      <c r="Q325" s="293"/>
      <c r="R325" s="293"/>
      <c r="S325" s="293"/>
      <c r="T325" s="293"/>
      <c r="U325" s="293" t="s">
        <v>773</v>
      </c>
      <c r="V325" s="293"/>
      <c r="W325" s="293"/>
      <c r="X325" s="293"/>
      <c r="Y325" s="753"/>
      <c r="Z325" s="753"/>
      <c r="AA325" s="753"/>
      <c r="AB325" s="753"/>
      <c r="AC325" s="294">
        <f>SUM(Y325:AB325)</f>
        <v>0</v>
      </c>
    </row>
    <row r="326" spans="1:29" s="281" customFormat="1" ht="15" hidden="1" outlineLevel="1">
      <c r="A326" s="502"/>
      <c r="B326" s="313" t="s">
        <v>247</v>
      </c>
      <c r="C326" s="289" t="s">
        <v>576</v>
      </c>
      <c r="D326" s="293"/>
      <c r="E326" s="293"/>
      <c r="F326" s="293"/>
      <c r="G326" s="293"/>
      <c r="H326" s="293"/>
      <c r="I326" s="293"/>
      <c r="J326" s="293" t="s">
        <v>773</v>
      </c>
      <c r="K326" s="293"/>
      <c r="L326" s="293"/>
      <c r="M326" s="293"/>
      <c r="N326" s="747"/>
      <c r="O326" s="293"/>
      <c r="P326" s="293"/>
      <c r="Q326" s="293"/>
      <c r="R326" s="293"/>
      <c r="S326" s="293"/>
      <c r="T326" s="293"/>
      <c r="U326" s="293" t="s">
        <v>773</v>
      </c>
      <c r="V326" s="293"/>
      <c r="W326" s="293"/>
      <c r="X326" s="293"/>
      <c r="Y326" s="758">
        <f>Y325</f>
        <v>0</v>
      </c>
      <c r="Z326" s="758">
        <f>Z325</f>
        <v>0</v>
      </c>
      <c r="AA326" s="758">
        <f t="shared" ref="AA326:AB326" si="87">AA325</f>
        <v>0</v>
      </c>
      <c r="AB326" s="758">
        <f t="shared" si="87"/>
        <v>0</v>
      </c>
      <c r="AC326" s="309"/>
    </row>
    <row r="327" spans="1:29" s="281" customFormat="1" ht="15" hidden="1" outlineLevel="1">
      <c r="A327" s="502"/>
      <c r="B327" s="312"/>
      <c r="C327" s="310"/>
      <c r="D327" s="314"/>
      <c r="E327" s="314"/>
      <c r="F327" s="314"/>
      <c r="G327" s="314"/>
      <c r="H327" s="314"/>
      <c r="I327" s="314"/>
      <c r="J327" s="776"/>
      <c r="K327" s="776"/>
      <c r="L327" s="776"/>
      <c r="M327" s="776"/>
      <c r="N327" s="747"/>
      <c r="O327" s="776"/>
      <c r="P327" s="776"/>
      <c r="Q327" s="776"/>
      <c r="R327" s="776"/>
      <c r="S327" s="314"/>
      <c r="T327" s="314"/>
      <c r="U327" s="776"/>
      <c r="V327" s="776"/>
      <c r="W327" s="776"/>
      <c r="X327" s="776"/>
      <c r="Y327" s="777"/>
      <c r="Z327" s="754"/>
      <c r="AA327" s="754"/>
      <c r="AB327" s="754"/>
      <c r="AC327" s="311"/>
    </row>
    <row r="328" spans="1:29" ht="15" hidden="1" outlineLevel="1">
      <c r="A328" s="502">
        <v>17</v>
      </c>
      <c r="B328" s="312" t="s">
        <v>9</v>
      </c>
      <c r="C328" s="289" t="s">
        <v>583</v>
      </c>
      <c r="D328" s="293"/>
      <c r="E328" s="293"/>
      <c r="F328" s="293"/>
      <c r="G328" s="293"/>
      <c r="H328" s="293"/>
      <c r="I328" s="293"/>
      <c r="J328" s="293" t="s">
        <v>773</v>
      </c>
      <c r="K328" s="293"/>
      <c r="L328" s="293"/>
      <c r="M328" s="293"/>
      <c r="N328" s="747"/>
      <c r="O328" s="293"/>
      <c r="P328" s="293"/>
      <c r="Q328" s="293"/>
      <c r="R328" s="293"/>
      <c r="S328" s="293"/>
      <c r="T328" s="293"/>
      <c r="U328" s="293" t="s">
        <v>773</v>
      </c>
      <c r="V328" s="293"/>
      <c r="W328" s="293"/>
      <c r="X328" s="293"/>
      <c r="Y328" s="753"/>
      <c r="Z328" s="753"/>
      <c r="AA328" s="753"/>
      <c r="AB328" s="753"/>
      <c r="AC328" s="294">
        <f>SUM(Y328:AB328)</f>
        <v>0</v>
      </c>
    </row>
    <row r="329" spans="1:29" ht="15" hidden="1" outlineLevel="1">
      <c r="B329" s="292" t="s">
        <v>247</v>
      </c>
      <c r="C329" s="289" t="s">
        <v>576</v>
      </c>
      <c r="D329" s="293"/>
      <c r="E329" s="293"/>
      <c r="F329" s="293"/>
      <c r="G329" s="293"/>
      <c r="H329" s="293"/>
      <c r="I329" s="293"/>
      <c r="J329" s="293" t="s">
        <v>773</v>
      </c>
      <c r="K329" s="293"/>
      <c r="L329" s="293"/>
      <c r="M329" s="293"/>
      <c r="N329" s="747"/>
      <c r="O329" s="293"/>
      <c r="P329" s="293"/>
      <c r="Q329" s="293"/>
      <c r="R329" s="293"/>
      <c r="S329" s="293"/>
      <c r="T329" s="293"/>
      <c r="U329" s="293" t="s">
        <v>773</v>
      </c>
      <c r="V329" s="293"/>
      <c r="W329" s="293"/>
      <c r="X329" s="293"/>
      <c r="Y329" s="758">
        <f>Y328</f>
        <v>0</v>
      </c>
      <c r="Z329" s="758">
        <f>Z328</f>
        <v>0</v>
      </c>
      <c r="AA329" s="758">
        <f t="shared" ref="AA329:AB329" si="88">AA328</f>
        <v>0</v>
      </c>
      <c r="AB329" s="758">
        <f t="shared" si="88"/>
        <v>0</v>
      </c>
      <c r="AC329" s="309"/>
    </row>
    <row r="330" spans="1:29" ht="15" hidden="1" outlineLevel="1">
      <c r="B330" s="313"/>
      <c r="C330" s="303"/>
      <c r="D330" s="289"/>
      <c r="E330" s="289"/>
      <c r="F330" s="289"/>
      <c r="G330" s="289"/>
      <c r="H330" s="289"/>
      <c r="I330" s="289"/>
      <c r="J330" s="747"/>
      <c r="K330" s="747"/>
      <c r="L330" s="747"/>
      <c r="M330" s="747"/>
      <c r="N330" s="747"/>
      <c r="O330" s="747"/>
      <c r="P330" s="747"/>
      <c r="Q330" s="747"/>
      <c r="R330" s="747"/>
      <c r="S330" s="289"/>
      <c r="T330" s="289"/>
      <c r="U330" s="747"/>
      <c r="V330" s="747"/>
      <c r="W330" s="747"/>
      <c r="X330" s="747"/>
      <c r="Y330" s="778"/>
      <c r="Z330" s="779"/>
      <c r="AA330" s="779"/>
      <c r="AB330" s="779"/>
      <c r="AC330" s="315"/>
    </row>
    <row r="331" spans="1:29" ht="15.6" outlineLevel="1">
      <c r="A331" s="503"/>
      <c r="B331" s="286" t="s">
        <v>10</v>
      </c>
      <c r="C331" s="287"/>
      <c r="D331" s="287"/>
      <c r="E331" s="287"/>
      <c r="F331" s="287"/>
      <c r="G331" s="287"/>
      <c r="H331" s="287"/>
      <c r="I331" s="287"/>
      <c r="J331" s="774"/>
      <c r="K331" s="774"/>
      <c r="L331" s="774"/>
      <c r="M331" s="774"/>
      <c r="N331" s="780"/>
      <c r="O331" s="774"/>
      <c r="P331" s="774"/>
      <c r="Q331" s="774"/>
      <c r="R331" s="774"/>
      <c r="S331" s="287"/>
      <c r="T331" s="287"/>
      <c r="U331" s="774"/>
      <c r="V331" s="774"/>
      <c r="W331" s="774"/>
      <c r="X331" s="774"/>
      <c r="Y331" s="752"/>
      <c r="Z331" s="752"/>
      <c r="AA331" s="752"/>
      <c r="AB331" s="752"/>
      <c r="AC331" s="290"/>
    </row>
    <row r="332" spans="1:29" ht="15" outlineLevel="1">
      <c r="A332" s="502">
        <v>18</v>
      </c>
      <c r="B332" s="313" t="s">
        <v>11</v>
      </c>
      <c r="C332" s="289" t="s">
        <v>583</v>
      </c>
      <c r="D332" s="293"/>
      <c r="E332" s="293"/>
      <c r="F332" s="293"/>
      <c r="G332" s="293"/>
      <c r="H332" s="293"/>
      <c r="I332" s="293"/>
      <c r="J332" s="293" t="s">
        <v>773</v>
      </c>
      <c r="K332" s="293"/>
      <c r="L332" s="293"/>
      <c r="M332" s="293"/>
      <c r="N332" s="293">
        <v>12</v>
      </c>
      <c r="O332" s="293"/>
      <c r="P332" s="293"/>
      <c r="Q332" s="293"/>
      <c r="R332" s="293"/>
      <c r="S332" s="293"/>
      <c r="T332" s="293"/>
      <c r="U332" s="293" t="s">
        <v>773</v>
      </c>
      <c r="V332" s="293"/>
      <c r="W332" s="293"/>
      <c r="X332" s="293"/>
      <c r="Y332" s="756"/>
      <c r="Z332" s="753"/>
      <c r="AA332" s="753"/>
      <c r="AB332" s="753"/>
      <c r="AC332" s="294">
        <f>SUM(Y332:AB332)</f>
        <v>0</v>
      </c>
    </row>
    <row r="333" spans="1:29" ht="15" outlineLevel="1">
      <c r="B333" s="292" t="s">
        <v>247</v>
      </c>
      <c r="C333" s="289" t="s">
        <v>576</v>
      </c>
      <c r="D333" s="293"/>
      <c r="E333" s="293"/>
      <c r="F333" s="293"/>
      <c r="G333" s="293"/>
      <c r="H333" s="293"/>
      <c r="I333" s="293"/>
      <c r="J333" s="293" t="s">
        <v>773</v>
      </c>
      <c r="K333" s="293"/>
      <c r="L333" s="293"/>
      <c r="M333" s="293"/>
      <c r="N333" s="293">
        <v>12</v>
      </c>
      <c r="O333" s="293"/>
      <c r="P333" s="293"/>
      <c r="Q333" s="293"/>
      <c r="R333" s="293"/>
      <c r="S333" s="293"/>
      <c r="T333" s="293"/>
      <c r="U333" s="293" t="s">
        <v>773</v>
      </c>
      <c r="V333" s="293"/>
      <c r="W333" s="293"/>
      <c r="X333" s="293"/>
      <c r="Y333" s="758">
        <f>Y332</f>
        <v>0</v>
      </c>
      <c r="Z333" s="758">
        <f>Z332</f>
        <v>0</v>
      </c>
      <c r="AA333" s="758">
        <f t="shared" ref="AA333:AB333" si="89">AA332</f>
        <v>0</v>
      </c>
      <c r="AB333" s="758">
        <f t="shared" si="89"/>
        <v>0</v>
      </c>
      <c r="AC333" s="295"/>
    </row>
    <row r="334" spans="1:29" ht="15" outlineLevel="1">
      <c r="A334" s="505"/>
      <c r="B334" s="313"/>
      <c r="C334" s="303"/>
      <c r="D334" s="289"/>
      <c r="E334" s="289"/>
      <c r="F334" s="289"/>
      <c r="G334" s="289"/>
      <c r="H334" s="289"/>
      <c r="I334" s="289"/>
      <c r="J334" s="747"/>
      <c r="K334" s="747"/>
      <c r="L334" s="747"/>
      <c r="M334" s="747"/>
      <c r="N334" s="747"/>
      <c r="O334" s="747"/>
      <c r="P334" s="747"/>
      <c r="Q334" s="747"/>
      <c r="R334" s="747"/>
      <c r="S334" s="289"/>
      <c r="T334" s="289"/>
      <c r="U334" s="747"/>
      <c r="V334" s="747"/>
      <c r="W334" s="747"/>
      <c r="X334" s="747"/>
      <c r="Y334" s="757"/>
      <c r="Z334" s="781"/>
      <c r="AA334" s="781"/>
      <c r="AB334" s="781"/>
      <c r="AC334" s="304"/>
    </row>
    <row r="335" spans="1:29" ht="15" outlineLevel="1">
      <c r="A335" s="502">
        <v>19</v>
      </c>
      <c r="B335" s="313" t="s">
        <v>12</v>
      </c>
      <c r="C335" s="289" t="s">
        <v>583</v>
      </c>
      <c r="D335" s="293"/>
      <c r="E335" s="293"/>
      <c r="F335" s="293"/>
      <c r="G335" s="293"/>
      <c r="H335" s="293"/>
      <c r="I335" s="293"/>
      <c r="J335" s="293" t="s">
        <v>773</v>
      </c>
      <c r="K335" s="293"/>
      <c r="L335" s="293"/>
      <c r="M335" s="293"/>
      <c r="N335" s="293">
        <v>12</v>
      </c>
      <c r="O335" s="293"/>
      <c r="P335" s="293"/>
      <c r="Q335" s="293"/>
      <c r="R335" s="293"/>
      <c r="S335" s="293"/>
      <c r="T335" s="293"/>
      <c r="U335" s="293" t="s">
        <v>773</v>
      </c>
      <c r="V335" s="293"/>
      <c r="W335" s="293"/>
      <c r="X335" s="293"/>
      <c r="Y335" s="749"/>
      <c r="Z335" s="753"/>
      <c r="AA335" s="753"/>
      <c r="AB335" s="753"/>
      <c r="AC335" s="294">
        <f>SUM(Y335:AB335)</f>
        <v>0</v>
      </c>
    </row>
    <row r="336" spans="1:29" ht="15" outlineLevel="1">
      <c r="B336" s="292" t="s">
        <v>247</v>
      </c>
      <c r="C336" s="289" t="s">
        <v>576</v>
      </c>
      <c r="D336" s="293"/>
      <c r="E336" s="293"/>
      <c r="F336" s="293"/>
      <c r="G336" s="293"/>
      <c r="H336" s="293"/>
      <c r="I336" s="293"/>
      <c r="J336" s="293" t="s">
        <v>773</v>
      </c>
      <c r="K336" s="293"/>
      <c r="L336" s="293"/>
      <c r="M336" s="293"/>
      <c r="N336" s="293">
        <v>12</v>
      </c>
      <c r="O336" s="293"/>
      <c r="P336" s="293"/>
      <c r="Q336" s="293"/>
      <c r="R336" s="293"/>
      <c r="S336" s="293"/>
      <c r="T336" s="293"/>
      <c r="U336" s="293" t="s">
        <v>773</v>
      </c>
      <c r="V336" s="293"/>
      <c r="W336" s="293"/>
      <c r="X336" s="293"/>
      <c r="Y336" s="758">
        <f>Y335</f>
        <v>0</v>
      </c>
      <c r="Z336" s="758">
        <f>Z335</f>
        <v>0</v>
      </c>
      <c r="AA336" s="758">
        <f t="shared" ref="AA336:AB336" si="90">AA335</f>
        <v>0</v>
      </c>
      <c r="AB336" s="758">
        <f t="shared" si="90"/>
        <v>0</v>
      </c>
      <c r="AC336" s="295"/>
    </row>
    <row r="337" spans="1:29" ht="15" outlineLevel="1">
      <c r="B337" s="313"/>
      <c r="C337" s="303"/>
      <c r="D337" s="289"/>
      <c r="E337" s="289"/>
      <c r="F337" s="289"/>
      <c r="G337" s="289"/>
      <c r="H337" s="289"/>
      <c r="I337" s="289"/>
      <c r="J337" s="747"/>
      <c r="K337" s="747"/>
      <c r="L337" s="747"/>
      <c r="M337" s="747"/>
      <c r="N337" s="747"/>
      <c r="O337" s="747"/>
      <c r="P337" s="747"/>
      <c r="Q337" s="747"/>
      <c r="R337" s="747"/>
      <c r="S337" s="289"/>
      <c r="T337" s="289"/>
      <c r="U337" s="747"/>
      <c r="V337" s="747"/>
      <c r="W337" s="747"/>
      <c r="X337" s="747"/>
      <c r="Y337" s="750"/>
      <c r="Z337" s="750"/>
      <c r="AA337" s="757"/>
      <c r="AB337" s="757"/>
      <c r="AC337" s="304"/>
    </row>
    <row r="338" spans="1:29" ht="15" outlineLevel="1">
      <c r="A338" s="502">
        <v>20</v>
      </c>
      <c r="B338" s="313" t="s">
        <v>13</v>
      </c>
      <c r="C338" s="289" t="s">
        <v>583</v>
      </c>
      <c r="D338" s="293"/>
      <c r="E338" s="293"/>
      <c r="F338" s="293"/>
      <c r="G338" s="293"/>
      <c r="H338" s="293"/>
      <c r="I338" s="293"/>
      <c r="J338" s="293">
        <v>0</v>
      </c>
      <c r="K338" s="293"/>
      <c r="L338" s="293"/>
      <c r="M338" s="293"/>
      <c r="N338" s="293">
        <v>12</v>
      </c>
      <c r="O338" s="293"/>
      <c r="P338" s="293"/>
      <c r="Q338" s="293"/>
      <c r="R338" s="293"/>
      <c r="S338" s="293"/>
      <c r="T338" s="293"/>
      <c r="U338" s="293">
        <v>0</v>
      </c>
      <c r="V338" s="293"/>
      <c r="W338" s="293"/>
      <c r="X338" s="293"/>
      <c r="Y338" s="749"/>
      <c r="Z338" s="753">
        <v>0.5</v>
      </c>
      <c r="AA338" s="753">
        <v>0.5</v>
      </c>
      <c r="AB338" s="753"/>
      <c r="AC338" s="294">
        <f>SUM(Y338:AB338)</f>
        <v>1</v>
      </c>
    </row>
    <row r="339" spans="1:29" ht="15" outlineLevel="1">
      <c r="B339" s="292" t="s">
        <v>247</v>
      </c>
      <c r="C339" s="289" t="s">
        <v>576</v>
      </c>
      <c r="D339" s="293"/>
      <c r="E339" s="293"/>
      <c r="F339" s="293"/>
      <c r="G339" s="293"/>
      <c r="H339" s="293"/>
      <c r="I339" s="293"/>
      <c r="J339" s="293">
        <v>141300</v>
      </c>
      <c r="K339" s="293"/>
      <c r="L339" s="293"/>
      <c r="M339" s="293"/>
      <c r="N339" s="293">
        <v>12</v>
      </c>
      <c r="O339" s="293"/>
      <c r="P339" s="293"/>
      <c r="Q339" s="293"/>
      <c r="R339" s="293"/>
      <c r="S339" s="293"/>
      <c r="T339" s="293"/>
      <c r="U339" s="293">
        <v>11.7135</v>
      </c>
      <c r="V339" s="293"/>
      <c r="W339" s="293"/>
      <c r="X339" s="293"/>
      <c r="Y339" s="758">
        <f>Y338</f>
        <v>0</v>
      </c>
      <c r="Z339" s="758">
        <f>Z338</f>
        <v>0.5</v>
      </c>
      <c r="AA339" s="758">
        <f t="shared" ref="AA339:AB339" si="91">AA338</f>
        <v>0.5</v>
      </c>
      <c r="AB339" s="758">
        <f t="shared" si="91"/>
        <v>0</v>
      </c>
      <c r="AC339" s="304"/>
    </row>
    <row r="340" spans="1:29" ht="15" outlineLevel="1">
      <c r="B340" s="313"/>
      <c r="C340" s="303"/>
      <c r="D340" s="289"/>
      <c r="E340" s="289"/>
      <c r="F340" s="289"/>
      <c r="G340" s="289"/>
      <c r="H340" s="289"/>
      <c r="I340" s="289"/>
      <c r="J340" s="747"/>
      <c r="K340" s="747"/>
      <c r="L340" s="747"/>
      <c r="M340" s="747"/>
      <c r="N340" s="782"/>
      <c r="O340" s="747"/>
      <c r="P340" s="747"/>
      <c r="Q340" s="747"/>
      <c r="R340" s="747"/>
      <c r="S340" s="289"/>
      <c r="T340" s="289"/>
      <c r="U340" s="747"/>
      <c r="V340" s="747"/>
      <c r="W340" s="747"/>
      <c r="X340" s="747"/>
      <c r="Y340" s="757"/>
      <c r="Z340" s="757"/>
      <c r="AA340" s="757"/>
      <c r="AB340" s="757"/>
      <c r="AC340" s="304"/>
    </row>
    <row r="341" spans="1:29" ht="15" outlineLevel="1">
      <c r="A341" s="502">
        <v>21</v>
      </c>
      <c r="B341" s="313" t="s">
        <v>22</v>
      </c>
      <c r="C341" s="289" t="s">
        <v>583</v>
      </c>
      <c r="D341" s="293"/>
      <c r="E341" s="293"/>
      <c r="F341" s="293"/>
      <c r="G341" s="293"/>
      <c r="H341" s="293"/>
      <c r="I341" s="293"/>
      <c r="J341" s="293">
        <v>1401472.10243102</v>
      </c>
      <c r="K341" s="293"/>
      <c r="L341" s="293"/>
      <c r="M341" s="293"/>
      <c r="N341" s="293">
        <v>12</v>
      </c>
      <c r="O341" s="293"/>
      <c r="P341" s="293"/>
      <c r="Q341" s="293"/>
      <c r="R341" s="293"/>
      <c r="S341" s="293"/>
      <c r="T341" s="293"/>
      <c r="U341" s="293">
        <v>279.63799772499999</v>
      </c>
      <c r="V341" s="293"/>
      <c r="W341" s="293"/>
      <c r="X341" s="293"/>
      <c r="Y341" s="749"/>
      <c r="Z341" s="753">
        <v>0.3</v>
      </c>
      <c r="AA341" s="753">
        <v>0.65</v>
      </c>
      <c r="AB341" s="753">
        <v>0.05</v>
      </c>
      <c r="AC341" s="294">
        <f>SUM(Y341:AB341)</f>
        <v>1</v>
      </c>
    </row>
    <row r="342" spans="1:29" ht="15" outlineLevel="1">
      <c r="B342" s="292" t="s">
        <v>247</v>
      </c>
      <c r="C342" s="289" t="s">
        <v>576</v>
      </c>
      <c r="D342" s="293"/>
      <c r="E342" s="293"/>
      <c r="F342" s="293"/>
      <c r="G342" s="293"/>
      <c r="H342" s="293"/>
      <c r="I342" s="293"/>
      <c r="J342" s="293">
        <v>180855.01439999999</v>
      </c>
      <c r="K342" s="293"/>
      <c r="L342" s="293"/>
      <c r="M342" s="293"/>
      <c r="N342" s="293">
        <v>12</v>
      </c>
      <c r="O342" s="293"/>
      <c r="P342" s="293"/>
      <c r="Q342" s="293"/>
      <c r="R342" s="293"/>
      <c r="S342" s="293"/>
      <c r="T342" s="293"/>
      <c r="U342" s="293">
        <v>35.613754489999998</v>
      </c>
      <c r="V342" s="293"/>
      <c r="W342" s="293"/>
      <c r="X342" s="293"/>
      <c r="Y342" s="758">
        <f>Y341</f>
        <v>0</v>
      </c>
      <c r="Z342" s="758">
        <f>Z341</f>
        <v>0.3</v>
      </c>
      <c r="AA342" s="758">
        <f t="shared" ref="AA342:AB342" si="92">AA341</f>
        <v>0.65</v>
      </c>
      <c r="AB342" s="758">
        <f t="shared" si="92"/>
        <v>0.05</v>
      </c>
      <c r="AC342" s="295"/>
    </row>
    <row r="343" spans="1:29" ht="15" outlineLevel="1">
      <c r="B343" s="313"/>
      <c r="C343" s="303"/>
      <c r="D343" s="289"/>
      <c r="E343" s="289"/>
      <c r="F343" s="289"/>
      <c r="G343" s="289"/>
      <c r="H343" s="289"/>
      <c r="I343" s="289"/>
      <c r="J343" s="747"/>
      <c r="K343" s="747"/>
      <c r="L343" s="747"/>
      <c r="M343" s="747"/>
      <c r="N343" s="747"/>
      <c r="O343" s="747"/>
      <c r="P343" s="747"/>
      <c r="Q343" s="747"/>
      <c r="R343" s="747"/>
      <c r="S343" s="289"/>
      <c r="T343" s="289"/>
      <c r="U343" s="747"/>
      <c r="V343" s="747"/>
      <c r="W343" s="747"/>
      <c r="X343" s="747"/>
      <c r="Y343" s="750"/>
      <c r="Z343" s="757"/>
      <c r="AA343" s="757"/>
      <c r="AB343" s="757"/>
      <c r="AC343" s="304"/>
    </row>
    <row r="344" spans="1:29" ht="15" outlineLevel="1">
      <c r="A344" s="502">
        <v>22</v>
      </c>
      <c r="B344" s="313" t="s">
        <v>9</v>
      </c>
      <c r="C344" s="289" t="s">
        <v>583</v>
      </c>
      <c r="D344" s="293"/>
      <c r="E344" s="293"/>
      <c r="F344" s="293"/>
      <c r="G344" s="293"/>
      <c r="H344" s="293"/>
      <c r="I344" s="293"/>
      <c r="J344" s="293" t="s">
        <v>773</v>
      </c>
      <c r="K344" s="293"/>
      <c r="L344" s="293"/>
      <c r="M344" s="293"/>
      <c r="N344" s="747"/>
      <c r="O344" s="293"/>
      <c r="P344" s="293"/>
      <c r="Q344" s="293"/>
      <c r="R344" s="293"/>
      <c r="S344" s="293"/>
      <c r="T344" s="293"/>
      <c r="U344" s="293" t="s">
        <v>773</v>
      </c>
      <c r="V344" s="293"/>
      <c r="W344" s="293"/>
      <c r="X344" s="293"/>
      <c r="Y344" s="753"/>
      <c r="Z344" s="753"/>
      <c r="AA344" s="753"/>
      <c r="AB344" s="753"/>
      <c r="AC344" s="294">
        <f>SUM(Y344:AB344)</f>
        <v>0</v>
      </c>
    </row>
    <row r="345" spans="1:29" ht="15" outlineLevel="1">
      <c r="B345" s="292" t="s">
        <v>247</v>
      </c>
      <c r="C345" s="289" t="s">
        <v>576</v>
      </c>
      <c r="D345" s="293"/>
      <c r="E345" s="293"/>
      <c r="F345" s="293"/>
      <c r="G345" s="293"/>
      <c r="H345" s="293"/>
      <c r="I345" s="293"/>
      <c r="J345" s="293" t="s">
        <v>773</v>
      </c>
      <c r="K345" s="293"/>
      <c r="L345" s="293"/>
      <c r="M345" s="293"/>
      <c r="N345" s="747"/>
      <c r="O345" s="293"/>
      <c r="P345" s="293"/>
      <c r="Q345" s="293"/>
      <c r="R345" s="293"/>
      <c r="S345" s="293"/>
      <c r="T345" s="293"/>
      <c r="U345" s="293" t="s">
        <v>773</v>
      </c>
      <c r="V345" s="293"/>
      <c r="W345" s="293"/>
      <c r="X345" s="293"/>
      <c r="Y345" s="758">
        <f>Y344</f>
        <v>0</v>
      </c>
      <c r="Z345" s="758">
        <f>Z344</f>
        <v>0</v>
      </c>
      <c r="AA345" s="758">
        <f t="shared" ref="AA345:AB345" si="93">AA344</f>
        <v>0</v>
      </c>
      <c r="AB345" s="758">
        <f t="shared" si="93"/>
        <v>0</v>
      </c>
      <c r="AC345" s="304"/>
    </row>
    <row r="346" spans="1:29" ht="15" outlineLevel="1">
      <c r="B346" s="313"/>
      <c r="C346" s="303"/>
      <c r="D346" s="289"/>
      <c r="E346" s="289"/>
      <c r="F346" s="289"/>
      <c r="G346" s="289"/>
      <c r="H346" s="289"/>
      <c r="I346" s="289"/>
      <c r="J346" s="747"/>
      <c r="K346" s="747"/>
      <c r="L346" s="747"/>
      <c r="M346" s="747"/>
      <c r="N346" s="747"/>
      <c r="O346" s="747"/>
      <c r="P346" s="747"/>
      <c r="Q346" s="747"/>
      <c r="R346" s="747"/>
      <c r="S346" s="289"/>
      <c r="T346" s="289"/>
      <c r="U346" s="747"/>
      <c r="V346" s="747"/>
      <c r="W346" s="747"/>
      <c r="X346" s="747"/>
      <c r="Y346" s="757"/>
      <c r="Z346" s="757"/>
      <c r="AA346" s="757"/>
      <c r="AB346" s="757"/>
      <c r="AC346" s="304"/>
    </row>
    <row r="347" spans="1:29" ht="15.6" outlineLevel="1">
      <c r="A347" s="503"/>
      <c r="B347" s="286" t="s">
        <v>14</v>
      </c>
      <c r="C347" s="287"/>
      <c r="D347" s="288"/>
      <c r="E347" s="288"/>
      <c r="F347" s="288"/>
      <c r="G347" s="288"/>
      <c r="H347" s="288"/>
      <c r="I347" s="288"/>
      <c r="J347" s="780"/>
      <c r="K347" s="780"/>
      <c r="L347" s="780"/>
      <c r="M347" s="780"/>
      <c r="N347" s="780"/>
      <c r="O347" s="780"/>
      <c r="P347" s="774"/>
      <c r="Q347" s="774"/>
      <c r="R347" s="774"/>
      <c r="S347" s="288"/>
      <c r="T347" s="288"/>
      <c r="U347" s="774"/>
      <c r="V347" s="774"/>
      <c r="W347" s="774"/>
      <c r="X347" s="774"/>
      <c r="Y347" s="752"/>
      <c r="Z347" s="752"/>
      <c r="AA347" s="752"/>
      <c r="AB347" s="752"/>
      <c r="AC347" s="290"/>
    </row>
    <row r="348" spans="1:29" ht="15" outlineLevel="1">
      <c r="A348" s="502">
        <v>23</v>
      </c>
      <c r="B348" s="313" t="s">
        <v>14</v>
      </c>
      <c r="C348" s="289" t="s">
        <v>583</v>
      </c>
      <c r="D348" s="293"/>
      <c r="E348" s="293"/>
      <c r="F348" s="293"/>
      <c r="G348" s="293"/>
      <c r="H348" s="293"/>
      <c r="I348" s="293"/>
      <c r="J348" s="293">
        <v>129033.4649086</v>
      </c>
      <c r="K348" s="293"/>
      <c r="L348" s="293"/>
      <c r="M348" s="293"/>
      <c r="N348" s="747"/>
      <c r="O348" s="293"/>
      <c r="P348" s="293"/>
      <c r="Q348" s="293"/>
      <c r="R348" s="293"/>
      <c r="S348" s="293"/>
      <c r="T348" s="293"/>
      <c r="U348" s="293">
        <v>24.697805370000001</v>
      </c>
      <c r="V348" s="293"/>
      <c r="W348" s="293"/>
      <c r="X348" s="293"/>
      <c r="Y348" s="769">
        <v>1</v>
      </c>
      <c r="Z348" s="749"/>
      <c r="AA348" s="749"/>
      <c r="AB348" s="749"/>
      <c r="AC348" s="294">
        <f>SUM(Y348:AB348)</f>
        <v>1</v>
      </c>
    </row>
    <row r="349" spans="1:29" ht="15" outlineLevel="1">
      <c r="B349" s="292" t="s">
        <v>247</v>
      </c>
      <c r="C349" s="289" t="s">
        <v>576</v>
      </c>
      <c r="D349" s="293"/>
      <c r="E349" s="293"/>
      <c r="F349" s="293"/>
      <c r="G349" s="293"/>
      <c r="H349" s="293"/>
      <c r="I349" s="293"/>
      <c r="J349" s="293">
        <v>0</v>
      </c>
      <c r="K349" s="293"/>
      <c r="L349" s="293"/>
      <c r="M349" s="293"/>
      <c r="N349" s="770"/>
      <c r="O349" s="293"/>
      <c r="P349" s="293"/>
      <c r="Q349" s="293"/>
      <c r="R349" s="293"/>
      <c r="S349" s="293"/>
      <c r="T349" s="293"/>
      <c r="U349" s="293">
        <v>2.3789187E-2</v>
      </c>
      <c r="V349" s="293"/>
      <c r="W349" s="293"/>
      <c r="X349" s="293"/>
      <c r="Y349" s="758">
        <f>Y348</f>
        <v>1</v>
      </c>
      <c r="Z349" s="758">
        <f>Z348</f>
        <v>0</v>
      </c>
      <c r="AA349" s="758">
        <f t="shared" ref="AA349:AB349" si="94">AA348</f>
        <v>0</v>
      </c>
      <c r="AB349" s="758">
        <f t="shared" si="94"/>
        <v>0</v>
      </c>
      <c r="AC349" s="295"/>
    </row>
    <row r="350" spans="1:29" ht="15" outlineLevel="1">
      <c r="B350" s="313"/>
      <c r="C350" s="303"/>
      <c r="D350" s="289"/>
      <c r="E350" s="289"/>
      <c r="F350" s="289"/>
      <c r="G350" s="289"/>
      <c r="H350" s="289"/>
      <c r="I350" s="289"/>
      <c r="J350" s="747"/>
      <c r="K350" s="747"/>
      <c r="L350" s="747"/>
      <c r="M350" s="747"/>
      <c r="N350" s="747"/>
      <c r="O350" s="747"/>
      <c r="P350" s="747"/>
      <c r="Q350" s="747"/>
      <c r="R350" s="747"/>
      <c r="S350" s="289"/>
      <c r="T350" s="289"/>
      <c r="U350" s="747"/>
      <c r="V350" s="747"/>
      <c r="W350" s="747"/>
      <c r="X350" s="747"/>
      <c r="Y350" s="757"/>
      <c r="Z350" s="757"/>
      <c r="AA350" s="757"/>
      <c r="AB350" s="757"/>
      <c r="AC350" s="304"/>
    </row>
    <row r="351" spans="1:29" s="291" customFormat="1" ht="15.6" hidden="1" outlineLevel="1">
      <c r="A351" s="503"/>
      <c r="B351" s="286" t="s">
        <v>486</v>
      </c>
      <c r="C351" s="287"/>
      <c r="D351" s="288"/>
      <c r="E351" s="288"/>
      <c r="F351" s="288"/>
      <c r="G351" s="288"/>
      <c r="H351" s="288"/>
      <c r="I351" s="288"/>
      <c r="J351" s="780"/>
      <c r="K351" s="780"/>
      <c r="L351" s="780"/>
      <c r="M351" s="780"/>
      <c r="N351" s="780"/>
      <c r="O351" s="780"/>
      <c r="P351" s="774"/>
      <c r="Q351" s="774"/>
      <c r="R351" s="774"/>
      <c r="S351" s="288"/>
      <c r="T351" s="288"/>
      <c r="U351" s="774"/>
      <c r="V351" s="774"/>
      <c r="W351" s="774"/>
      <c r="X351" s="774"/>
      <c r="Y351" s="752"/>
      <c r="Z351" s="752"/>
      <c r="AA351" s="752"/>
      <c r="AB351" s="752"/>
      <c r="AC351" s="290"/>
    </row>
    <row r="352" spans="1:29" s="281" customFormat="1" ht="15" hidden="1" outlineLevel="1">
      <c r="A352" s="502">
        <v>24</v>
      </c>
      <c r="B352" s="313" t="s">
        <v>14</v>
      </c>
      <c r="C352" s="289" t="s">
        <v>583</v>
      </c>
      <c r="D352" s="293"/>
      <c r="E352" s="293"/>
      <c r="F352" s="293"/>
      <c r="G352" s="293"/>
      <c r="H352" s="293"/>
      <c r="I352" s="293"/>
      <c r="J352" s="293"/>
      <c r="K352" s="293"/>
      <c r="L352" s="293"/>
      <c r="M352" s="293"/>
      <c r="N352" s="747"/>
      <c r="O352" s="293"/>
      <c r="P352" s="293"/>
      <c r="Q352" s="293"/>
      <c r="R352" s="293"/>
      <c r="S352" s="293"/>
      <c r="T352" s="293"/>
      <c r="U352" s="293"/>
      <c r="V352" s="293"/>
      <c r="W352" s="293"/>
      <c r="X352" s="293"/>
      <c r="Y352" s="749"/>
      <c r="Z352" s="749"/>
      <c r="AA352" s="749"/>
      <c r="AB352" s="749"/>
      <c r="AC352" s="294">
        <f>SUM(Y352:AB352)</f>
        <v>0</v>
      </c>
    </row>
    <row r="353" spans="1:29" s="281" customFormat="1" ht="15" hidden="1" outlineLevel="1">
      <c r="A353" s="502"/>
      <c r="B353" s="313" t="s">
        <v>247</v>
      </c>
      <c r="C353" s="289" t="s">
        <v>576</v>
      </c>
      <c r="D353" s="293"/>
      <c r="E353" s="293"/>
      <c r="F353" s="293"/>
      <c r="G353" s="293"/>
      <c r="H353" s="293"/>
      <c r="I353" s="293"/>
      <c r="J353" s="293"/>
      <c r="K353" s="293"/>
      <c r="L353" s="293"/>
      <c r="M353" s="293"/>
      <c r="N353" s="770"/>
      <c r="O353" s="293"/>
      <c r="P353" s="293"/>
      <c r="Q353" s="293"/>
      <c r="R353" s="293"/>
      <c r="S353" s="293"/>
      <c r="T353" s="293"/>
      <c r="U353" s="293"/>
      <c r="V353" s="293"/>
      <c r="W353" s="293"/>
      <c r="X353" s="293"/>
      <c r="Y353" s="758">
        <f>Y352</f>
        <v>0</v>
      </c>
      <c r="Z353" s="758">
        <f>Z352</f>
        <v>0</v>
      </c>
      <c r="AA353" s="758">
        <f t="shared" ref="AA353:AB353" si="95">AA352</f>
        <v>0</v>
      </c>
      <c r="AB353" s="758">
        <f t="shared" si="95"/>
        <v>0</v>
      </c>
      <c r="AC353" s="295"/>
    </row>
    <row r="354" spans="1:29" s="281" customFormat="1" ht="15" hidden="1" outlineLevel="1">
      <c r="A354" s="502"/>
      <c r="B354" s="313"/>
      <c r="C354" s="303"/>
      <c r="D354" s="289"/>
      <c r="E354" s="289"/>
      <c r="F354" s="289"/>
      <c r="G354" s="289"/>
      <c r="H354" s="289"/>
      <c r="I354" s="289"/>
      <c r="J354" s="747"/>
      <c r="K354" s="747"/>
      <c r="L354" s="747"/>
      <c r="M354" s="747"/>
      <c r="N354" s="747"/>
      <c r="O354" s="747"/>
      <c r="P354" s="747"/>
      <c r="Q354" s="747"/>
      <c r="R354" s="747"/>
      <c r="S354" s="289"/>
      <c r="T354" s="289"/>
      <c r="U354" s="747"/>
      <c r="V354" s="747"/>
      <c r="W354" s="747"/>
      <c r="X354" s="747"/>
      <c r="Y354" s="757"/>
      <c r="Z354" s="757"/>
      <c r="AA354" s="757"/>
      <c r="AB354" s="757"/>
      <c r="AC354" s="304"/>
    </row>
    <row r="355" spans="1:29" s="281" customFormat="1" ht="15" hidden="1" outlineLevel="1">
      <c r="A355" s="502">
        <v>25</v>
      </c>
      <c r="B355" s="312" t="s">
        <v>21</v>
      </c>
      <c r="C355" s="289" t="s">
        <v>583</v>
      </c>
      <c r="D355" s="293"/>
      <c r="E355" s="293"/>
      <c r="F355" s="293"/>
      <c r="G355" s="293"/>
      <c r="H355" s="293"/>
      <c r="I355" s="293"/>
      <c r="J355" s="293"/>
      <c r="K355" s="293"/>
      <c r="L355" s="293"/>
      <c r="M355" s="293"/>
      <c r="N355" s="293"/>
      <c r="O355" s="293"/>
      <c r="P355" s="293"/>
      <c r="Q355" s="293"/>
      <c r="R355" s="293"/>
      <c r="S355" s="293"/>
      <c r="T355" s="293"/>
      <c r="U355" s="293"/>
      <c r="V355" s="293"/>
      <c r="W355" s="293"/>
      <c r="X355" s="293"/>
      <c r="Y355" s="753"/>
      <c r="Z355" s="753"/>
      <c r="AA355" s="753"/>
      <c r="AB355" s="753"/>
      <c r="AC355" s="294">
        <f>SUM(Y355:AB355)</f>
        <v>0</v>
      </c>
    </row>
    <row r="356" spans="1:29" s="281" customFormat="1" ht="15" hidden="1" outlineLevel="1">
      <c r="A356" s="502"/>
      <c r="B356" s="313" t="s">
        <v>247</v>
      </c>
      <c r="C356" s="289" t="s">
        <v>576</v>
      </c>
      <c r="D356" s="293"/>
      <c r="E356" s="293"/>
      <c r="F356" s="293"/>
      <c r="G356" s="293"/>
      <c r="H356" s="293"/>
      <c r="I356" s="293"/>
      <c r="J356" s="293"/>
      <c r="K356" s="293"/>
      <c r="L356" s="293"/>
      <c r="M356" s="293"/>
      <c r="N356" s="293"/>
      <c r="O356" s="293"/>
      <c r="P356" s="293"/>
      <c r="Q356" s="293"/>
      <c r="R356" s="293"/>
      <c r="S356" s="293"/>
      <c r="T356" s="293"/>
      <c r="U356" s="293"/>
      <c r="V356" s="293"/>
      <c r="W356" s="293"/>
      <c r="X356" s="293"/>
      <c r="Y356" s="758">
        <f>Y355</f>
        <v>0</v>
      </c>
      <c r="Z356" s="758">
        <f>Z355</f>
        <v>0</v>
      </c>
      <c r="AA356" s="758">
        <f t="shared" ref="AA356:AB356" si="96">AA355</f>
        <v>0</v>
      </c>
      <c r="AB356" s="758">
        <f t="shared" si="96"/>
        <v>0</v>
      </c>
      <c r="AC356" s="309"/>
    </row>
    <row r="357" spans="1:29" s="281" customFormat="1" ht="15" hidden="1" outlineLevel="1">
      <c r="A357" s="502"/>
      <c r="B357" s="312"/>
      <c r="C357" s="310"/>
      <c r="D357" s="289"/>
      <c r="E357" s="289"/>
      <c r="F357" s="289"/>
      <c r="G357" s="289"/>
      <c r="H357" s="289"/>
      <c r="I357" s="289"/>
      <c r="J357" s="747"/>
      <c r="K357" s="747"/>
      <c r="L357" s="747"/>
      <c r="M357" s="747"/>
      <c r="N357" s="747"/>
      <c r="O357" s="747"/>
      <c r="P357" s="747"/>
      <c r="Q357" s="747"/>
      <c r="R357" s="747"/>
      <c r="S357" s="289"/>
      <c r="T357" s="289"/>
      <c r="U357" s="747"/>
      <c r="V357" s="747"/>
      <c r="W357" s="747"/>
      <c r="X357" s="747"/>
      <c r="Y357" s="754"/>
      <c r="Z357" s="755"/>
      <c r="AA357" s="754"/>
      <c r="AB357" s="754"/>
      <c r="AC357" s="311"/>
    </row>
    <row r="358" spans="1:29" ht="15.6" hidden="1" outlineLevel="1">
      <c r="A358" s="503"/>
      <c r="B358" s="286" t="s">
        <v>15</v>
      </c>
      <c r="C358" s="318"/>
      <c r="D358" s="288"/>
      <c r="E358" s="287"/>
      <c r="F358" s="287"/>
      <c r="G358" s="287"/>
      <c r="H358" s="287"/>
      <c r="I358" s="287"/>
      <c r="J358" s="774"/>
      <c r="K358" s="774"/>
      <c r="L358" s="774"/>
      <c r="M358" s="774"/>
      <c r="N358" s="747"/>
      <c r="O358" s="774"/>
      <c r="P358" s="774"/>
      <c r="Q358" s="774"/>
      <c r="R358" s="774"/>
      <c r="S358" s="287"/>
      <c r="T358" s="287"/>
      <c r="U358" s="774"/>
      <c r="V358" s="774"/>
      <c r="W358" s="774"/>
      <c r="X358" s="774"/>
      <c r="Y358" s="752"/>
      <c r="Z358" s="752"/>
      <c r="AA358" s="752"/>
      <c r="AB358" s="752"/>
      <c r="AC358" s="290"/>
    </row>
    <row r="359" spans="1:29" ht="15" hidden="1" outlineLevel="1">
      <c r="A359" s="502">
        <v>26</v>
      </c>
      <c r="B359" s="319" t="s">
        <v>16</v>
      </c>
      <c r="C359" s="289" t="s">
        <v>583</v>
      </c>
      <c r="D359" s="293"/>
      <c r="E359" s="293"/>
      <c r="F359" s="293"/>
      <c r="G359" s="293"/>
      <c r="H359" s="293"/>
      <c r="I359" s="293"/>
      <c r="J359" s="293" t="s">
        <v>773</v>
      </c>
      <c r="K359" s="293" t="s">
        <v>773</v>
      </c>
      <c r="L359" s="293" t="s">
        <v>773</v>
      </c>
      <c r="M359" s="293" t="s">
        <v>773</v>
      </c>
      <c r="N359" s="293">
        <v>12</v>
      </c>
      <c r="O359" s="293"/>
      <c r="P359" s="293"/>
      <c r="Q359" s="293"/>
      <c r="R359" s="293"/>
      <c r="S359" s="293"/>
      <c r="T359" s="293"/>
      <c r="U359" s="293" t="s">
        <v>773</v>
      </c>
      <c r="V359" s="293" t="s">
        <v>773</v>
      </c>
      <c r="W359" s="293" t="s">
        <v>773</v>
      </c>
      <c r="X359" s="293" t="s">
        <v>773</v>
      </c>
      <c r="Y359" s="749"/>
      <c r="Z359" s="749"/>
      <c r="AA359" s="749"/>
      <c r="AB359" s="749"/>
      <c r="AC359" s="294">
        <f>SUM(Y359:AB359)</f>
        <v>0</v>
      </c>
    </row>
    <row r="360" spans="1:29" ht="15" hidden="1" outlineLevel="1">
      <c r="B360" s="292" t="s">
        <v>247</v>
      </c>
      <c r="C360" s="289" t="s">
        <v>576</v>
      </c>
      <c r="D360" s="293"/>
      <c r="E360" s="293"/>
      <c r="F360" s="293"/>
      <c r="G360" s="293"/>
      <c r="H360" s="293"/>
      <c r="I360" s="293"/>
      <c r="J360" s="293" t="s">
        <v>773</v>
      </c>
      <c r="K360" s="293" t="s">
        <v>773</v>
      </c>
      <c r="L360" s="293" t="s">
        <v>773</v>
      </c>
      <c r="M360" s="293" t="s">
        <v>773</v>
      </c>
      <c r="N360" s="293">
        <v>12</v>
      </c>
      <c r="O360" s="293"/>
      <c r="P360" s="293"/>
      <c r="Q360" s="293"/>
      <c r="R360" s="293"/>
      <c r="S360" s="293"/>
      <c r="T360" s="293"/>
      <c r="U360" s="293" t="s">
        <v>773</v>
      </c>
      <c r="V360" s="293" t="s">
        <v>773</v>
      </c>
      <c r="W360" s="293" t="s">
        <v>773</v>
      </c>
      <c r="X360" s="293" t="s">
        <v>773</v>
      </c>
      <c r="Y360" s="758">
        <f>Y359</f>
        <v>0</v>
      </c>
      <c r="Z360" s="758">
        <f>Z359</f>
        <v>0</v>
      </c>
      <c r="AA360" s="758">
        <f t="shared" ref="AA360:AB360" si="97">AA359</f>
        <v>0</v>
      </c>
      <c r="AB360" s="758">
        <f t="shared" si="97"/>
        <v>0</v>
      </c>
      <c r="AC360" s="304"/>
    </row>
    <row r="361" spans="1:29" ht="15" hidden="1" outlineLevel="1">
      <c r="A361" s="505"/>
      <c r="B361" s="320"/>
      <c r="C361" s="289"/>
      <c r="D361" s="289"/>
      <c r="E361" s="289"/>
      <c r="F361" s="289"/>
      <c r="G361" s="289"/>
      <c r="H361" s="289"/>
      <c r="I361" s="289"/>
      <c r="J361" s="747"/>
      <c r="K361" s="747"/>
      <c r="L361" s="747"/>
      <c r="M361" s="747"/>
      <c r="N361" s="747"/>
      <c r="O361" s="747"/>
      <c r="P361" s="747"/>
      <c r="Q361" s="747"/>
      <c r="R361" s="747"/>
      <c r="S361" s="289"/>
      <c r="T361" s="289"/>
      <c r="U361" s="747"/>
      <c r="V361" s="747"/>
      <c r="W361" s="747"/>
      <c r="X361" s="747"/>
      <c r="Y361" s="751"/>
      <c r="Z361" s="783"/>
      <c r="AA361" s="783"/>
      <c r="AB361" s="783"/>
      <c r="AC361" s="295"/>
    </row>
    <row r="362" spans="1:29" ht="15" hidden="1" outlineLevel="1">
      <c r="A362" s="502">
        <v>27</v>
      </c>
      <c r="B362" s="319" t="s">
        <v>17</v>
      </c>
      <c r="C362" s="289" t="s">
        <v>583</v>
      </c>
      <c r="D362" s="293"/>
      <c r="E362" s="293"/>
      <c r="F362" s="293"/>
      <c r="G362" s="293"/>
      <c r="H362" s="293"/>
      <c r="I362" s="293"/>
      <c r="J362" s="293" t="s">
        <v>773</v>
      </c>
      <c r="K362" s="293" t="s">
        <v>773</v>
      </c>
      <c r="L362" s="293" t="s">
        <v>773</v>
      </c>
      <c r="M362" s="293" t="s">
        <v>773</v>
      </c>
      <c r="N362" s="293">
        <v>12</v>
      </c>
      <c r="O362" s="293"/>
      <c r="P362" s="293"/>
      <c r="Q362" s="293"/>
      <c r="R362" s="293"/>
      <c r="S362" s="293"/>
      <c r="T362" s="293"/>
      <c r="U362" s="293" t="s">
        <v>773</v>
      </c>
      <c r="V362" s="293" t="s">
        <v>773</v>
      </c>
      <c r="W362" s="293" t="s">
        <v>773</v>
      </c>
      <c r="X362" s="293" t="s">
        <v>773</v>
      </c>
      <c r="Y362" s="749"/>
      <c r="Z362" s="749"/>
      <c r="AA362" s="749"/>
      <c r="AB362" s="749"/>
      <c r="AC362" s="294">
        <f>SUM(Y362:AB362)</f>
        <v>0</v>
      </c>
    </row>
    <row r="363" spans="1:29" ht="15" hidden="1" outlineLevel="1">
      <c r="B363" s="292" t="s">
        <v>247</v>
      </c>
      <c r="C363" s="289" t="s">
        <v>576</v>
      </c>
      <c r="D363" s="293"/>
      <c r="E363" s="293"/>
      <c r="F363" s="293"/>
      <c r="G363" s="293"/>
      <c r="H363" s="293"/>
      <c r="I363" s="293"/>
      <c r="J363" s="293" t="s">
        <v>773</v>
      </c>
      <c r="K363" s="293" t="s">
        <v>773</v>
      </c>
      <c r="L363" s="293" t="s">
        <v>773</v>
      </c>
      <c r="M363" s="293" t="s">
        <v>773</v>
      </c>
      <c r="N363" s="293">
        <v>12</v>
      </c>
      <c r="O363" s="293"/>
      <c r="P363" s="293"/>
      <c r="Q363" s="293"/>
      <c r="R363" s="293"/>
      <c r="S363" s="293"/>
      <c r="T363" s="293"/>
      <c r="U363" s="293" t="s">
        <v>773</v>
      </c>
      <c r="V363" s="293" t="s">
        <v>773</v>
      </c>
      <c r="W363" s="293" t="s">
        <v>773</v>
      </c>
      <c r="X363" s="293" t="s">
        <v>773</v>
      </c>
      <c r="Y363" s="758">
        <f>Y362</f>
        <v>0</v>
      </c>
      <c r="Z363" s="758">
        <f>Z362</f>
        <v>0</v>
      </c>
      <c r="AA363" s="758">
        <f>AA362</f>
        <v>0</v>
      </c>
      <c r="AB363" s="758">
        <f>AB362</f>
        <v>0</v>
      </c>
      <c r="AC363" s="304"/>
    </row>
    <row r="364" spans="1:29" ht="15.6" hidden="1" outlineLevel="1">
      <c r="A364" s="505"/>
      <c r="B364" s="321"/>
      <c r="C364" s="298"/>
      <c r="D364" s="289"/>
      <c r="E364" s="289"/>
      <c r="F364" s="289"/>
      <c r="G364" s="289"/>
      <c r="H364" s="289"/>
      <c r="I364" s="289"/>
      <c r="J364" s="747"/>
      <c r="K364" s="747"/>
      <c r="L364" s="747"/>
      <c r="M364" s="747"/>
      <c r="N364" s="784"/>
      <c r="O364" s="747"/>
      <c r="P364" s="747"/>
      <c r="Q364" s="747"/>
      <c r="R364" s="747"/>
      <c r="S364" s="289"/>
      <c r="T364" s="289"/>
      <c r="U364" s="747"/>
      <c r="V364" s="747"/>
      <c r="W364" s="747"/>
      <c r="X364" s="747"/>
      <c r="Y364" s="757"/>
      <c r="Z364" s="757"/>
      <c r="AA364" s="757"/>
      <c r="AB364" s="757"/>
      <c r="AC364" s="304"/>
    </row>
    <row r="365" spans="1:29" ht="15" hidden="1" outlineLevel="1">
      <c r="A365" s="502">
        <v>28</v>
      </c>
      <c r="B365" s="319" t="s">
        <v>18</v>
      </c>
      <c r="C365" s="289" t="s">
        <v>583</v>
      </c>
      <c r="D365" s="293"/>
      <c r="E365" s="293"/>
      <c r="F365" s="293"/>
      <c r="G365" s="293"/>
      <c r="H365" s="293"/>
      <c r="I365" s="293"/>
      <c r="J365" s="293" t="s">
        <v>773</v>
      </c>
      <c r="K365" s="293" t="s">
        <v>773</v>
      </c>
      <c r="L365" s="293" t="s">
        <v>773</v>
      </c>
      <c r="M365" s="293" t="s">
        <v>773</v>
      </c>
      <c r="N365" s="293">
        <v>0</v>
      </c>
      <c r="O365" s="293"/>
      <c r="P365" s="293"/>
      <c r="Q365" s="293"/>
      <c r="R365" s="293"/>
      <c r="S365" s="293"/>
      <c r="T365" s="293"/>
      <c r="U365" s="293" t="s">
        <v>773</v>
      </c>
      <c r="V365" s="293" t="s">
        <v>773</v>
      </c>
      <c r="W365" s="293" t="s">
        <v>773</v>
      </c>
      <c r="X365" s="293" t="s">
        <v>773</v>
      </c>
      <c r="Y365" s="749"/>
      <c r="Z365" s="749"/>
      <c r="AA365" s="749"/>
      <c r="AB365" s="749"/>
      <c r="AC365" s="294">
        <f>SUM(Y365:AB365)</f>
        <v>0</v>
      </c>
    </row>
    <row r="366" spans="1:29" ht="15" hidden="1" outlineLevel="1">
      <c r="B366" s="292" t="s">
        <v>247</v>
      </c>
      <c r="C366" s="289" t="s">
        <v>576</v>
      </c>
      <c r="D366" s="293"/>
      <c r="E366" s="293"/>
      <c r="F366" s="293"/>
      <c r="G366" s="293"/>
      <c r="H366" s="293"/>
      <c r="I366" s="293"/>
      <c r="J366" s="293" t="s">
        <v>773</v>
      </c>
      <c r="K366" s="293" t="s">
        <v>773</v>
      </c>
      <c r="L366" s="293" t="s">
        <v>773</v>
      </c>
      <c r="M366" s="293" t="s">
        <v>773</v>
      </c>
      <c r="N366" s="293">
        <v>0</v>
      </c>
      <c r="O366" s="293"/>
      <c r="P366" s="293"/>
      <c r="Q366" s="293"/>
      <c r="R366" s="293"/>
      <c r="S366" s="293"/>
      <c r="T366" s="293"/>
      <c r="U366" s="293" t="s">
        <v>773</v>
      </c>
      <c r="V366" s="293" t="s">
        <v>773</v>
      </c>
      <c r="W366" s="293" t="s">
        <v>773</v>
      </c>
      <c r="X366" s="293" t="s">
        <v>773</v>
      </c>
      <c r="Y366" s="758">
        <f>Y365</f>
        <v>0</v>
      </c>
      <c r="Z366" s="758">
        <f>Z365</f>
        <v>0</v>
      </c>
      <c r="AA366" s="758">
        <f t="shared" ref="AA366:AB366" si="98">AA365</f>
        <v>0</v>
      </c>
      <c r="AB366" s="758">
        <f t="shared" si="98"/>
        <v>0</v>
      </c>
      <c r="AC366" s="295"/>
    </row>
    <row r="367" spans="1:29" ht="15" hidden="1" outlineLevel="1">
      <c r="A367" s="505"/>
      <c r="B367" s="320"/>
      <c r="C367" s="289"/>
      <c r="D367" s="289"/>
      <c r="E367" s="289"/>
      <c r="F367" s="289"/>
      <c r="G367" s="289"/>
      <c r="H367" s="289"/>
      <c r="I367" s="289"/>
      <c r="J367" s="747"/>
      <c r="K367" s="747"/>
      <c r="L367" s="747"/>
      <c r="M367" s="747"/>
      <c r="N367" s="747"/>
      <c r="O367" s="747"/>
      <c r="P367" s="747"/>
      <c r="Q367" s="747"/>
      <c r="R367" s="747"/>
      <c r="S367" s="289"/>
      <c r="T367" s="289"/>
      <c r="U367" s="747"/>
      <c r="V367" s="747"/>
      <c r="W367" s="747"/>
      <c r="X367" s="747"/>
      <c r="Y367" s="757"/>
      <c r="Z367" s="757"/>
      <c r="AA367" s="757"/>
      <c r="AB367" s="757"/>
      <c r="AC367" s="304"/>
    </row>
    <row r="368" spans="1:29" ht="15" hidden="1" outlineLevel="1">
      <c r="A368" s="502">
        <v>29</v>
      </c>
      <c r="B368" s="322" t="s">
        <v>19</v>
      </c>
      <c r="C368" s="289" t="s">
        <v>583</v>
      </c>
      <c r="D368" s="293"/>
      <c r="E368" s="293"/>
      <c r="F368" s="293"/>
      <c r="G368" s="293"/>
      <c r="H368" s="293"/>
      <c r="I368" s="293"/>
      <c r="J368" s="293" t="s">
        <v>773</v>
      </c>
      <c r="K368" s="293" t="s">
        <v>773</v>
      </c>
      <c r="L368" s="293" t="s">
        <v>773</v>
      </c>
      <c r="M368" s="293" t="s">
        <v>773</v>
      </c>
      <c r="N368" s="293">
        <v>0</v>
      </c>
      <c r="O368" s="293"/>
      <c r="P368" s="293"/>
      <c r="Q368" s="293"/>
      <c r="R368" s="293"/>
      <c r="S368" s="293"/>
      <c r="T368" s="293"/>
      <c r="U368" s="293" t="s">
        <v>773</v>
      </c>
      <c r="V368" s="293" t="s">
        <v>773</v>
      </c>
      <c r="W368" s="293" t="s">
        <v>773</v>
      </c>
      <c r="X368" s="293" t="s">
        <v>773</v>
      </c>
      <c r="Y368" s="749"/>
      <c r="Z368" s="749"/>
      <c r="AA368" s="749"/>
      <c r="AB368" s="749"/>
      <c r="AC368" s="294">
        <f>SUM(Y368:AB368)</f>
        <v>0</v>
      </c>
    </row>
    <row r="369" spans="1:29" ht="15" hidden="1" outlineLevel="1">
      <c r="B369" s="322" t="s">
        <v>247</v>
      </c>
      <c r="C369" s="289" t="s">
        <v>576</v>
      </c>
      <c r="D369" s="293"/>
      <c r="E369" s="293"/>
      <c r="F369" s="293"/>
      <c r="G369" s="293"/>
      <c r="H369" s="293"/>
      <c r="I369" s="293"/>
      <c r="J369" s="293" t="s">
        <v>773</v>
      </c>
      <c r="K369" s="293" t="s">
        <v>773</v>
      </c>
      <c r="L369" s="293" t="s">
        <v>773</v>
      </c>
      <c r="M369" s="293" t="s">
        <v>773</v>
      </c>
      <c r="N369" s="293">
        <v>0</v>
      </c>
      <c r="O369" s="293"/>
      <c r="P369" s="293"/>
      <c r="Q369" s="293"/>
      <c r="R369" s="293"/>
      <c r="S369" s="293"/>
      <c r="T369" s="293"/>
      <c r="U369" s="293" t="s">
        <v>773</v>
      </c>
      <c r="V369" s="293" t="s">
        <v>773</v>
      </c>
      <c r="W369" s="293" t="s">
        <v>773</v>
      </c>
      <c r="X369" s="293" t="s">
        <v>773</v>
      </c>
      <c r="Y369" s="758">
        <f>Y368</f>
        <v>0</v>
      </c>
      <c r="Z369" s="758">
        <f t="shared" ref="Z369:AB369" si="99">Z368</f>
        <v>0</v>
      </c>
      <c r="AA369" s="758">
        <f t="shared" si="99"/>
        <v>0</v>
      </c>
      <c r="AB369" s="758">
        <f t="shared" si="99"/>
        <v>0</v>
      </c>
      <c r="AC369" s="295"/>
    </row>
    <row r="370" spans="1:29" ht="15" hidden="1" outlineLevel="1">
      <c r="B370" s="322"/>
      <c r="C370" s="289"/>
      <c r="D370" s="289"/>
      <c r="E370" s="289"/>
      <c r="F370" s="289"/>
      <c r="G370" s="289"/>
      <c r="H370" s="289"/>
      <c r="I370" s="289"/>
      <c r="J370" s="747"/>
      <c r="K370" s="747"/>
      <c r="L370" s="747"/>
      <c r="M370" s="747"/>
      <c r="N370" s="747"/>
      <c r="O370" s="747"/>
      <c r="P370" s="747"/>
      <c r="Q370" s="747"/>
      <c r="R370" s="747"/>
      <c r="S370" s="289"/>
      <c r="T370" s="289"/>
      <c r="U370" s="747"/>
      <c r="V370" s="747"/>
      <c r="W370" s="747"/>
      <c r="X370" s="747"/>
      <c r="Y370" s="747"/>
      <c r="Z370" s="757"/>
      <c r="AA370" s="757"/>
      <c r="AB370" s="757"/>
      <c r="AC370" s="311"/>
    </row>
    <row r="371" spans="1:29" s="281" customFormat="1" ht="15" hidden="1" outlineLevel="1">
      <c r="A371" s="502">
        <v>30</v>
      </c>
      <c r="B371" s="322" t="s">
        <v>487</v>
      </c>
      <c r="C371" s="289" t="s">
        <v>583</v>
      </c>
      <c r="D371" s="293"/>
      <c r="E371" s="293"/>
      <c r="F371" s="293"/>
      <c r="G371" s="293"/>
      <c r="H371" s="293"/>
      <c r="I371" s="293"/>
      <c r="J371" s="293" t="s">
        <v>773</v>
      </c>
      <c r="K371" s="293" t="s">
        <v>773</v>
      </c>
      <c r="L371" s="293" t="s">
        <v>773</v>
      </c>
      <c r="M371" s="293" t="s">
        <v>773</v>
      </c>
      <c r="N371" s="293">
        <v>0</v>
      </c>
      <c r="O371" s="293"/>
      <c r="P371" s="293"/>
      <c r="Q371" s="293"/>
      <c r="R371" s="293"/>
      <c r="S371" s="293"/>
      <c r="T371" s="293"/>
      <c r="U371" s="293" t="s">
        <v>773</v>
      </c>
      <c r="V371" s="293" t="s">
        <v>773</v>
      </c>
      <c r="W371" s="293" t="s">
        <v>773</v>
      </c>
      <c r="X371" s="293" t="s">
        <v>773</v>
      </c>
      <c r="Y371" s="749"/>
      <c r="Z371" s="749"/>
      <c r="AA371" s="749"/>
      <c r="AB371" s="749"/>
      <c r="AC371" s="294">
        <f>SUM(Y371:AB371)</f>
        <v>0</v>
      </c>
    </row>
    <row r="372" spans="1:29" s="281" customFormat="1" ht="15" hidden="1" outlineLevel="1">
      <c r="A372" s="502"/>
      <c r="B372" s="322" t="s">
        <v>247</v>
      </c>
      <c r="C372" s="289" t="s">
        <v>576</v>
      </c>
      <c r="D372" s="293"/>
      <c r="E372" s="293"/>
      <c r="F372" s="293"/>
      <c r="G372" s="293"/>
      <c r="H372" s="293"/>
      <c r="I372" s="293"/>
      <c r="J372" s="293" t="s">
        <v>773</v>
      </c>
      <c r="K372" s="293" t="s">
        <v>773</v>
      </c>
      <c r="L372" s="293" t="s">
        <v>773</v>
      </c>
      <c r="M372" s="293" t="s">
        <v>773</v>
      </c>
      <c r="N372" s="293">
        <v>0</v>
      </c>
      <c r="O372" s="293"/>
      <c r="P372" s="293"/>
      <c r="Q372" s="293"/>
      <c r="R372" s="293"/>
      <c r="S372" s="293"/>
      <c r="T372" s="293"/>
      <c r="U372" s="293" t="s">
        <v>773</v>
      </c>
      <c r="V372" s="293" t="s">
        <v>773</v>
      </c>
      <c r="W372" s="293" t="s">
        <v>773</v>
      </c>
      <c r="X372" s="293" t="s">
        <v>773</v>
      </c>
      <c r="Y372" s="758">
        <f>Y371</f>
        <v>0</v>
      </c>
      <c r="Z372" s="758">
        <f t="shared" ref="Z372:AB372" si="100">Z371</f>
        <v>0</v>
      </c>
      <c r="AA372" s="758">
        <f t="shared" si="100"/>
        <v>0</v>
      </c>
      <c r="AB372" s="758">
        <f t="shared" si="100"/>
        <v>0</v>
      </c>
      <c r="AC372" s="295"/>
    </row>
    <row r="373" spans="1:29" s="281" customFormat="1" ht="15" hidden="1" outlineLevel="1">
      <c r="A373" s="502"/>
      <c r="B373" s="322"/>
      <c r="C373" s="289"/>
      <c r="D373" s="289"/>
      <c r="E373" s="289"/>
      <c r="F373" s="289"/>
      <c r="G373" s="289"/>
      <c r="H373" s="289"/>
      <c r="I373" s="289"/>
      <c r="J373" s="747"/>
      <c r="K373" s="747"/>
      <c r="L373" s="747"/>
      <c r="M373" s="747"/>
      <c r="N373" s="747"/>
      <c r="O373" s="747"/>
      <c r="P373" s="747"/>
      <c r="Q373" s="747"/>
      <c r="R373" s="747"/>
      <c r="S373" s="289"/>
      <c r="T373" s="289"/>
      <c r="U373" s="747"/>
      <c r="V373" s="747"/>
      <c r="W373" s="747"/>
      <c r="X373" s="747"/>
      <c r="Y373" s="747"/>
      <c r="Z373" s="757"/>
      <c r="AA373" s="757"/>
      <c r="AB373" s="757"/>
      <c r="AC373" s="311"/>
    </row>
    <row r="374" spans="1:29" s="281" customFormat="1" ht="15.6" hidden="1" outlineLevel="1">
      <c r="A374" s="502"/>
      <c r="B374" s="286" t="s">
        <v>488</v>
      </c>
      <c r="C374" s="289"/>
      <c r="D374" s="289"/>
      <c r="E374" s="289"/>
      <c r="F374" s="289"/>
      <c r="G374" s="289"/>
      <c r="H374" s="289"/>
      <c r="I374" s="289"/>
      <c r="J374" s="747"/>
      <c r="K374" s="747"/>
      <c r="L374" s="747"/>
      <c r="M374" s="747"/>
      <c r="N374" s="747"/>
      <c r="O374" s="747"/>
      <c r="P374" s="747"/>
      <c r="Q374" s="747"/>
      <c r="R374" s="747"/>
      <c r="S374" s="289"/>
      <c r="T374" s="289"/>
      <c r="U374" s="747"/>
      <c r="V374" s="747"/>
      <c r="W374" s="747"/>
      <c r="X374" s="747"/>
      <c r="Y374" s="747"/>
      <c r="Z374" s="757"/>
      <c r="AA374" s="757"/>
      <c r="AB374" s="757"/>
      <c r="AC374" s="311"/>
    </row>
    <row r="375" spans="1:29" s="281" customFormat="1" ht="15" hidden="1" outlineLevel="1">
      <c r="A375" s="502">
        <v>31</v>
      </c>
      <c r="B375" s="322" t="s">
        <v>489</v>
      </c>
      <c r="C375" s="289" t="s">
        <v>583</v>
      </c>
      <c r="D375" s="293"/>
      <c r="E375" s="293"/>
      <c r="F375" s="293"/>
      <c r="G375" s="293"/>
      <c r="H375" s="293"/>
      <c r="I375" s="293"/>
      <c r="J375" s="293" t="s">
        <v>773</v>
      </c>
      <c r="K375" s="293" t="s">
        <v>773</v>
      </c>
      <c r="L375" s="293" t="s">
        <v>773</v>
      </c>
      <c r="M375" s="293" t="s">
        <v>773</v>
      </c>
      <c r="N375" s="293">
        <v>0</v>
      </c>
      <c r="O375" s="293"/>
      <c r="P375" s="293"/>
      <c r="Q375" s="293"/>
      <c r="R375" s="293"/>
      <c r="S375" s="293"/>
      <c r="T375" s="293"/>
      <c r="U375" s="293" t="s">
        <v>773</v>
      </c>
      <c r="V375" s="293" t="s">
        <v>773</v>
      </c>
      <c r="W375" s="293" t="s">
        <v>773</v>
      </c>
      <c r="X375" s="293" t="s">
        <v>773</v>
      </c>
      <c r="Y375" s="749"/>
      <c r="Z375" s="749"/>
      <c r="AA375" s="749"/>
      <c r="AB375" s="749"/>
      <c r="AC375" s="294">
        <f>SUM(Y375:AB375)</f>
        <v>0</v>
      </c>
    </row>
    <row r="376" spans="1:29" s="281" customFormat="1" ht="15" hidden="1" outlineLevel="1">
      <c r="A376" s="502"/>
      <c r="B376" s="322" t="s">
        <v>247</v>
      </c>
      <c r="C376" s="289" t="s">
        <v>576</v>
      </c>
      <c r="D376" s="293"/>
      <c r="E376" s="293"/>
      <c r="F376" s="293"/>
      <c r="G376" s="293"/>
      <c r="H376" s="293"/>
      <c r="I376" s="293"/>
      <c r="J376" s="293" t="s">
        <v>773</v>
      </c>
      <c r="K376" s="293" t="s">
        <v>773</v>
      </c>
      <c r="L376" s="293" t="s">
        <v>773</v>
      </c>
      <c r="M376" s="293" t="s">
        <v>773</v>
      </c>
      <c r="N376" s="293">
        <v>0</v>
      </c>
      <c r="O376" s="293"/>
      <c r="P376" s="293"/>
      <c r="Q376" s="293"/>
      <c r="R376" s="293"/>
      <c r="S376" s="293"/>
      <c r="T376" s="293"/>
      <c r="U376" s="293" t="s">
        <v>773</v>
      </c>
      <c r="V376" s="293" t="s">
        <v>773</v>
      </c>
      <c r="W376" s="293" t="s">
        <v>773</v>
      </c>
      <c r="X376" s="293" t="s">
        <v>773</v>
      </c>
      <c r="Y376" s="758">
        <f>Y375</f>
        <v>0</v>
      </c>
      <c r="Z376" s="758">
        <f t="shared" ref="Z376:AB376" si="101">Z375</f>
        <v>0</v>
      </c>
      <c r="AA376" s="758">
        <f t="shared" si="101"/>
        <v>0</v>
      </c>
      <c r="AB376" s="758">
        <f t="shared" si="101"/>
        <v>0</v>
      </c>
      <c r="AC376" s="295"/>
    </row>
    <row r="377" spans="1:29" s="281" customFormat="1" ht="15" hidden="1" outlineLevel="1">
      <c r="A377" s="502"/>
      <c r="B377" s="322"/>
      <c r="C377" s="289"/>
      <c r="D377" s="289"/>
      <c r="E377" s="289"/>
      <c r="F377" s="289"/>
      <c r="G377" s="289"/>
      <c r="H377" s="289"/>
      <c r="I377" s="289"/>
      <c r="J377" s="747"/>
      <c r="K377" s="747"/>
      <c r="L377" s="747"/>
      <c r="M377" s="747"/>
      <c r="N377" s="747"/>
      <c r="O377" s="747"/>
      <c r="P377" s="747"/>
      <c r="Q377" s="747"/>
      <c r="R377" s="747"/>
      <c r="S377" s="289"/>
      <c r="T377" s="289"/>
      <c r="U377" s="747"/>
      <c r="V377" s="747"/>
      <c r="W377" s="747"/>
      <c r="X377" s="747"/>
      <c r="Y377" s="757"/>
      <c r="Z377" s="757"/>
      <c r="AA377" s="757"/>
      <c r="AB377" s="757"/>
      <c r="AC377" s="311"/>
    </row>
    <row r="378" spans="1:29" s="281" customFormat="1" ht="15" hidden="1" outlineLevel="1">
      <c r="A378" s="502">
        <v>32</v>
      </c>
      <c r="B378" s="322" t="s">
        <v>490</v>
      </c>
      <c r="C378" s="289" t="s">
        <v>583</v>
      </c>
      <c r="D378" s="293"/>
      <c r="E378" s="293"/>
      <c r="F378" s="293"/>
      <c r="G378" s="293"/>
      <c r="H378" s="293"/>
      <c r="I378" s="293"/>
      <c r="J378" s="293" t="s">
        <v>773</v>
      </c>
      <c r="K378" s="293" t="s">
        <v>773</v>
      </c>
      <c r="L378" s="293" t="s">
        <v>773</v>
      </c>
      <c r="M378" s="293" t="s">
        <v>773</v>
      </c>
      <c r="N378" s="293">
        <v>0</v>
      </c>
      <c r="O378" s="293"/>
      <c r="P378" s="293"/>
      <c r="Q378" s="293"/>
      <c r="R378" s="293"/>
      <c r="S378" s="293"/>
      <c r="T378" s="293"/>
      <c r="U378" s="293" t="s">
        <v>773</v>
      </c>
      <c r="V378" s="293" t="s">
        <v>773</v>
      </c>
      <c r="W378" s="293" t="s">
        <v>773</v>
      </c>
      <c r="X378" s="293" t="s">
        <v>773</v>
      </c>
      <c r="Y378" s="749"/>
      <c r="Z378" s="749"/>
      <c r="AA378" s="749"/>
      <c r="AB378" s="749"/>
      <c r="AC378" s="294">
        <f>SUM(Y378:AB378)</f>
        <v>0</v>
      </c>
    </row>
    <row r="379" spans="1:29" s="281" customFormat="1" ht="15" hidden="1" outlineLevel="1">
      <c r="A379" s="502"/>
      <c r="B379" s="322" t="s">
        <v>247</v>
      </c>
      <c r="C379" s="289" t="s">
        <v>576</v>
      </c>
      <c r="D379" s="293"/>
      <c r="E379" s="293"/>
      <c r="F379" s="293"/>
      <c r="G379" s="293"/>
      <c r="H379" s="293"/>
      <c r="I379" s="293"/>
      <c r="J379" s="293" t="s">
        <v>773</v>
      </c>
      <c r="K379" s="293" t="s">
        <v>773</v>
      </c>
      <c r="L379" s="293" t="s">
        <v>773</v>
      </c>
      <c r="M379" s="293" t="s">
        <v>773</v>
      </c>
      <c r="N379" s="293">
        <v>0</v>
      </c>
      <c r="O379" s="293"/>
      <c r="P379" s="293"/>
      <c r="Q379" s="293"/>
      <c r="R379" s="293"/>
      <c r="S379" s="293"/>
      <c r="T379" s="293"/>
      <c r="U379" s="293" t="s">
        <v>773</v>
      </c>
      <c r="V379" s="293" t="s">
        <v>773</v>
      </c>
      <c r="W379" s="293" t="s">
        <v>773</v>
      </c>
      <c r="X379" s="293" t="s">
        <v>773</v>
      </c>
      <c r="Y379" s="758">
        <f>Y378</f>
        <v>0</v>
      </c>
      <c r="Z379" s="758">
        <f t="shared" ref="Z379:AB379" si="102">Z378</f>
        <v>0</v>
      </c>
      <c r="AA379" s="758">
        <f t="shared" si="102"/>
        <v>0</v>
      </c>
      <c r="AB379" s="758">
        <f t="shared" si="102"/>
        <v>0</v>
      </c>
      <c r="AC379" s="295"/>
    </row>
    <row r="380" spans="1:29" s="281" customFormat="1" ht="15" hidden="1" outlineLevel="1">
      <c r="A380" s="502"/>
      <c r="B380" s="322"/>
      <c r="C380" s="289"/>
      <c r="D380" s="289"/>
      <c r="E380" s="289"/>
      <c r="F380" s="289"/>
      <c r="G380" s="289"/>
      <c r="H380" s="289"/>
      <c r="I380" s="289"/>
      <c r="J380" s="747"/>
      <c r="K380" s="747"/>
      <c r="L380" s="747"/>
      <c r="M380" s="747"/>
      <c r="N380" s="747"/>
      <c r="O380" s="747"/>
      <c r="P380" s="747"/>
      <c r="Q380" s="747"/>
      <c r="R380" s="747"/>
      <c r="S380" s="289"/>
      <c r="T380" s="289"/>
      <c r="U380" s="747"/>
      <c r="V380" s="747"/>
      <c r="W380" s="747"/>
      <c r="X380" s="747"/>
      <c r="Y380" s="757"/>
      <c r="Z380" s="757"/>
      <c r="AA380" s="757"/>
      <c r="AB380" s="757"/>
      <c r="AC380" s="311"/>
    </row>
    <row r="381" spans="1:29" s="281" customFormat="1" ht="15" hidden="1" outlineLevel="1">
      <c r="A381" s="502">
        <v>33</v>
      </c>
      <c r="B381" s="322" t="s">
        <v>491</v>
      </c>
      <c r="C381" s="289" t="s">
        <v>583</v>
      </c>
      <c r="D381" s="293"/>
      <c r="E381" s="293"/>
      <c r="F381" s="293"/>
      <c r="G381" s="293"/>
      <c r="H381" s="293"/>
      <c r="I381" s="293"/>
      <c r="J381" s="293" t="s">
        <v>773</v>
      </c>
      <c r="K381" s="293" t="s">
        <v>773</v>
      </c>
      <c r="L381" s="293" t="s">
        <v>773</v>
      </c>
      <c r="M381" s="293" t="s">
        <v>773</v>
      </c>
      <c r="N381" s="293">
        <v>0</v>
      </c>
      <c r="O381" s="293"/>
      <c r="P381" s="293"/>
      <c r="Q381" s="293"/>
      <c r="R381" s="293"/>
      <c r="S381" s="293"/>
      <c r="T381" s="293"/>
      <c r="U381" s="293" t="s">
        <v>773</v>
      </c>
      <c r="V381" s="293" t="s">
        <v>773</v>
      </c>
      <c r="W381" s="293" t="s">
        <v>773</v>
      </c>
      <c r="X381" s="293" t="s">
        <v>773</v>
      </c>
      <c r="Y381" s="749"/>
      <c r="Z381" s="749"/>
      <c r="AA381" s="749"/>
      <c r="AB381" s="749"/>
      <c r="AC381" s="294">
        <f>SUM(Y381:AB381)</f>
        <v>0</v>
      </c>
    </row>
    <row r="382" spans="1:29" s="281" customFormat="1" ht="15" hidden="1" outlineLevel="1">
      <c r="A382" s="502"/>
      <c r="B382" s="322" t="s">
        <v>247</v>
      </c>
      <c r="C382" s="289" t="s">
        <v>576</v>
      </c>
      <c r="D382" s="293"/>
      <c r="E382" s="293"/>
      <c r="F382" s="293"/>
      <c r="G382" s="293"/>
      <c r="H382" s="293"/>
      <c r="I382" s="293"/>
      <c r="J382" s="293" t="s">
        <v>773</v>
      </c>
      <c r="K382" s="293" t="s">
        <v>773</v>
      </c>
      <c r="L382" s="293" t="s">
        <v>773</v>
      </c>
      <c r="M382" s="293" t="s">
        <v>773</v>
      </c>
      <c r="N382" s="293">
        <v>0</v>
      </c>
      <c r="O382" s="293"/>
      <c r="P382" s="293"/>
      <c r="Q382" s="293"/>
      <c r="R382" s="293"/>
      <c r="S382" s="293"/>
      <c r="T382" s="293"/>
      <c r="U382" s="293" t="s">
        <v>773</v>
      </c>
      <c r="V382" s="293" t="s">
        <v>773</v>
      </c>
      <c r="W382" s="293" t="s">
        <v>773</v>
      </c>
      <c r="X382" s="293" t="s">
        <v>773</v>
      </c>
      <c r="Y382" s="758">
        <f>Y381</f>
        <v>0</v>
      </c>
      <c r="Z382" s="758">
        <f t="shared" ref="Z382:AB382" si="103">Z381</f>
        <v>0</v>
      </c>
      <c r="AA382" s="758">
        <f t="shared" si="103"/>
        <v>0</v>
      </c>
      <c r="AB382" s="758">
        <f t="shared" si="103"/>
        <v>0</v>
      </c>
      <c r="AC382" s="295"/>
    </row>
    <row r="383" spans="1:29" ht="15" outlineLevel="1">
      <c r="B383" s="313"/>
      <c r="C383" s="323"/>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299"/>
      <c r="Z383" s="299"/>
      <c r="AA383" s="299"/>
      <c r="AB383" s="299"/>
      <c r="AC383" s="304"/>
    </row>
    <row r="384" spans="1:29" ht="15.6">
      <c r="B384" s="325" t="s">
        <v>248</v>
      </c>
      <c r="C384" s="327"/>
      <c r="D384" s="327">
        <f>SUM(D279:D382)</f>
        <v>0</v>
      </c>
      <c r="E384" s="327">
        <f t="shared" ref="E384:M384" si="104">SUM(E279:E382)</f>
        <v>0</v>
      </c>
      <c r="F384" s="327">
        <f t="shared" si="104"/>
        <v>0</v>
      </c>
      <c r="G384" s="327">
        <f t="shared" si="104"/>
        <v>0</v>
      </c>
      <c r="H384" s="327">
        <f t="shared" si="104"/>
        <v>0</v>
      </c>
      <c r="I384" s="327">
        <f t="shared" si="104"/>
        <v>0</v>
      </c>
      <c r="J384" s="327">
        <f t="shared" si="104"/>
        <v>2412551.9849667521</v>
      </c>
      <c r="K384" s="327">
        <f t="shared" si="104"/>
        <v>0</v>
      </c>
      <c r="L384" s="327">
        <f t="shared" si="104"/>
        <v>0</v>
      </c>
      <c r="M384" s="327">
        <f t="shared" si="104"/>
        <v>0</v>
      </c>
      <c r="N384" s="327"/>
      <c r="O384" s="327">
        <f>SUM(O279:O382)</f>
        <v>0</v>
      </c>
      <c r="P384" s="327">
        <f t="shared" ref="P384:X384" si="105">SUM(P279:P382)</f>
        <v>0</v>
      </c>
      <c r="Q384" s="327">
        <f t="shared" si="105"/>
        <v>0</v>
      </c>
      <c r="R384" s="327">
        <f t="shared" si="105"/>
        <v>0</v>
      </c>
      <c r="S384" s="327">
        <f t="shared" si="105"/>
        <v>0</v>
      </c>
      <c r="T384" s="327">
        <f t="shared" si="105"/>
        <v>0</v>
      </c>
      <c r="U384" s="327">
        <f t="shared" si="105"/>
        <v>577.18458617900001</v>
      </c>
      <c r="V384" s="327">
        <f t="shared" si="105"/>
        <v>0</v>
      </c>
      <c r="W384" s="327">
        <f t="shared" si="105"/>
        <v>0</v>
      </c>
      <c r="X384" s="327">
        <f t="shared" si="105"/>
        <v>0</v>
      </c>
      <c r="Y384" s="327">
        <f>IF(Y278="kWh",SUMPRODUCT(D279:D382,Y279:Y382))</f>
        <v>0</v>
      </c>
      <c r="Z384" s="327">
        <f>IF(Z278="kWh",SUMPRODUCT(D279:D382,Z279:Z382))</f>
        <v>0</v>
      </c>
      <c r="AA384" s="327">
        <f>IF(AA278="kW",SUMPRODUCT(N279:N382,O279:O382,AA279:AA382),SUMPRODUCT(D279:D382,AA279:AA382))</f>
        <v>0</v>
      </c>
      <c r="AB384" s="327">
        <f>IF(AB278="kW",SUMPRODUCT(N279:N382,O279:O382,AB279:AB382),SUMPRODUCT(D279:D382,AB279:AB382))</f>
        <v>0</v>
      </c>
      <c r="AC384" s="328"/>
    </row>
    <row r="385" spans="1:29" ht="15.6">
      <c r="B385" s="387" t="s">
        <v>249</v>
      </c>
      <c r="C385" s="388"/>
      <c r="D385" s="388"/>
      <c r="E385" s="388"/>
      <c r="F385" s="388"/>
      <c r="G385" s="388"/>
      <c r="H385" s="388"/>
      <c r="I385" s="388"/>
      <c r="J385" s="388"/>
      <c r="K385" s="388"/>
      <c r="L385" s="388"/>
      <c r="M385" s="388"/>
      <c r="N385" s="388"/>
      <c r="O385" s="388"/>
      <c r="P385" s="388"/>
      <c r="Q385" s="388"/>
      <c r="R385" s="388"/>
      <c r="S385" s="388"/>
      <c r="T385" s="388"/>
      <c r="U385" s="388"/>
      <c r="V385" s="388"/>
      <c r="W385" s="388"/>
      <c r="X385" s="388"/>
      <c r="Y385" s="326">
        <f>HLOOKUP(Y277,'2. LRAMVA Threshold'!$B$42:$Q$53,5,FALSE)</f>
        <v>0</v>
      </c>
      <c r="Z385" s="326">
        <f>HLOOKUP(Z277,'2. LRAMVA Threshold'!$B$42:$Q$53,5,FALSE)</f>
        <v>0</v>
      </c>
      <c r="AA385" s="326">
        <f>HLOOKUP(AA277,'2. LRAMVA Threshold'!$B$42:$Q$53,5,FALSE)</f>
        <v>0</v>
      </c>
      <c r="AB385" s="326">
        <f>HLOOKUP(AB277,'2. LRAMVA Threshold'!$B$42:$Q$53,5,FALSE)</f>
        <v>0</v>
      </c>
      <c r="AC385" s="389"/>
    </row>
    <row r="386" spans="1:29" ht="15">
      <c r="B386" s="390"/>
      <c r="C386" s="391"/>
      <c r="D386" s="392"/>
      <c r="E386" s="392"/>
      <c r="F386" s="392"/>
      <c r="G386" s="392"/>
      <c r="H386" s="392"/>
      <c r="I386" s="392"/>
      <c r="J386" s="392"/>
      <c r="K386" s="392"/>
      <c r="L386" s="392"/>
      <c r="M386" s="392"/>
      <c r="N386" s="392"/>
      <c r="O386" s="393"/>
      <c r="P386" s="392"/>
      <c r="Q386" s="392"/>
      <c r="R386" s="392"/>
      <c r="S386" s="394"/>
      <c r="T386" s="394"/>
      <c r="U386" s="394"/>
      <c r="V386" s="394"/>
      <c r="W386" s="392"/>
      <c r="X386" s="392"/>
      <c r="Y386" s="395"/>
      <c r="Z386" s="395"/>
      <c r="AA386" s="395"/>
      <c r="AB386" s="395"/>
      <c r="AC386" s="396"/>
    </row>
    <row r="387" spans="1:29" ht="15">
      <c r="B387" s="322" t="s">
        <v>164</v>
      </c>
      <c r="C387" s="336"/>
      <c r="D387" s="336"/>
      <c r="E387" s="372"/>
      <c r="F387" s="372"/>
      <c r="G387" s="372"/>
      <c r="H387" s="372"/>
      <c r="I387" s="372"/>
      <c r="J387" s="372"/>
      <c r="K387" s="372"/>
      <c r="L387" s="372"/>
      <c r="M387" s="372"/>
      <c r="N387" s="372"/>
      <c r="O387" s="289"/>
      <c r="P387" s="338"/>
      <c r="Q387" s="338"/>
      <c r="R387" s="338"/>
      <c r="S387" s="337"/>
      <c r="T387" s="337"/>
      <c r="U387" s="337"/>
      <c r="V387" s="337"/>
      <c r="W387" s="338"/>
      <c r="X387" s="338"/>
      <c r="Y387" s="339">
        <f>HLOOKUP(Y$20,'3.  Distribution Rates'!$C$122:$P$133,5,FALSE)</f>
        <v>1.4200000000000001E-2</v>
      </c>
      <c r="Z387" s="339">
        <f>HLOOKUP(Z$20,'3.  Distribution Rates'!$C$122:$P$133,5,FALSE)</f>
        <v>1.9199999999999998E-2</v>
      </c>
      <c r="AA387" s="339">
        <f>HLOOKUP(AA$20,'3.  Distribution Rates'!$C$122:$P$133,5,FALSE)</f>
        <v>4.5952999999999999</v>
      </c>
      <c r="AB387" s="339">
        <f>HLOOKUP(AB$20,'3.  Distribution Rates'!$C$122:$P$133,5,FALSE)</f>
        <v>4.7244999999999999</v>
      </c>
      <c r="AC387" s="397"/>
    </row>
    <row r="388" spans="1:29" ht="15">
      <c r="B388" s="322" t="s">
        <v>155</v>
      </c>
      <c r="C388" s="342"/>
      <c r="D388" s="307"/>
      <c r="E388" s="277"/>
      <c r="F388" s="277"/>
      <c r="G388" s="277"/>
      <c r="H388" s="277"/>
      <c r="I388" s="277"/>
      <c r="J388" s="277"/>
      <c r="K388" s="277"/>
      <c r="L388" s="277"/>
      <c r="M388" s="277"/>
      <c r="N388" s="277"/>
      <c r="O388" s="289"/>
      <c r="P388" s="277"/>
      <c r="Q388" s="277"/>
      <c r="R388" s="277"/>
      <c r="S388" s="307"/>
      <c r="T388" s="307"/>
      <c r="U388" s="307"/>
      <c r="V388" s="307"/>
      <c r="W388" s="277"/>
      <c r="X388" s="277"/>
      <c r="Y388" s="374">
        <f t="shared" ref="Y388:AB388" si="106">Y136*Y387</f>
        <v>0</v>
      </c>
      <c r="Z388" s="374">
        <f t="shared" si="106"/>
        <v>0</v>
      </c>
      <c r="AA388" s="374">
        <f t="shared" si="106"/>
        <v>0</v>
      </c>
      <c r="AB388" s="374">
        <f t="shared" si="106"/>
        <v>0</v>
      </c>
      <c r="AC388" s="622">
        <f>SUM(Y388:AB388)</f>
        <v>0</v>
      </c>
    </row>
    <row r="389" spans="1:29" ht="15">
      <c r="B389" s="322" t="s">
        <v>156</v>
      </c>
      <c r="C389" s="342"/>
      <c r="D389" s="307"/>
      <c r="E389" s="277"/>
      <c r="F389" s="277"/>
      <c r="G389" s="277"/>
      <c r="H389" s="277"/>
      <c r="I389" s="277"/>
      <c r="J389" s="277"/>
      <c r="K389" s="277"/>
      <c r="L389" s="277"/>
      <c r="M389" s="277"/>
      <c r="N389" s="277"/>
      <c r="O389" s="289"/>
      <c r="P389" s="277"/>
      <c r="Q389" s="277"/>
      <c r="R389" s="277"/>
      <c r="S389" s="307"/>
      <c r="T389" s="307"/>
      <c r="U389" s="307"/>
      <c r="V389" s="307"/>
      <c r="W389" s="277"/>
      <c r="X389" s="277"/>
      <c r="Y389" s="374">
        <f t="shared" ref="Y389:AB389" si="107">Y265*Y387</f>
        <v>0</v>
      </c>
      <c r="Z389" s="374">
        <f t="shared" si="107"/>
        <v>0</v>
      </c>
      <c r="AA389" s="374">
        <f t="shared" si="107"/>
        <v>0</v>
      </c>
      <c r="AB389" s="374">
        <f t="shared" si="107"/>
        <v>0</v>
      </c>
      <c r="AC389" s="622">
        <f>SUM(Y389:AB389)</f>
        <v>0</v>
      </c>
    </row>
    <row r="390" spans="1:29" ht="15">
      <c r="B390" s="322" t="s">
        <v>157</v>
      </c>
      <c r="C390" s="342"/>
      <c r="D390" s="307"/>
      <c r="E390" s="277"/>
      <c r="F390" s="277"/>
      <c r="G390" s="277"/>
      <c r="H390" s="277"/>
      <c r="I390" s="277"/>
      <c r="J390" s="277"/>
      <c r="K390" s="277"/>
      <c r="L390" s="277"/>
      <c r="M390" s="277"/>
      <c r="N390" s="277"/>
      <c r="O390" s="289"/>
      <c r="P390" s="277"/>
      <c r="Q390" s="277"/>
      <c r="R390" s="277"/>
      <c r="S390" s="307"/>
      <c r="T390" s="307"/>
      <c r="U390" s="307"/>
      <c r="V390" s="307"/>
      <c r="W390" s="277"/>
      <c r="X390" s="277"/>
      <c r="Y390" s="374">
        <f>Y384*Y387</f>
        <v>0</v>
      </c>
      <c r="Z390" s="374">
        <f t="shared" ref="Z390:AB390" si="108">Z384*Z387</f>
        <v>0</v>
      </c>
      <c r="AA390" s="374">
        <f t="shared" si="108"/>
        <v>0</v>
      </c>
      <c r="AB390" s="374">
        <f t="shared" si="108"/>
        <v>0</v>
      </c>
      <c r="AC390" s="622">
        <f>SUM(Y390:AB390)</f>
        <v>0</v>
      </c>
    </row>
    <row r="391" spans="1:29" s="376" customFormat="1" ht="15.6">
      <c r="A391" s="504"/>
      <c r="B391" s="346" t="s">
        <v>255</v>
      </c>
      <c r="C391" s="342"/>
      <c r="D391" s="334"/>
      <c r="E391" s="332"/>
      <c r="F391" s="332"/>
      <c r="G391" s="332"/>
      <c r="H391" s="332"/>
      <c r="I391" s="332"/>
      <c r="J391" s="332"/>
      <c r="K391" s="332"/>
      <c r="L391" s="332"/>
      <c r="M391" s="332"/>
      <c r="N391" s="332"/>
      <c r="O391" s="298"/>
      <c r="P391" s="332"/>
      <c r="Q391" s="332"/>
      <c r="R391" s="332"/>
      <c r="S391" s="334"/>
      <c r="T391" s="334"/>
      <c r="U391" s="334"/>
      <c r="V391" s="334"/>
      <c r="W391" s="332"/>
      <c r="X391" s="332"/>
      <c r="Y391" s="343">
        <f>SUM(Y388:Y390)</f>
        <v>0</v>
      </c>
      <c r="Z391" s="343">
        <f>SUM(Z388:Z390)</f>
        <v>0</v>
      </c>
      <c r="AA391" s="343">
        <f t="shared" ref="AA391:AB391" si="109">SUM(AA388:AA390)</f>
        <v>0</v>
      </c>
      <c r="AB391" s="343">
        <f t="shared" si="109"/>
        <v>0</v>
      </c>
      <c r="AC391" s="403">
        <f>SUM(AC388:AC390)</f>
        <v>0</v>
      </c>
    </row>
    <row r="392" spans="1:29" s="376" customFormat="1" ht="15.6">
      <c r="A392" s="504"/>
      <c r="B392" s="346" t="s">
        <v>250</v>
      </c>
      <c r="C392" s="342"/>
      <c r="D392" s="347"/>
      <c r="E392" s="332"/>
      <c r="F392" s="332"/>
      <c r="G392" s="332"/>
      <c r="H392" s="332"/>
      <c r="I392" s="332"/>
      <c r="J392" s="332"/>
      <c r="K392" s="332"/>
      <c r="L392" s="332"/>
      <c r="M392" s="332"/>
      <c r="N392" s="332"/>
      <c r="O392" s="298"/>
      <c r="P392" s="332"/>
      <c r="Q392" s="332"/>
      <c r="R392" s="332"/>
      <c r="S392" s="334"/>
      <c r="T392" s="334"/>
      <c r="U392" s="334"/>
      <c r="V392" s="334"/>
      <c r="W392" s="332"/>
      <c r="X392" s="332"/>
      <c r="Y392" s="344">
        <f t="shared" ref="Y392:AB392" si="110">Y385*Y387</f>
        <v>0</v>
      </c>
      <c r="Z392" s="344">
        <f t="shared" si="110"/>
        <v>0</v>
      </c>
      <c r="AA392" s="344">
        <f t="shared" si="110"/>
        <v>0</v>
      </c>
      <c r="AB392" s="344">
        <f t="shared" si="110"/>
        <v>0</v>
      </c>
      <c r="AC392" s="403">
        <f>SUM(Y392:AB392)</f>
        <v>0</v>
      </c>
    </row>
    <row r="393" spans="1:29" ht="15.75" customHeight="1">
      <c r="A393" s="504"/>
      <c r="B393" s="346" t="s">
        <v>262</v>
      </c>
      <c r="C393" s="342"/>
      <c r="D393" s="347"/>
      <c r="E393" s="332"/>
      <c r="F393" s="332"/>
      <c r="G393" s="332"/>
      <c r="H393" s="332"/>
      <c r="I393" s="332"/>
      <c r="J393" s="332"/>
      <c r="K393" s="332"/>
      <c r="L393" s="332"/>
      <c r="M393" s="332"/>
      <c r="N393" s="332"/>
      <c r="O393" s="298"/>
      <c r="P393" s="332"/>
      <c r="Q393" s="332"/>
      <c r="R393" s="332"/>
      <c r="S393" s="347"/>
      <c r="T393" s="347"/>
      <c r="U393" s="347"/>
      <c r="V393" s="347"/>
      <c r="W393" s="332"/>
      <c r="X393" s="332"/>
      <c r="Y393" s="298"/>
      <c r="Z393" s="348"/>
      <c r="AA393" s="348"/>
      <c r="AB393" s="348"/>
      <c r="AC393" s="403">
        <f>AC391-AC392</f>
        <v>0</v>
      </c>
    </row>
    <row r="394" spans="1:29" ht="15">
      <c r="B394" s="322"/>
      <c r="C394" s="347"/>
      <c r="D394" s="347"/>
      <c r="E394" s="332"/>
      <c r="F394" s="332"/>
      <c r="G394" s="332"/>
      <c r="H394" s="332"/>
      <c r="I394" s="332"/>
      <c r="J394" s="332"/>
      <c r="K394" s="332"/>
      <c r="L394" s="332"/>
      <c r="M394" s="332"/>
      <c r="N394" s="332"/>
      <c r="O394" s="298"/>
      <c r="P394" s="332"/>
      <c r="Q394" s="332"/>
      <c r="R394" s="332"/>
      <c r="S394" s="347"/>
      <c r="T394" s="342"/>
      <c r="U394" s="347"/>
      <c r="V394" s="347"/>
      <c r="W394" s="332"/>
      <c r="X394" s="332"/>
      <c r="Y394" s="253"/>
      <c r="Z394" s="253"/>
      <c r="AA394" s="253"/>
      <c r="AB394" s="253"/>
      <c r="AC394" s="350"/>
    </row>
    <row r="395" spans="1:29" ht="15">
      <c r="B395" s="322" t="s">
        <v>71</v>
      </c>
      <c r="C395" s="353"/>
      <c r="D395" s="277"/>
      <c r="E395" s="277"/>
      <c r="F395" s="277"/>
      <c r="G395" s="277"/>
      <c r="H395" s="277"/>
      <c r="I395" s="277"/>
      <c r="J395" s="277"/>
      <c r="K395" s="277"/>
      <c r="L395" s="277"/>
      <c r="M395" s="277"/>
      <c r="N395" s="277"/>
      <c r="O395" s="354"/>
      <c r="P395" s="277"/>
      <c r="Q395" s="277"/>
      <c r="R395" s="277"/>
      <c r="S395" s="302"/>
      <c r="T395" s="307"/>
      <c r="U395" s="307"/>
      <c r="V395" s="277"/>
      <c r="W395" s="277"/>
      <c r="X395" s="307"/>
      <c r="Y395" s="289">
        <f>SUMPRODUCT(E279:E382,Y279:Y382)</f>
        <v>0</v>
      </c>
      <c r="Z395" s="289">
        <f>SUMPRODUCT(E279:E382,Z279:Z382)</f>
        <v>0</v>
      </c>
      <c r="AA395" s="289">
        <f>IF(AA278="kW",SUMPRODUCT(N279:N382,P279:P382,AA279:AA382),SUMPRODUCT(E279:E382,AA279:AA382))</f>
        <v>0</v>
      </c>
      <c r="AB395" s="289">
        <f>IF(AB278="kW",SUMPRODUCT(N279:N382,P279:P382,AB279:AB382),SUMPRODUCT(E279:E382,AB279:AB382))</f>
        <v>0</v>
      </c>
      <c r="AC395" s="335"/>
    </row>
    <row r="396" spans="1:29" ht="15">
      <c r="B396" s="322" t="s">
        <v>193</v>
      </c>
      <c r="C396" s="353"/>
      <c r="D396" s="277"/>
      <c r="E396" s="277"/>
      <c r="F396" s="277"/>
      <c r="G396" s="277"/>
      <c r="H396" s="277"/>
      <c r="I396" s="277"/>
      <c r="J396" s="277"/>
      <c r="K396" s="277"/>
      <c r="L396" s="277"/>
      <c r="M396" s="277"/>
      <c r="N396" s="277"/>
      <c r="O396" s="354"/>
      <c r="P396" s="277"/>
      <c r="Q396" s="277"/>
      <c r="R396" s="277"/>
      <c r="S396" s="302"/>
      <c r="T396" s="307"/>
      <c r="U396" s="307"/>
      <c r="V396" s="277"/>
      <c r="W396" s="277"/>
      <c r="X396" s="307"/>
      <c r="Y396" s="289">
        <f>SUMPRODUCT(F279:F382,Y279:Y382)</f>
        <v>0</v>
      </c>
      <c r="Z396" s="289">
        <f>SUMPRODUCT(F279:F382,Z279:Z382)</f>
        <v>0</v>
      </c>
      <c r="AA396" s="289">
        <f>IF(AA278="kW",SUMPRODUCT(N279:N382,Q279:Q382,AA279:AA382),SUMPRODUCT(F279:F382,AA279:AA382))</f>
        <v>0</v>
      </c>
      <c r="AB396" s="289">
        <f>IF(AB278="kW",SUMPRODUCT(N279:N382,Q279:Q382,AB279:AB382),SUMPRODUCT(F279:F382,AB279:AB382))</f>
        <v>0</v>
      </c>
      <c r="AC396" s="335"/>
    </row>
    <row r="397" spans="1:29" ht="15">
      <c r="B397" s="322" t="s">
        <v>194</v>
      </c>
      <c r="C397" s="353"/>
      <c r="D397" s="277"/>
      <c r="E397" s="277"/>
      <c r="F397" s="277"/>
      <c r="G397" s="277"/>
      <c r="H397" s="277"/>
      <c r="I397" s="277"/>
      <c r="J397" s="277"/>
      <c r="K397" s="277"/>
      <c r="L397" s="277"/>
      <c r="M397" s="277"/>
      <c r="N397" s="277"/>
      <c r="O397" s="354"/>
      <c r="P397" s="277"/>
      <c r="Q397" s="277"/>
      <c r="R397" s="277"/>
      <c r="S397" s="302"/>
      <c r="T397" s="307"/>
      <c r="U397" s="307"/>
      <c r="V397" s="277"/>
      <c r="W397" s="277"/>
      <c r="X397" s="307"/>
      <c r="Y397" s="289">
        <f>SUMPRODUCT(G279:G382,Y279:Y382)</f>
        <v>0</v>
      </c>
      <c r="Z397" s="289">
        <f>SUMPRODUCT(G279:G382,Z279:Z382)</f>
        <v>0</v>
      </c>
      <c r="AA397" s="289">
        <f>IF(AA278="kW",SUMPRODUCT(N279:N382,R279:R382,AA279:AA382),SUMPRODUCT(G279:G382,AA279:AA382))</f>
        <v>0</v>
      </c>
      <c r="AB397" s="289">
        <f>IF(AB278="kW",SUMPRODUCT(N279:N382,R279:R382,AB279:AB382),SUMPRODUCT(G279:G382,AB279:AB382))</f>
        <v>0</v>
      </c>
      <c r="AC397" s="335"/>
    </row>
    <row r="398" spans="1:29" ht="15">
      <c r="B398" s="322" t="s">
        <v>195</v>
      </c>
      <c r="C398" s="353"/>
      <c r="D398" s="277"/>
      <c r="E398" s="277"/>
      <c r="F398" s="277"/>
      <c r="G398" s="277"/>
      <c r="H398" s="277"/>
      <c r="I398" s="277"/>
      <c r="J398" s="277"/>
      <c r="K398" s="277"/>
      <c r="L398" s="277"/>
      <c r="M398" s="277"/>
      <c r="N398" s="277"/>
      <c r="O398" s="354"/>
      <c r="P398" s="277"/>
      <c r="Q398" s="277"/>
      <c r="R398" s="277"/>
      <c r="S398" s="302"/>
      <c r="T398" s="307"/>
      <c r="U398" s="307"/>
      <c r="V398" s="277"/>
      <c r="W398" s="277"/>
      <c r="X398" s="307"/>
      <c r="Y398" s="289">
        <f>SUMPRODUCT(H279:H382,Y279:Y382)</f>
        <v>0</v>
      </c>
      <c r="Z398" s="289">
        <f>SUMPRODUCT(H279:H382,Z279:Z382)</f>
        <v>0</v>
      </c>
      <c r="AA398" s="289">
        <f>IF(AA278="kW",SUMPRODUCT(N279:N382,S279:S382,AA279:AA382),SUMPRODUCT(H279:H382,AA279:AA382))</f>
        <v>0</v>
      </c>
      <c r="AB398" s="289">
        <f>IF(AB278="kW",SUMPRODUCT(N279:N382,S279:S382,AB279:AB382),SUMPRODUCT(H279:H382,AB279:AB382))</f>
        <v>0</v>
      </c>
      <c r="AC398" s="335"/>
    </row>
    <row r="399" spans="1:29" ht="15">
      <c r="B399" s="322" t="s">
        <v>196</v>
      </c>
      <c r="C399" s="353"/>
      <c r="D399" s="277"/>
      <c r="E399" s="277"/>
      <c r="F399" s="277"/>
      <c r="G399" s="277"/>
      <c r="H399" s="277"/>
      <c r="I399" s="277"/>
      <c r="J399" s="277"/>
      <c r="K399" s="277"/>
      <c r="L399" s="277"/>
      <c r="M399" s="277"/>
      <c r="N399" s="277"/>
      <c r="O399" s="354"/>
      <c r="P399" s="277"/>
      <c r="Q399" s="277"/>
      <c r="R399" s="277"/>
      <c r="S399" s="302"/>
      <c r="T399" s="307"/>
      <c r="U399" s="307"/>
      <c r="V399" s="277"/>
      <c r="W399" s="277"/>
      <c r="X399" s="307"/>
      <c r="Y399" s="289">
        <f>SUMPRODUCT(I279:I382,Y279:Y382)</f>
        <v>0</v>
      </c>
      <c r="Z399" s="289">
        <f>SUMPRODUCT(I279:I382,Z279:Z382)</f>
        <v>0</v>
      </c>
      <c r="AA399" s="289">
        <f>IF(AA278="kW",SUMPRODUCT(N279:N382,T279:T382,AA279:AA382),SUMPRODUCT(I279:I382,AA279:AA382))</f>
        <v>0</v>
      </c>
      <c r="AB399" s="289">
        <f>IF(AB278="kW",SUMPRODUCT(N279:N382,T279:T382,AB279:AB382),SUMPRODUCT(I279:I382,AB279:AB382))</f>
        <v>0</v>
      </c>
      <c r="AC399" s="335"/>
    </row>
    <row r="400" spans="1:29" ht="15">
      <c r="B400" s="322" t="s">
        <v>197</v>
      </c>
      <c r="C400" s="353"/>
      <c r="D400" s="307"/>
      <c r="E400" s="307"/>
      <c r="F400" s="307"/>
      <c r="G400" s="307"/>
      <c r="H400" s="307"/>
      <c r="I400" s="307"/>
      <c r="J400" s="307"/>
      <c r="K400" s="307"/>
      <c r="L400" s="307"/>
      <c r="M400" s="307"/>
      <c r="N400" s="307"/>
      <c r="O400" s="354"/>
      <c r="P400" s="307"/>
      <c r="Q400" s="307"/>
      <c r="R400" s="307"/>
      <c r="S400" s="302"/>
      <c r="T400" s="307"/>
      <c r="U400" s="307"/>
      <c r="V400" s="307"/>
      <c r="W400" s="307"/>
      <c r="X400" s="307"/>
      <c r="Y400" s="289">
        <f>SUMPRODUCT(J279:J382,Y279:Y382)</f>
        <v>561651.81731847394</v>
      </c>
      <c r="Z400" s="289">
        <f>SUMPRODUCT(J279:J382,Z279:Z382)</f>
        <v>672621.18586656393</v>
      </c>
      <c r="AA400" s="289">
        <f>IF(AA278="kW",SUMPRODUCT(N279:N382,U279:U382,AA279:AA382),SUMPRODUCT(J279:J382,AA279:AA382))</f>
        <v>2529.2446672770002</v>
      </c>
      <c r="AB400" s="289">
        <f>IF(AB278="kW",SUMPRODUCT(N279:N382,U279:U382,AB279:AB382),SUMPRODUCT(J279:J382,AB279:AB382))</f>
        <v>189.15105132900001</v>
      </c>
      <c r="AC400" s="335"/>
    </row>
    <row r="401" spans="1:29" ht="15.75" customHeight="1">
      <c r="B401" s="377" t="s">
        <v>198</v>
      </c>
      <c r="C401" s="398"/>
      <c r="D401" s="399"/>
      <c r="E401" s="399"/>
      <c r="F401" s="399"/>
      <c r="G401" s="399"/>
      <c r="H401" s="399"/>
      <c r="I401" s="399"/>
      <c r="J401" s="399"/>
      <c r="K401" s="399"/>
      <c r="L401" s="399"/>
      <c r="M401" s="399"/>
      <c r="N401" s="399"/>
      <c r="O401" s="400"/>
      <c r="P401" s="401"/>
      <c r="Q401" s="401"/>
      <c r="R401" s="400"/>
      <c r="S401" s="402"/>
      <c r="T401" s="400"/>
      <c r="U401" s="400"/>
      <c r="V401" s="379"/>
      <c r="W401" s="379"/>
      <c r="X401" s="381"/>
      <c r="Y401" s="324">
        <f>SUMPRODUCT(K279:K382,Y279:Y382)</f>
        <v>0</v>
      </c>
      <c r="Z401" s="324">
        <f>SUMPRODUCT(K279:K382,Z279:Z382)</f>
        <v>0</v>
      </c>
      <c r="AA401" s="324">
        <f>IF(AA278="kW",SUMPRODUCT(N279:N382,V279:V382,AA279:AA382),SUMPRODUCT(K279:K382,AA279:AA382))</f>
        <v>0</v>
      </c>
      <c r="AB401" s="324">
        <f>IF(AB278="kW",SUMPRODUCT(N279:N382,V279:V382,AB279:AB382),SUMPRODUCT(K279:K382,AB279:AB382))</f>
        <v>0</v>
      </c>
      <c r="AC401" s="382"/>
    </row>
    <row r="402" spans="1:29" ht="21.75" customHeight="1">
      <c r="B402" s="364" t="s">
        <v>580</v>
      </c>
      <c r="C402" s="383"/>
      <c r="D402" s="384"/>
      <c r="E402" s="384"/>
      <c r="F402" s="384"/>
      <c r="G402" s="384"/>
      <c r="H402" s="384"/>
      <c r="I402" s="384"/>
      <c r="J402" s="384"/>
      <c r="K402" s="384"/>
      <c r="L402" s="384"/>
      <c r="M402" s="384"/>
      <c r="N402" s="384"/>
      <c r="O402" s="384"/>
      <c r="P402" s="384"/>
      <c r="Q402" s="384"/>
      <c r="R402" s="384"/>
      <c r="S402" s="367"/>
      <c r="T402" s="368"/>
      <c r="U402" s="384"/>
      <c r="V402" s="384"/>
      <c r="W402" s="384"/>
      <c r="X402" s="384"/>
      <c r="Y402" s="385"/>
      <c r="Z402" s="385"/>
      <c r="AA402" s="385"/>
      <c r="AB402" s="385"/>
      <c r="AC402" s="385"/>
    </row>
    <row r="404" spans="1:29" ht="15.6">
      <c r="B404" s="278" t="s">
        <v>256</v>
      </c>
      <c r="C404" s="279"/>
      <c r="D404" s="583" t="s">
        <v>519</v>
      </c>
      <c r="F404" s="583"/>
      <c r="O404" s="279"/>
      <c r="Y404" s="269"/>
      <c r="Z404" s="267"/>
      <c r="AA404" s="267"/>
      <c r="AB404" s="267"/>
      <c r="AC404" s="280"/>
    </row>
    <row r="405" spans="1:29" ht="36" customHeight="1">
      <c r="B405" s="854" t="s">
        <v>209</v>
      </c>
      <c r="C405" s="856" t="s">
        <v>32</v>
      </c>
      <c r="D405" s="282" t="s">
        <v>420</v>
      </c>
      <c r="E405" s="858" t="s">
        <v>207</v>
      </c>
      <c r="F405" s="859"/>
      <c r="G405" s="859"/>
      <c r="H405" s="859"/>
      <c r="I405" s="859"/>
      <c r="J405" s="859"/>
      <c r="K405" s="859"/>
      <c r="L405" s="859"/>
      <c r="M405" s="860"/>
      <c r="N405" s="864" t="s">
        <v>211</v>
      </c>
      <c r="O405" s="282" t="s">
        <v>421</v>
      </c>
      <c r="P405" s="858" t="s">
        <v>210</v>
      </c>
      <c r="Q405" s="859"/>
      <c r="R405" s="859"/>
      <c r="S405" s="859"/>
      <c r="T405" s="859"/>
      <c r="U405" s="859"/>
      <c r="V405" s="859"/>
      <c r="W405" s="859"/>
      <c r="X405" s="860"/>
      <c r="Y405" s="861" t="s">
        <v>241</v>
      </c>
      <c r="Z405" s="862"/>
      <c r="AA405" s="862"/>
      <c r="AB405" s="862"/>
      <c r="AC405" s="863"/>
    </row>
    <row r="406" spans="1:29" ht="45.75" customHeight="1">
      <c r="B406" s="855"/>
      <c r="C406" s="857"/>
      <c r="D406" s="283">
        <v>2014</v>
      </c>
      <c r="E406" s="283">
        <v>2015</v>
      </c>
      <c r="F406" s="283">
        <v>2016</v>
      </c>
      <c r="G406" s="283">
        <v>2017</v>
      </c>
      <c r="H406" s="283">
        <v>2018</v>
      </c>
      <c r="I406" s="283">
        <v>2019</v>
      </c>
      <c r="J406" s="283">
        <v>2020</v>
      </c>
      <c r="K406" s="283">
        <v>2021</v>
      </c>
      <c r="L406" s="283">
        <v>2022</v>
      </c>
      <c r="M406" s="283">
        <v>2023</v>
      </c>
      <c r="N406" s="865"/>
      <c r="O406" s="283">
        <v>2014</v>
      </c>
      <c r="P406" s="283">
        <v>2015</v>
      </c>
      <c r="Q406" s="283">
        <v>2016</v>
      </c>
      <c r="R406" s="283">
        <v>2017</v>
      </c>
      <c r="S406" s="283">
        <v>2018</v>
      </c>
      <c r="T406" s="283">
        <v>2019</v>
      </c>
      <c r="U406" s="283">
        <v>2020</v>
      </c>
      <c r="V406" s="283">
        <v>2021</v>
      </c>
      <c r="W406" s="283">
        <v>2022</v>
      </c>
      <c r="X406" s="283">
        <v>2023</v>
      </c>
      <c r="Y406" s="283" t="str">
        <f>'1.  LRAMVA Summary'!D52</f>
        <v>Residential</v>
      </c>
      <c r="Z406" s="283" t="str">
        <f>'1.  LRAMVA Summary'!E52</f>
        <v>GS&lt;50 kW</v>
      </c>
      <c r="AA406" s="283" t="str">
        <f>'1.  LRAMVA Summary'!F52</f>
        <v>GS&gt;50 kW - Thermal Demand Meter</v>
      </c>
      <c r="AB406" s="283" t="str">
        <f>'1.  LRAMVA Summary'!G52</f>
        <v>GS&gt;50 kW - Interval Meter</v>
      </c>
      <c r="AC406" s="285" t="str">
        <f>'1.  LRAMVA Summary'!R52</f>
        <v>Total</v>
      </c>
    </row>
    <row r="407" spans="1:29" ht="15.75" customHeight="1">
      <c r="A407" s="503"/>
      <c r="B407" s="286" t="s">
        <v>0</v>
      </c>
      <c r="C407" s="287"/>
      <c r="D407" s="287"/>
      <c r="E407" s="287"/>
      <c r="F407" s="287"/>
      <c r="G407" s="287"/>
      <c r="H407" s="287"/>
      <c r="I407" s="287"/>
      <c r="J407" s="287"/>
      <c r="K407" s="287"/>
      <c r="L407" s="287"/>
      <c r="M407" s="287"/>
      <c r="N407" s="288"/>
      <c r="O407" s="287"/>
      <c r="P407" s="287"/>
      <c r="Q407" s="287"/>
      <c r="R407" s="287"/>
      <c r="S407" s="287"/>
      <c r="T407" s="287"/>
      <c r="U407" s="287"/>
      <c r="V407" s="287"/>
      <c r="W407" s="287"/>
      <c r="X407" s="287"/>
      <c r="Y407" s="289" t="str">
        <f>'1.  LRAMVA Summary'!D53</f>
        <v>kWh</v>
      </c>
      <c r="Z407" s="289" t="str">
        <f>'1.  LRAMVA Summary'!E53</f>
        <v>kWh</v>
      </c>
      <c r="AA407" s="289" t="str">
        <f>'1.  LRAMVA Summary'!F53</f>
        <v>kW</v>
      </c>
      <c r="AB407" s="289" t="str">
        <f>'1.  LRAMVA Summary'!G53</f>
        <v>kW</v>
      </c>
      <c r="AC407" s="290"/>
    </row>
    <row r="408" spans="1:29" ht="15" outlineLevel="1">
      <c r="A408" s="502">
        <v>1</v>
      </c>
      <c r="B408" s="292" t="s">
        <v>1</v>
      </c>
      <c r="C408" s="289" t="s">
        <v>583</v>
      </c>
      <c r="D408" s="293"/>
      <c r="E408" s="293"/>
      <c r="F408" s="293"/>
      <c r="G408" s="293"/>
      <c r="H408" s="293"/>
      <c r="I408" s="293">
        <v>24927.490007532077</v>
      </c>
      <c r="J408" s="293"/>
      <c r="K408" s="293"/>
      <c r="L408" s="293"/>
      <c r="M408" s="293"/>
      <c r="N408" s="747"/>
      <c r="O408" s="293"/>
      <c r="P408" s="293"/>
      <c r="Q408" s="293"/>
      <c r="R408" s="293"/>
      <c r="S408" s="293"/>
      <c r="T408" s="293">
        <v>3.66344744582485</v>
      </c>
      <c r="U408" s="293"/>
      <c r="V408" s="293"/>
      <c r="W408" s="293"/>
      <c r="X408" s="293"/>
      <c r="Y408" s="769">
        <v>1</v>
      </c>
      <c r="Z408" s="749"/>
      <c r="AA408" s="749"/>
      <c r="AB408" s="749"/>
      <c r="AC408" s="294">
        <f>SUM(Y408:AB408)</f>
        <v>1</v>
      </c>
    </row>
    <row r="409" spans="1:29" ht="15" outlineLevel="1">
      <c r="B409" s="292" t="s">
        <v>257</v>
      </c>
      <c r="C409" s="289" t="s">
        <v>576</v>
      </c>
      <c r="D409" s="293"/>
      <c r="E409" s="293"/>
      <c r="F409" s="293"/>
      <c r="G409" s="293"/>
      <c r="H409" s="293"/>
      <c r="I409" s="293" t="s">
        <v>773</v>
      </c>
      <c r="J409" s="293"/>
      <c r="K409" s="293"/>
      <c r="L409" s="293"/>
      <c r="M409" s="293"/>
      <c r="N409" s="770"/>
      <c r="O409" s="293"/>
      <c r="P409" s="293"/>
      <c r="Q409" s="293"/>
      <c r="R409" s="293"/>
      <c r="S409" s="293"/>
      <c r="T409" s="293" t="s">
        <v>773</v>
      </c>
      <c r="U409" s="293"/>
      <c r="V409" s="293"/>
      <c r="W409" s="293"/>
      <c r="X409" s="293"/>
      <c r="Y409" s="758">
        <f>Y408</f>
        <v>1</v>
      </c>
      <c r="Z409" s="758">
        <f>Z408</f>
        <v>0</v>
      </c>
      <c r="AA409" s="758">
        <f t="shared" ref="AA409:AB409" si="111">AA408</f>
        <v>0</v>
      </c>
      <c r="AB409" s="758">
        <f t="shared" si="111"/>
        <v>0</v>
      </c>
      <c r="AC409" s="295"/>
    </row>
    <row r="410" spans="1:29" ht="15.6" outlineLevel="1">
      <c r="A410" s="504"/>
      <c r="B410" s="296"/>
      <c r="C410" s="297"/>
      <c r="D410" s="771"/>
      <c r="E410" s="771"/>
      <c r="F410" s="771"/>
      <c r="G410" s="297"/>
      <c r="H410" s="297"/>
      <c r="I410" s="771"/>
      <c r="J410" s="771"/>
      <c r="K410" s="771"/>
      <c r="L410" s="771"/>
      <c r="M410" s="771"/>
      <c r="N410" s="301"/>
      <c r="O410" s="771"/>
      <c r="P410" s="771"/>
      <c r="Q410" s="771"/>
      <c r="R410" s="297"/>
      <c r="S410" s="297"/>
      <c r="T410" s="771"/>
      <c r="U410" s="771"/>
      <c r="V410" s="771"/>
      <c r="W410" s="771"/>
      <c r="X410" s="771"/>
      <c r="Y410" s="757"/>
      <c r="Z410" s="772"/>
      <c r="AA410" s="772"/>
      <c r="AB410" s="772"/>
      <c r="AC410" s="300"/>
    </row>
    <row r="411" spans="1:29" ht="15" outlineLevel="1">
      <c r="A411" s="502">
        <v>2</v>
      </c>
      <c r="B411" s="292" t="s">
        <v>2</v>
      </c>
      <c r="C411" s="289" t="s">
        <v>583</v>
      </c>
      <c r="D411" s="293"/>
      <c r="E411" s="293"/>
      <c r="F411" s="293"/>
      <c r="G411" s="293"/>
      <c r="H411" s="293"/>
      <c r="I411" s="293"/>
      <c r="J411" s="293"/>
      <c r="K411" s="293"/>
      <c r="L411" s="293"/>
      <c r="M411" s="293"/>
      <c r="N411" s="747"/>
      <c r="O411" s="293"/>
      <c r="P411" s="293"/>
      <c r="Q411" s="293"/>
      <c r="R411" s="293"/>
      <c r="S411" s="293"/>
      <c r="T411" s="293"/>
      <c r="U411" s="293"/>
      <c r="V411" s="293"/>
      <c r="W411" s="293"/>
      <c r="X411" s="293"/>
      <c r="Y411" s="769"/>
      <c r="Z411" s="749"/>
      <c r="AA411" s="749"/>
      <c r="AB411" s="749"/>
      <c r="AC411" s="294">
        <f>SUM(Y411:AB411)</f>
        <v>0</v>
      </c>
    </row>
    <row r="412" spans="1:29" ht="15" outlineLevel="1">
      <c r="B412" s="292" t="s">
        <v>257</v>
      </c>
      <c r="C412" s="289" t="s">
        <v>576</v>
      </c>
      <c r="D412" s="293"/>
      <c r="E412" s="293"/>
      <c r="F412" s="293"/>
      <c r="G412" s="293"/>
      <c r="H412" s="293"/>
      <c r="I412" s="293" t="s">
        <v>773</v>
      </c>
      <c r="J412" s="293"/>
      <c r="K412" s="293"/>
      <c r="L412" s="293"/>
      <c r="M412" s="293"/>
      <c r="N412" s="770"/>
      <c r="O412" s="293"/>
      <c r="P412" s="293"/>
      <c r="Q412" s="293"/>
      <c r="R412" s="293"/>
      <c r="S412" s="293"/>
      <c r="T412" s="293" t="s">
        <v>773</v>
      </c>
      <c r="U412" s="293"/>
      <c r="V412" s="293"/>
      <c r="W412" s="293"/>
      <c r="X412" s="293"/>
      <c r="Y412" s="758">
        <f>Y411</f>
        <v>0</v>
      </c>
      <c r="Z412" s="758">
        <f>Z411</f>
        <v>0</v>
      </c>
      <c r="AA412" s="758">
        <f t="shared" ref="AA412:AB412" si="112">AA411</f>
        <v>0</v>
      </c>
      <c r="AB412" s="758">
        <f t="shared" si="112"/>
        <v>0</v>
      </c>
      <c r="AC412" s="295"/>
    </row>
    <row r="413" spans="1:29" ht="15.6" outlineLevel="1">
      <c r="A413" s="504"/>
      <c r="B413" s="296"/>
      <c r="C413" s="297"/>
      <c r="D413" s="773"/>
      <c r="E413" s="773"/>
      <c r="F413" s="773"/>
      <c r="G413" s="302"/>
      <c r="H413" s="302"/>
      <c r="I413" s="773"/>
      <c r="J413" s="773"/>
      <c r="K413" s="773"/>
      <c r="L413" s="773"/>
      <c r="M413" s="773"/>
      <c r="N413" s="301"/>
      <c r="O413" s="773"/>
      <c r="P413" s="773"/>
      <c r="Q413" s="773"/>
      <c r="R413" s="302"/>
      <c r="S413" s="302"/>
      <c r="T413" s="773"/>
      <c r="U413" s="773"/>
      <c r="V413" s="773"/>
      <c r="W413" s="773"/>
      <c r="X413" s="773"/>
      <c r="Y413" s="757"/>
      <c r="Z413" s="772"/>
      <c r="AA413" s="772"/>
      <c r="AB413" s="772"/>
      <c r="AC413" s="300"/>
    </row>
    <row r="414" spans="1:29" ht="15" outlineLevel="1">
      <c r="A414" s="502">
        <v>3</v>
      </c>
      <c r="B414" s="292" t="s">
        <v>3</v>
      </c>
      <c r="C414" s="289" t="s">
        <v>583</v>
      </c>
      <c r="D414" s="293"/>
      <c r="E414" s="293"/>
      <c r="F414" s="293"/>
      <c r="G414" s="293"/>
      <c r="H414" s="293"/>
      <c r="I414" s="293">
        <v>389383.71912200004</v>
      </c>
      <c r="J414" s="293"/>
      <c r="K414" s="293"/>
      <c r="L414" s="293"/>
      <c r="M414" s="293"/>
      <c r="N414" s="747"/>
      <c r="O414" s="293"/>
      <c r="P414" s="293"/>
      <c r="Q414" s="293"/>
      <c r="R414" s="293"/>
      <c r="S414" s="293"/>
      <c r="T414" s="293">
        <v>210.328817491</v>
      </c>
      <c r="U414" s="293"/>
      <c r="V414" s="293"/>
      <c r="W414" s="293"/>
      <c r="X414" s="293"/>
      <c r="Y414" s="769">
        <v>1</v>
      </c>
      <c r="Z414" s="749"/>
      <c r="AA414" s="749"/>
      <c r="AB414" s="749"/>
      <c r="AC414" s="294">
        <f>SUM(Y414:AB414)</f>
        <v>1</v>
      </c>
    </row>
    <row r="415" spans="1:29" ht="15" outlineLevel="1">
      <c r="B415" s="292" t="s">
        <v>257</v>
      </c>
      <c r="C415" s="289" t="s">
        <v>576</v>
      </c>
      <c r="D415" s="293"/>
      <c r="E415" s="293"/>
      <c r="F415" s="293"/>
      <c r="G415" s="293"/>
      <c r="H415" s="293"/>
      <c r="I415" s="293" t="s">
        <v>773</v>
      </c>
      <c r="J415" s="293"/>
      <c r="K415" s="293"/>
      <c r="L415" s="293"/>
      <c r="M415" s="293"/>
      <c r="N415" s="770"/>
      <c r="O415" s="293"/>
      <c r="P415" s="293"/>
      <c r="Q415" s="293"/>
      <c r="R415" s="293"/>
      <c r="S415" s="293"/>
      <c r="T415" s="293" t="s">
        <v>773</v>
      </c>
      <c r="U415" s="293"/>
      <c r="V415" s="293"/>
      <c r="W415" s="293"/>
      <c r="X415" s="293"/>
      <c r="Y415" s="758">
        <f>Y414</f>
        <v>1</v>
      </c>
      <c r="Z415" s="758">
        <f>Z414</f>
        <v>0</v>
      </c>
      <c r="AA415" s="758">
        <f t="shared" ref="AA415:AB415" si="113">AA414</f>
        <v>0</v>
      </c>
      <c r="AB415" s="758">
        <f t="shared" si="113"/>
        <v>0</v>
      </c>
      <c r="AC415" s="295"/>
    </row>
    <row r="416" spans="1:29" ht="15" outlineLevel="1">
      <c r="B416" s="292"/>
      <c r="C416" s="303"/>
      <c r="D416" s="747"/>
      <c r="E416" s="747"/>
      <c r="F416" s="747"/>
      <c r="G416" s="289"/>
      <c r="H416" s="289"/>
      <c r="I416" s="747"/>
      <c r="J416" s="747"/>
      <c r="K416" s="747"/>
      <c r="L416" s="747"/>
      <c r="M416" s="747"/>
      <c r="N416" s="281"/>
      <c r="O416" s="747"/>
      <c r="P416" s="747"/>
      <c r="Q416" s="747"/>
      <c r="R416" s="289"/>
      <c r="S416" s="289"/>
      <c r="T416" s="747"/>
      <c r="U416" s="747"/>
      <c r="V416" s="747"/>
      <c r="W416" s="747"/>
      <c r="X416" s="747"/>
      <c r="Y416" s="757"/>
      <c r="Z416" s="757"/>
      <c r="AA416" s="757"/>
      <c r="AB416" s="757"/>
      <c r="AC416" s="304"/>
    </row>
    <row r="417" spans="1:29" ht="15" outlineLevel="1">
      <c r="A417" s="502">
        <v>4</v>
      </c>
      <c r="B417" s="292" t="s">
        <v>4</v>
      </c>
      <c r="C417" s="289" t="s">
        <v>583</v>
      </c>
      <c r="D417" s="293"/>
      <c r="E417" s="293"/>
      <c r="F417" s="293"/>
      <c r="G417" s="293"/>
      <c r="H417" s="293"/>
      <c r="I417" s="293">
        <v>167030.0282</v>
      </c>
      <c r="J417" s="293"/>
      <c r="K417" s="293"/>
      <c r="L417" s="293"/>
      <c r="M417" s="293"/>
      <c r="N417" s="747"/>
      <c r="O417" s="293"/>
      <c r="P417" s="293"/>
      <c r="Q417" s="293"/>
      <c r="R417" s="293"/>
      <c r="S417" s="293"/>
      <c r="T417" s="293">
        <v>12.725007489999999</v>
      </c>
      <c r="U417" s="293"/>
      <c r="V417" s="293"/>
      <c r="W417" s="293"/>
      <c r="X417" s="293"/>
      <c r="Y417" s="769">
        <v>1</v>
      </c>
      <c r="Z417" s="749"/>
      <c r="AA417" s="749"/>
      <c r="AB417" s="749"/>
      <c r="AC417" s="294">
        <f>SUM(Y417:AB417)</f>
        <v>1</v>
      </c>
    </row>
    <row r="418" spans="1:29" ht="15" outlineLevel="1">
      <c r="B418" s="292" t="s">
        <v>257</v>
      </c>
      <c r="C418" s="289" t="s">
        <v>576</v>
      </c>
      <c r="D418" s="293"/>
      <c r="E418" s="293"/>
      <c r="F418" s="293"/>
      <c r="G418" s="293"/>
      <c r="H418" s="293"/>
      <c r="I418" s="293" t="s">
        <v>773</v>
      </c>
      <c r="J418" s="293"/>
      <c r="K418" s="293"/>
      <c r="L418" s="293"/>
      <c r="M418" s="293"/>
      <c r="N418" s="770"/>
      <c r="O418" s="293"/>
      <c r="P418" s="293"/>
      <c r="Q418" s="293"/>
      <c r="R418" s="293"/>
      <c r="S418" s="293"/>
      <c r="T418" s="293" t="s">
        <v>773</v>
      </c>
      <c r="U418" s="293"/>
      <c r="V418" s="293"/>
      <c r="W418" s="293"/>
      <c r="X418" s="293"/>
      <c r="Y418" s="758">
        <f>Y417</f>
        <v>1</v>
      </c>
      <c r="Z418" s="758">
        <f>Z417</f>
        <v>0</v>
      </c>
      <c r="AA418" s="758">
        <f t="shared" ref="AA418:AB418" si="114">AA417</f>
        <v>0</v>
      </c>
      <c r="AB418" s="758">
        <f t="shared" si="114"/>
        <v>0</v>
      </c>
      <c r="AC418" s="295"/>
    </row>
    <row r="419" spans="1:29" ht="15" outlineLevel="1">
      <c r="B419" s="292"/>
      <c r="C419" s="303"/>
      <c r="D419" s="773"/>
      <c r="E419" s="773"/>
      <c r="F419" s="773"/>
      <c r="G419" s="302"/>
      <c r="H419" s="302"/>
      <c r="I419" s="773"/>
      <c r="J419" s="773"/>
      <c r="K419" s="773"/>
      <c r="L419" s="773"/>
      <c r="M419" s="773"/>
      <c r="N419" s="747"/>
      <c r="O419" s="773"/>
      <c r="P419" s="773"/>
      <c r="Q419" s="773"/>
      <c r="R419" s="302"/>
      <c r="S419" s="302"/>
      <c r="T419" s="773"/>
      <c r="U419" s="773"/>
      <c r="V419" s="773"/>
      <c r="W419" s="773"/>
      <c r="X419" s="773"/>
      <c r="Y419" s="757"/>
      <c r="Z419" s="757"/>
      <c r="AA419" s="757"/>
      <c r="AB419" s="757"/>
      <c r="AC419" s="304"/>
    </row>
    <row r="420" spans="1:29" ht="15" outlineLevel="1">
      <c r="A420" s="502">
        <v>5</v>
      </c>
      <c r="B420" s="292" t="s">
        <v>5</v>
      </c>
      <c r="C420" s="289" t="s">
        <v>583</v>
      </c>
      <c r="D420" s="293"/>
      <c r="E420" s="293"/>
      <c r="F420" s="293"/>
      <c r="G420" s="293"/>
      <c r="H420" s="293"/>
      <c r="I420" s="293">
        <v>648295.33189999999</v>
      </c>
      <c r="J420" s="293"/>
      <c r="K420" s="293"/>
      <c r="L420" s="293"/>
      <c r="M420" s="293"/>
      <c r="N420" s="747"/>
      <c r="O420" s="293"/>
      <c r="P420" s="293"/>
      <c r="Q420" s="293"/>
      <c r="R420" s="293"/>
      <c r="S420" s="293"/>
      <c r="T420" s="293">
        <v>42.864536659999999</v>
      </c>
      <c r="U420" s="293"/>
      <c r="V420" s="293"/>
      <c r="W420" s="293"/>
      <c r="X420" s="293"/>
      <c r="Y420" s="769">
        <v>1</v>
      </c>
      <c r="Z420" s="749"/>
      <c r="AA420" s="749"/>
      <c r="AB420" s="749"/>
      <c r="AC420" s="294">
        <f>SUM(Y420:AB420)</f>
        <v>1</v>
      </c>
    </row>
    <row r="421" spans="1:29" ht="15" outlineLevel="1">
      <c r="B421" s="292" t="s">
        <v>257</v>
      </c>
      <c r="C421" s="289" t="s">
        <v>576</v>
      </c>
      <c r="D421" s="293"/>
      <c r="E421" s="293"/>
      <c r="F421" s="293"/>
      <c r="G421" s="293"/>
      <c r="H421" s="293"/>
      <c r="I421" s="293" t="s">
        <v>773</v>
      </c>
      <c r="J421" s="293"/>
      <c r="K421" s="293"/>
      <c r="L421" s="293"/>
      <c r="M421" s="293"/>
      <c r="N421" s="770"/>
      <c r="O421" s="293"/>
      <c r="P421" s="293"/>
      <c r="Q421" s="293"/>
      <c r="R421" s="293"/>
      <c r="S421" s="293"/>
      <c r="T421" s="293" t="s">
        <v>773</v>
      </c>
      <c r="U421" s="293"/>
      <c r="V421" s="293"/>
      <c r="W421" s="293"/>
      <c r="X421" s="293"/>
      <c r="Y421" s="758">
        <f>Y420</f>
        <v>1</v>
      </c>
      <c r="Z421" s="758">
        <f>Z420</f>
        <v>0</v>
      </c>
      <c r="AA421" s="758">
        <f t="shared" ref="AA421:AB421" si="115">AA420</f>
        <v>0</v>
      </c>
      <c r="AB421" s="758">
        <f t="shared" si="115"/>
        <v>0</v>
      </c>
      <c r="AC421" s="295"/>
    </row>
    <row r="422" spans="1:29" ht="15" outlineLevel="1">
      <c r="B422" s="292"/>
      <c r="C422" s="303"/>
      <c r="D422" s="773"/>
      <c r="E422" s="773"/>
      <c r="F422" s="773"/>
      <c r="G422" s="302"/>
      <c r="H422" s="302"/>
      <c r="I422" s="773"/>
      <c r="J422" s="773"/>
      <c r="K422" s="773"/>
      <c r="L422" s="773"/>
      <c r="M422" s="773"/>
      <c r="N422" s="747"/>
      <c r="O422" s="773"/>
      <c r="P422" s="773"/>
      <c r="Q422" s="773"/>
      <c r="R422" s="302"/>
      <c r="S422" s="302"/>
      <c r="T422" s="773"/>
      <c r="U422" s="773"/>
      <c r="V422" s="773"/>
      <c r="W422" s="773"/>
      <c r="X422" s="773"/>
      <c r="Y422" s="757"/>
      <c r="Z422" s="757"/>
      <c r="AA422" s="757"/>
      <c r="AB422" s="757"/>
      <c r="AC422" s="304"/>
    </row>
    <row r="423" spans="1:29" ht="15" hidden="1" outlineLevel="1">
      <c r="A423" s="502">
        <v>6</v>
      </c>
      <c r="B423" s="292" t="s">
        <v>6</v>
      </c>
      <c r="C423" s="289" t="s">
        <v>583</v>
      </c>
      <c r="D423" s="293"/>
      <c r="E423" s="293"/>
      <c r="F423" s="293"/>
      <c r="G423" s="293"/>
      <c r="H423" s="293"/>
      <c r="I423" s="293" t="s">
        <v>773</v>
      </c>
      <c r="J423" s="293"/>
      <c r="K423" s="293"/>
      <c r="L423" s="293"/>
      <c r="M423" s="293"/>
      <c r="N423" s="747"/>
      <c r="O423" s="293"/>
      <c r="P423" s="293"/>
      <c r="Q423" s="293"/>
      <c r="R423" s="293"/>
      <c r="S423" s="293"/>
      <c r="T423" s="293" t="s">
        <v>773</v>
      </c>
      <c r="U423" s="293"/>
      <c r="V423" s="293"/>
      <c r="W423" s="293"/>
      <c r="X423" s="293"/>
      <c r="Y423" s="749"/>
      <c r="Z423" s="749"/>
      <c r="AA423" s="749"/>
      <c r="AB423" s="749"/>
      <c r="AC423" s="294">
        <f>SUM(Y423:AB423)</f>
        <v>0</v>
      </c>
    </row>
    <row r="424" spans="1:29" ht="15" hidden="1" outlineLevel="1">
      <c r="B424" s="292" t="s">
        <v>257</v>
      </c>
      <c r="C424" s="289" t="s">
        <v>576</v>
      </c>
      <c r="D424" s="293"/>
      <c r="E424" s="293"/>
      <c r="F424" s="293"/>
      <c r="G424" s="293"/>
      <c r="H424" s="293"/>
      <c r="I424" s="293" t="s">
        <v>773</v>
      </c>
      <c r="J424" s="293"/>
      <c r="K424" s="293"/>
      <c r="L424" s="293"/>
      <c r="M424" s="293"/>
      <c r="N424" s="770"/>
      <c r="O424" s="293"/>
      <c r="P424" s="293"/>
      <c r="Q424" s="293"/>
      <c r="R424" s="293"/>
      <c r="S424" s="293"/>
      <c r="T424" s="293" t="s">
        <v>773</v>
      </c>
      <c r="U424" s="293"/>
      <c r="V424" s="293"/>
      <c r="W424" s="293"/>
      <c r="X424" s="293"/>
      <c r="Y424" s="758">
        <f>Y423</f>
        <v>0</v>
      </c>
      <c r="Z424" s="758">
        <f>Z423</f>
        <v>0</v>
      </c>
      <c r="AA424" s="758">
        <f t="shared" ref="AA424:AB424" si="116">AA423</f>
        <v>0</v>
      </c>
      <c r="AB424" s="758">
        <f t="shared" si="116"/>
        <v>0</v>
      </c>
      <c r="AC424" s="295"/>
    </row>
    <row r="425" spans="1:29" ht="15" hidden="1" outlineLevel="1">
      <c r="B425" s="292"/>
      <c r="C425" s="303"/>
      <c r="D425" s="773"/>
      <c r="E425" s="773"/>
      <c r="F425" s="773"/>
      <c r="G425" s="302"/>
      <c r="H425" s="302"/>
      <c r="I425" s="773"/>
      <c r="J425" s="773"/>
      <c r="K425" s="773"/>
      <c r="L425" s="773"/>
      <c r="M425" s="773"/>
      <c r="N425" s="747"/>
      <c r="O425" s="773"/>
      <c r="P425" s="773"/>
      <c r="Q425" s="773"/>
      <c r="R425" s="302"/>
      <c r="S425" s="302"/>
      <c r="T425" s="773"/>
      <c r="U425" s="773"/>
      <c r="V425" s="773"/>
      <c r="W425" s="773"/>
      <c r="X425" s="773"/>
      <c r="Y425" s="757"/>
      <c r="Z425" s="757"/>
      <c r="AA425" s="757"/>
      <c r="AB425" s="757"/>
      <c r="AC425" s="304"/>
    </row>
    <row r="426" spans="1:29" ht="15" hidden="1" outlineLevel="1">
      <c r="A426" s="502">
        <v>7</v>
      </c>
      <c r="B426" s="292" t="s">
        <v>41</v>
      </c>
      <c r="C426" s="289" t="s">
        <v>583</v>
      </c>
      <c r="D426" s="293"/>
      <c r="E426" s="293"/>
      <c r="F426" s="293"/>
      <c r="G426" s="293"/>
      <c r="H426" s="293"/>
      <c r="I426" s="293" t="s">
        <v>773</v>
      </c>
      <c r="J426" s="293"/>
      <c r="K426" s="293"/>
      <c r="L426" s="293"/>
      <c r="M426" s="293"/>
      <c r="N426" s="747"/>
      <c r="O426" s="293"/>
      <c r="P426" s="293"/>
      <c r="Q426" s="293"/>
      <c r="R426" s="293"/>
      <c r="S426" s="293"/>
      <c r="T426" s="293" t="s">
        <v>773</v>
      </c>
      <c r="U426" s="293"/>
      <c r="V426" s="293"/>
      <c r="W426" s="293"/>
      <c r="X426" s="293"/>
      <c r="Y426" s="769"/>
      <c r="Z426" s="749"/>
      <c r="AA426" s="749"/>
      <c r="AB426" s="749"/>
      <c r="AC426" s="294">
        <f>SUM(Y426:AB426)</f>
        <v>0</v>
      </c>
    </row>
    <row r="427" spans="1:29" ht="15" hidden="1" outlineLevel="1">
      <c r="B427" s="292" t="s">
        <v>257</v>
      </c>
      <c r="C427" s="289" t="s">
        <v>576</v>
      </c>
      <c r="D427" s="293"/>
      <c r="E427" s="293"/>
      <c r="F427" s="293"/>
      <c r="G427" s="293"/>
      <c r="H427" s="293"/>
      <c r="I427" s="293" t="s">
        <v>773</v>
      </c>
      <c r="J427" s="293"/>
      <c r="K427" s="293"/>
      <c r="L427" s="293"/>
      <c r="M427" s="293"/>
      <c r="N427" s="747"/>
      <c r="O427" s="293"/>
      <c r="P427" s="293"/>
      <c r="Q427" s="293"/>
      <c r="R427" s="293"/>
      <c r="S427" s="293"/>
      <c r="T427" s="293" t="s">
        <v>773</v>
      </c>
      <c r="U427" s="293"/>
      <c r="V427" s="293"/>
      <c r="W427" s="293"/>
      <c r="X427" s="293"/>
      <c r="Y427" s="758">
        <f>Y426</f>
        <v>0</v>
      </c>
      <c r="Z427" s="758">
        <f>Z426</f>
        <v>0</v>
      </c>
      <c r="AA427" s="758">
        <f t="shared" ref="AA427:AB427" si="117">AA426</f>
        <v>0</v>
      </c>
      <c r="AB427" s="758">
        <f t="shared" si="117"/>
        <v>0</v>
      </c>
      <c r="AC427" s="295"/>
    </row>
    <row r="428" spans="1:29" ht="15" hidden="1" outlineLevel="1">
      <c r="B428" s="292"/>
      <c r="C428" s="303"/>
      <c r="D428" s="773"/>
      <c r="E428" s="773"/>
      <c r="F428" s="773"/>
      <c r="G428" s="302"/>
      <c r="H428" s="302"/>
      <c r="I428" s="773"/>
      <c r="J428" s="773"/>
      <c r="K428" s="773"/>
      <c r="L428" s="773"/>
      <c r="M428" s="773"/>
      <c r="N428" s="747"/>
      <c r="O428" s="773"/>
      <c r="P428" s="773"/>
      <c r="Q428" s="773"/>
      <c r="R428" s="302"/>
      <c r="S428" s="302"/>
      <c r="T428" s="773"/>
      <c r="U428" s="773"/>
      <c r="V428" s="773"/>
      <c r="W428" s="773"/>
      <c r="X428" s="773"/>
      <c r="Y428" s="757"/>
      <c r="Z428" s="757"/>
      <c r="AA428" s="757"/>
      <c r="AB428" s="757"/>
      <c r="AC428" s="304"/>
    </row>
    <row r="429" spans="1:29" s="281" customFormat="1" ht="15" hidden="1" outlineLevel="1">
      <c r="A429" s="502">
        <v>8</v>
      </c>
      <c r="B429" s="292" t="s">
        <v>483</v>
      </c>
      <c r="C429" s="289" t="s">
        <v>583</v>
      </c>
      <c r="D429" s="293"/>
      <c r="E429" s="293"/>
      <c r="F429" s="293"/>
      <c r="G429" s="293"/>
      <c r="H429" s="293"/>
      <c r="I429" s="293" t="s">
        <v>773</v>
      </c>
      <c r="J429" s="293"/>
      <c r="K429" s="293"/>
      <c r="L429" s="293"/>
      <c r="M429" s="293"/>
      <c r="N429" s="747"/>
      <c r="O429" s="293"/>
      <c r="P429" s="293"/>
      <c r="Q429" s="293"/>
      <c r="R429" s="293"/>
      <c r="S429" s="293"/>
      <c r="T429" s="293" t="s">
        <v>773</v>
      </c>
      <c r="U429" s="293"/>
      <c r="V429" s="293"/>
      <c r="W429" s="293"/>
      <c r="X429" s="293"/>
      <c r="Y429" s="749"/>
      <c r="Z429" s="749"/>
      <c r="AA429" s="749"/>
      <c r="AB429" s="749"/>
      <c r="AC429" s="294">
        <f>SUM(Y429:AB429)</f>
        <v>0</v>
      </c>
    </row>
    <row r="430" spans="1:29" s="281" customFormat="1" ht="15" hidden="1" outlineLevel="1">
      <c r="A430" s="502"/>
      <c r="B430" s="292" t="s">
        <v>257</v>
      </c>
      <c r="C430" s="289" t="s">
        <v>576</v>
      </c>
      <c r="D430" s="293"/>
      <c r="E430" s="293"/>
      <c r="F430" s="293"/>
      <c r="G430" s="293"/>
      <c r="H430" s="293"/>
      <c r="I430" s="293" t="s">
        <v>773</v>
      </c>
      <c r="J430" s="293"/>
      <c r="K430" s="293"/>
      <c r="L430" s="293"/>
      <c r="M430" s="293"/>
      <c r="N430" s="747"/>
      <c r="O430" s="293"/>
      <c r="P430" s="293"/>
      <c r="Q430" s="293"/>
      <c r="R430" s="293"/>
      <c r="S430" s="293"/>
      <c r="T430" s="293" t="s">
        <v>773</v>
      </c>
      <c r="U430" s="293"/>
      <c r="V430" s="293"/>
      <c r="W430" s="293"/>
      <c r="X430" s="293"/>
      <c r="Y430" s="758">
        <f>Y429</f>
        <v>0</v>
      </c>
      <c r="Z430" s="758">
        <f>Z429</f>
        <v>0</v>
      </c>
      <c r="AA430" s="758">
        <f t="shared" ref="AA430:AB430" si="118">AA429</f>
        <v>0</v>
      </c>
      <c r="AB430" s="758">
        <f t="shared" si="118"/>
        <v>0</v>
      </c>
      <c r="AC430" s="295"/>
    </row>
    <row r="431" spans="1:29" s="281" customFormat="1" ht="15" hidden="1" outlineLevel="1">
      <c r="A431" s="502"/>
      <c r="B431" s="292"/>
      <c r="C431" s="303"/>
      <c r="D431" s="773"/>
      <c r="E431" s="773"/>
      <c r="F431" s="773"/>
      <c r="G431" s="302"/>
      <c r="H431" s="302"/>
      <c r="I431" s="773"/>
      <c r="J431" s="773"/>
      <c r="K431" s="773"/>
      <c r="L431" s="773"/>
      <c r="M431" s="773"/>
      <c r="N431" s="747"/>
      <c r="O431" s="773"/>
      <c r="P431" s="773"/>
      <c r="Q431" s="773"/>
      <c r="R431" s="302"/>
      <c r="S431" s="302"/>
      <c r="T431" s="773"/>
      <c r="U431" s="773"/>
      <c r="V431" s="773"/>
      <c r="W431" s="773"/>
      <c r="X431" s="773"/>
      <c r="Y431" s="757"/>
      <c r="Z431" s="757"/>
      <c r="AA431" s="757"/>
      <c r="AB431" s="757"/>
      <c r="AC431" s="304"/>
    </row>
    <row r="432" spans="1:29" ht="15" hidden="1" outlineLevel="1">
      <c r="A432" s="502">
        <v>9</v>
      </c>
      <c r="B432" s="292" t="s">
        <v>7</v>
      </c>
      <c r="C432" s="289" t="s">
        <v>583</v>
      </c>
      <c r="D432" s="293"/>
      <c r="E432" s="293"/>
      <c r="F432" s="293"/>
      <c r="G432" s="293"/>
      <c r="H432" s="293"/>
      <c r="I432" s="293" t="s">
        <v>773</v>
      </c>
      <c r="J432" s="293"/>
      <c r="K432" s="293"/>
      <c r="L432" s="293"/>
      <c r="M432" s="293"/>
      <c r="N432" s="747"/>
      <c r="O432" s="293"/>
      <c r="P432" s="293"/>
      <c r="Q432" s="293"/>
      <c r="R432" s="293"/>
      <c r="S432" s="293"/>
      <c r="T432" s="293" t="s">
        <v>773</v>
      </c>
      <c r="U432" s="293"/>
      <c r="V432" s="293"/>
      <c r="W432" s="293"/>
      <c r="X432" s="293"/>
      <c r="Y432" s="749"/>
      <c r="Z432" s="749"/>
      <c r="AA432" s="749"/>
      <c r="AB432" s="749"/>
      <c r="AC432" s="294">
        <f>SUM(Y432:AB432)</f>
        <v>0</v>
      </c>
    </row>
    <row r="433" spans="1:29" ht="15" hidden="1" outlineLevel="1">
      <c r="B433" s="292" t="s">
        <v>257</v>
      </c>
      <c r="C433" s="289" t="s">
        <v>576</v>
      </c>
      <c r="D433" s="293"/>
      <c r="E433" s="293"/>
      <c r="F433" s="293"/>
      <c r="G433" s="293"/>
      <c r="H433" s="293"/>
      <c r="I433" s="293" t="s">
        <v>773</v>
      </c>
      <c r="J433" s="293"/>
      <c r="K433" s="293"/>
      <c r="L433" s="293"/>
      <c r="M433" s="293"/>
      <c r="N433" s="747"/>
      <c r="O433" s="293"/>
      <c r="P433" s="293"/>
      <c r="Q433" s="293"/>
      <c r="R433" s="293"/>
      <c r="S433" s="293"/>
      <c r="T433" s="293" t="s">
        <v>773</v>
      </c>
      <c r="U433" s="293"/>
      <c r="V433" s="293"/>
      <c r="W433" s="293"/>
      <c r="X433" s="293"/>
      <c r="Y433" s="758">
        <f>Y432</f>
        <v>0</v>
      </c>
      <c r="Z433" s="758">
        <f>Z432</f>
        <v>0</v>
      </c>
      <c r="AA433" s="758">
        <f t="shared" ref="AA433:AB433" si="119">AA432</f>
        <v>0</v>
      </c>
      <c r="AB433" s="758">
        <f t="shared" si="119"/>
        <v>0</v>
      </c>
      <c r="AC433" s="295"/>
    </row>
    <row r="434" spans="1:29" ht="15" hidden="1" outlineLevel="1">
      <c r="B434" s="305"/>
      <c r="C434" s="306"/>
      <c r="D434" s="747"/>
      <c r="E434" s="747"/>
      <c r="F434" s="747"/>
      <c r="G434" s="289"/>
      <c r="H434" s="289"/>
      <c r="I434" s="747"/>
      <c r="J434" s="747"/>
      <c r="K434" s="747"/>
      <c r="L434" s="747"/>
      <c r="M434" s="747"/>
      <c r="N434" s="747"/>
      <c r="O434" s="747"/>
      <c r="P434" s="747"/>
      <c r="Q434" s="747"/>
      <c r="R434" s="289"/>
      <c r="S434" s="289"/>
      <c r="T434" s="747"/>
      <c r="U434" s="747"/>
      <c r="V434" s="747"/>
      <c r="W434" s="747"/>
      <c r="X434" s="747"/>
      <c r="Y434" s="757"/>
      <c r="Z434" s="757"/>
      <c r="AA434" s="757"/>
      <c r="AB434" s="757"/>
      <c r="AC434" s="304"/>
    </row>
    <row r="435" spans="1:29" ht="15.6" outlineLevel="1">
      <c r="A435" s="503"/>
      <c r="B435" s="286" t="s">
        <v>8</v>
      </c>
      <c r="C435" s="287"/>
      <c r="D435" s="774"/>
      <c r="E435" s="774"/>
      <c r="F435" s="774"/>
      <c r="G435" s="287"/>
      <c r="H435" s="287"/>
      <c r="I435" s="774"/>
      <c r="J435" s="774"/>
      <c r="K435" s="774"/>
      <c r="L435" s="774"/>
      <c r="M435" s="774"/>
      <c r="N435" s="747"/>
      <c r="O435" s="774"/>
      <c r="P435" s="774"/>
      <c r="Q435" s="774"/>
      <c r="R435" s="287"/>
      <c r="S435" s="287"/>
      <c r="T435" s="774"/>
      <c r="U435" s="774"/>
      <c r="V435" s="774"/>
      <c r="W435" s="774"/>
      <c r="X435" s="774"/>
      <c r="Y435" s="752"/>
      <c r="Z435" s="752"/>
      <c r="AA435" s="752"/>
      <c r="AB435" s="752"/>
      <c r="AC435" s="290"/>
    </row>
    <row r="436" spans="1:29" ht="15" outlineLevel="1">
      <c r="A436" s="502">
        <v>10</v>
      </c>
      <c r="B436" s="308" t="s">
        <v>22</v>
      </c>
      <c r="C436" s="289" t="s">
        <v>583</v>
      </c>
      <c r="D436" s="293"/>
      <c r="E436" s="293"/>
      <c r="F436" s="293"/>
      <c r="G436" s="293"/>
      <c r="H436" s="293"/>
      <c r="I436" s="293"/>
      <c r="J436" s="293"/>
      <c r="K436" s="293"/>
      <c r="L436" s="293"/>
      <c r="M436" s="293"/>
      <c r="N436" s="293"/>
      <c r="O436" s="293"/>
      <c r="P436" s="293"/>
      <c r="Q436" s="293"/>
      <c r="R436" s="293"/>
      <c r="S436" s="293"/>
      <c r="T436" s="293"/>
      <c r="U436" s="293"/>
      <c r="V436" s="293"/>
      <c r="W436" s="293"/>
      <c r="X436" s="293"/>
      <c r="Y436" s="753"/>
      <c r="Z436" s="769"/>
      <c r="AA436" s="775"/>
      <c r="AB436" s="775"/>
      <c r="AC436" s="294">
        <f>SUM(Y436:AB436)</f>
        <v>0</v>
      </c>
    </row>
    <row r="437" spans="1:29" ht="15" outlineLevel="1">
      <c r="B437" s="292" t="s">
        <v>257</v>
      </c>
      <c r="C437" s="289" t="s">
        <v>576</v>
      </c>
      <c r="D437" s="293"/>
      <c r="E437" s="293"/>
      <c r="F437" s="293"/>
      <c r="G437" s="293"/>
      <c r="H437" s="293"/>
      <c r="I437" s="293" t="s">
        <v>773</v>
      </c>
      <c r="J437" s="293"/>
      <c r="K437" s="293"/>
      <c r="L437" s="293"/>
      <c r="M437" s="293"/>
      <c r="N437" s="293">
        <v>0</v>
      </c>
      <c r="O437" s="293"/>
      <c r="P437" s="293"/>
      <c r="Q437" s="293"/>
      <c r="R437" s="293"/>
      <c r="S437" s="293"/>
      <c r="T437" s="293" t="s">
        <v>773</v>
      </c>
      <c r="U437" s="293"/>
      <c r="V437" s="293"/>
      <c r="W437" s="293"/>
      <c r="X437" s="293"/>
      <c r="Y437" s="758">
        <f>Y436</f>
        <v>0</v>
      </c>
      <c r="Z437" s="758">
        <f>Z436</f>
        <v>0</v>
      </c>
      <c r="AA437" s="758">
        <f t="shared" ref="AA437:AB437" si="120">AA436</f>
        <v>0</v>
      </c>
      <c r="AB437" s="758">
        <f t="shared" si="120"/>
        <v>0</v>
      </c>
      <c r="AC437" s="309"/>
    </row>
    <row r="438" spans="1:29" ht="15" outlineLevel="1">
      <c r="B438" s="308"/>
      <c r="C438" s="310"/>
      <c r="D438" s="747"/>
      <c r="E438" s="747"/>
      <c r="F438" s="747"/>
      <c r="G438" s="289"/>
      <c r="H438" s="289"/>
      <c r="I438" s="747"/>
      <c r="J438" s="747"/>
      <c r="K438" s="747"/>
      <c r="L438" s="747"/>
      <c r="M438" s="747"/>
      <c r="N438" s="747"/>
      <c r="O438" s="747"/>
      <c r="P438" s="747"/>
      <c r="Q438" s="747"/>
      <c r="R438" s="289"/>
      <c r="S438" s="289"/>
      <c r="T438" s="747"/>
      <c r="U438" s="747"/>
      <c r="V438" s="747"/>
      <c r="W438" s="747"/>
      <c r="X438" s="747"/>
      <c r="Y438" s="754"/>
      <c r="Z438" s="754"/>
      <c r="AA438" s="754"/>
      <c r="AB438" s="754"/>
      <c r="AC438" s="311"/>
    </row>
    <row r="439" spans="1:29" ht="15" outlineLevel="1">
      <c r="A439" s="502">
        <v>11</v>
      </c>
      <c r="B439" s="312" t="s">
        <v>21</v>
      </c>
      <c r="C439" s="289" t="s">
        <v>583</v>
      </c>
      <c r="D439" s="293"/>
      <c r="E439" s="293"/>
      <c r="F439" s="293"/>
      <c r="G439" s="293"/>
      <c r="H439" s="293"/>
      <c r="I439" s="293">
        <v>27513.19267</v>
      </c>
      <c r="J439" s="293"/>
      <c r="K439" s="293"/>
      <c r="L439" s="293"/>
      <c r="M439" s="293"/>
      <c r="N439" s="293">
        <v>12</v>
      </c>
      <c r="O439" s="293"/>
      <c r="P439" s="293"/>
      <c r="Q439" s="293"/>
      <c r="R439" s="293"/>
      <c r="S439" s="293"/>
      <c r="T439" s="293">
        <v>7.8489148899999996</v>
      </c>
      <c r="U439" s="293"/>
      <c r="V439" s="293"/>
      <c r="W439" s="293"/>
      <c r="X439" s="293"/>
      <c r="Y439" s="753"/>
      <c r="Z439" s="769">
        <v>1</v>
      </c>
      <c r="AA439" s="753"/>
      <c r="AB439" s="753"/>
      <c r="AC439" s="294">
        <f>SUM(Y439:AB439)</f>
        <v>1</v>
      </c>
    </row>
    <row r="440" spans="1:29" ht="15" outlineLevel="1">
      <c r="B440" s="292" t="s">
        <v>257</v>
      </c>
      <c r="C440" s="289" t="s">
        <v>576</v>
      </c>
      <c r="D440" s="293"/>
      <c r="E440" s="293"/>
      <c r="F440" s="293"/>
      <c r="G440" s="293"/>
      <c r="H440" s="293"/>
      <c r="I440" s="293" t="s">
        <v>773</v>
      </c>
      <c r="J440" s="293"/>
      <c r="K440" s="293"/>
      <c r="L440" s="293"/>
      <c r="M440" s="293"/>
      <c r="N440" s="293">
        <v>12</v>
      </c>
      <c r="O440" s="293"/>
      <c r="P440" s="293"/>
      <c r="Q440" s="293"/>
      <c r="R440" s="293"/>
      <c r="S440" s="293"/>
      <c r="T440" s="293" t="s">
        <v>773</v>
      </c>
      <c r="U440" s="293"/>
      <c r="V440" s="293"/>
      <c r="W440" s="293"/>
      <c r="X440" s="293"/>
      <c r="Y440" s="758">
        <f>Y439</f>
        <v>0</v>
      </c>
      <c r="Z440" s="758">
        <f>Z439</f>
        <v>1</v>
      </c>
      <c r="AA440" s="758">
        <f t="shared" ref="AA440:AB440" si="121">AA439</f>
        <v>0</v>
      </c>
      <c r="AB440" s="758">
        <f t="shared" si="121"/>
        <v>0</v>
      </c>
      <c r="AC440" s="309"/>
    </row>
    <row r="441" spans="1:29" ht="15" outlineLevel="1">
      <c r="B441" s="312"/>
      <c r="C441" s="310"/>
      <c r="D441" s="747"/>
      <c r="E441" s="747"/>
      <c r="F441" s="747"/>
      <c r="G441" s="289"/>
      <c r="H441" s="289"/>
      <c r="I441" s="747"/>
      <c r="J441" s="747"/>
      <c r="K441" s="747"/>
      <c r="L441" s="747"/>
      <c r="M441" s="747"/>
      <c r="N441" s="747"/>
      <c r="O441" s="747"/>
      <c r="P441" s="747"/>
      <c r="Q441" s="747"/>
      <c r="R441" s="289"/>
      <c r="S441" s="289"/>
      <c r="T441" s="747"/>
      <c r="U441" s="747"/>
      <c r="V441" s="747"/>
      <c r="W441" s="747"/>
      <c r="X441" s="747"/>
      <c r="Y441" s="754"/>
      <c r="Z441" s="755"/>
      <c r="AA441" s="754"/>
      <c r="AB441" s="754"/>
      <c r="AC441" s="311"/>
    </row>
    <row r="442" spans="1:29" ht="15" hidden="1" outlineLevel="1">
      <c r="A442" s="502">
        <v>12</v>
      </c>
      <c r="B442" s="312" t="s">
        <v>23</v>
      </c>
      <c r="C442" s="289" t="s">
        <v>583</v>
      </c>
      <c r="D442" s="293"/>
      <c r="E442" s="293"/>
      <c r="F442" s="293"/>
      <c r="G442" s="293"/>
      <c r="H442" s="293"/>
      <c r="I442" s="293" t="s">
        <v>773</v>
      </c>
      <c r="J442" s="293"/>
      <c r="K442" s="293"/>
      <c r="L442" s="293"/>
      <c r="M442" s="293"/>
      <c r="N442" s="293">
        <v>3</v>
      </c>
      <c r="O442" s="293"/>
      <c r="P442" s="293"/>
      <c r="Q442" s="293"/>
      <c r="R442" s="293"/>
      <c r="S442" s="293"/>
      <c r="T442" s="293" t="s">
        <v>773</v>
      </c>
      <c r="U442" s="293"/>
      <c r="V442" s="293"/>
      <c r="W442" s="293"/>
      <c r="X442" s="293"/>
      <c r="Y442" s="753"/>
      <c r="Z442" s="753"/>
      <c r="AA442" s="775"/>
      <c r="AB442" s="753"/>
      <c r="AC442" s="294">
        <f>SUM(Y442:AB442)</f>
        <v>0</v>
      </c>
    </row>
    <row r="443" spans="1:29" ht="15" hidden="1" outlineLevel="1">
      <c r="B443" s="292" t="s">
        <v>257</v>
      </c>
      <c r="C443" s="289" t="s">
        <v>576</v>
      </c>
      <c r="D443" s="293"/>
      <c r="E443" s="293"/>
      <c r="F443" s="293"/>
      <c r="G443" s="293"/>
      <c r="H443" s="293"/>
      <c r="I443" s="293" t="s">
        <v>773</v>
      </c>
      <c r="J443" s="293"/>
      <c r="K443" s="293"/>
      <c r="L443" s="293"/>
      <c r="M443" s="293"/>
      <c r="N443" s="293">
        <v>3</v>
      </c>
      <c r="O443" s="293"/>
      <c r="P443" s="293"/>
      <c r="Q443" s="293"/>
      <c r="R443" s="293"/>
      <c r="S443" s="293"/>
      <c r="T443" s="293" t="s">
        <v>773</v>
      </c>
      <c r="U443" s="293"/>
      <c r="V443" s="293"/>
      <c r="W443" s="293"/>
      <c r="X443" s="293"/>
      <c r="Y443" s="758">
        <f>Y442</f>
        <v>0</v>
      </c>
      <c r="Z443" s="758">
        <f>Z442</f>
        <v>0</v>
      </c>
      <c r="AA443" s="758">
        <f>AA442</f>
        <v>0</v>
      </c>
      <c r="AB443" s="758">
        <f t="shared" ref="AB443" si="122">AB442</f>
        <v>0</v>
      </c>
      <c r="AC443" s="309"/>
    </row>
    <row r="444" spans="1:29" ht="15" hidden="1" outlineLevel="1">
      <c r="B444" s="312"/>
      <c r="C444" s="310"/>
      <c r="D444" s="776"/>
      <c r="E444" s="776"/>
      <c r="F444" s="776"/>
      <c r="G444" s="314"/>
      <c r="H444" s="314"/>
      <c r="I444" s="776"/>
      <c r="J444" s="776"/>
      <c r="K444" s="776"/>
      <c r="L444" s="776"/>
      <c r="M444" s="776"/>
      <c r="N444" s="747"/>
      <c r="O444" s="776"/>
      <c r="P444" s="776"/>
      <c r="Q444" s="776"/>
      <c r="R444" s="314"/>
      <c r="S444" s="314"/>
      <c r="T444" s="776"/>
      <c r="U444" s="776"/>
      <c r="V444" s="776"/>
      <c r="W444" s="776"/>
      <c r="X444" s="776"/>
      <c r="Y444" s="754"/>
      <c r="Z444" s="755"/>
      <c r="AA444" s="754"/>
      <c r="AB444" s="754"/>
      <c r="AC444" s="311"/>
    </row>
    <row r="445" spans="1:29" ht="15" hidden="1" outlineLevel="1">
      <c r="A445" s="502">
        <v>13</v>
      </c>
      <c r="B445" s="312" t="s">
        <v>24</v>
      </c>
      <c r="C445" s="289" t="s">
        <v>583</v>
      </c>
      <c r="D445" s="293"/>
      <c r="E445" s="293"/>
      <c r="F445" s="293"/>
      <c r="G445" s="293"/>
      <c r="H445" s="293"/>
      <c r="I445" s="293" t="s">
        <v>773</v>
      </c>
      <c r="J445" s="293"/>
      <c r="K445" s="293"/>
      <c r="L445" s="293"/>
      <c r="M445" s="293"/>
      <c r="N445" s="293">
        <v>12</v>
      </c>
      <c r="O445" s="293"/>
      <c r="P445" s="293"/>
      <c r="Q445" s="293"/>
      <c r="R445" s="293"/>
      <c r="S445" s="293"/>
      <c r="T445" s="293" t="s">
        <v>773</v>
      </c>
      <c r="U445" s="293"/>
      <c r="V445" s="293"/>
      <c r="W445" s="293"/>
      <c r="X445" s="293"/>
      <c r="Y445" s="753"/>
      <c r="Z445" s="753"/>
      <c r="AA445" s="753"/>
      <c r="AB445" s="753"/>
      <c r="AC445" s="294">
        <f>SUM(Y445:AB445)</f>
        <v>0</v>
      </c>
    </row>
    <row r="446" spans="1:29" ht="15" hidden="1" outlineLevel="1">
      <c r="B446" s="292" t="s">
        <v>257</v>
      </c>
      <c r="C446" s="289" t="s">
        <v>576</v>
      </c>
      <c r="D446" s="293"/>
      <c r="E446" s="293"/>
      <c r="F446" s="293"/>
      <c r="G446" s="293"/>
      <c r="H446" s="293"/>
      <c r="I446" s="293" t="s">
        <v>773</v>
      </c>
      <c r="J446" s="293"/>
      <c r="K446" s="293"/>
      <c r="L446" s="293"/>
      <c r="M446" s="293"/>
      <c r="N446" s="293">
        <v>12</v>
      </c>
      <c r="O446" s="293"/>
      <c r="P446" s="293"/>
      <c r="Q446" s="293"/>
      <c r="R446" s="293"/>
      <c r="S446" s="293"/>
      <c r="T446" s="293" t="s">
        <v>773</v>
      </c>
      <c r="U446" s="293"/>
      <c r="V446" s="293"/>
      <c r="W446" s="293"/>
      <c r="X446" s="293"/>
      <c r="Y446" s="758">
        <f>Y445</f>
        <v>0</v>
      </c>
      <c r="Z446" s="758">
        <f>Z445</f>
        <v>0</v>
      </c>
      <c r="AA446" s="758">
        <f>AA445</f>
        <v>0</v>
      </c>
      <c r="AB446" s="758">
        <f t="shared" ref="AB446" si="123">AB445</f>
        <v>0</v>
      </c>
      <c r="AC446" s="309"/>
    </row>
    <row r="447" spans="1:29" ht="15" hidden="1" outlineLevel="1">
      <c r="B447" s="312"/>
      <c r="C447" s="310"/>
      <c r="D447" s="776"/>
      <c r="E447" s="776"/>
      <c r="F447" s="776"/>
      <c r="G447" s="314"/>
      <c r="H447" s="314"/>
      <c r="I447" s="776"/>
      <c r="J447" s="776"/>
      <c r="K447" s="776"/>
      <c r="L447" s="776"/>
      <c r="M447" s="776"/>
      <c r="N447" s="747"/>
      <c r="O447" s="776"/>
      <c r="P447" s="776"/>
      <c r="Q447" s="776"/>
      <c r="R447" s="314"/>
      <c r="S447" s="314"/>
      <c r="T447" s="776"/>
      <c r="U447" s="776"/>
      <c r="V447" s="776"/>
      <c r="W447" s="776"/>
      <c r="X447" s="776"/>
      <c r="Y447" s="754"/>
      <c r="Z447" s="754"/>
      <c r="AA447" s="754"/>
      <c r="AB447" s="754"/>
      <c r="AC447" s="311"/>
    </row>
    <row r="448" spans="1:29" ht="15" hidden="1" outlineLevel="1">
      <c r="A448" s="502">
        <v>14</v>
      </c>
      <c r="B448" s="312" t="s">
        <v>20</v>
      </c>
      <c r="C448" s="289" t="s">
        <v>583</v>
      </c>
      <c r="D448" s="293"/>
      <c r="E448" s="293"/>
      <c r="F448" s="293"/>
      <c r="G448" s="293"/>
      <c r="H448" s="293"/>
      <c r="I448" s="293" t="s">
        <v>773</v>
      </c>
      <c r="J448" s="293"/>
      <c r="K448" s="293"/>
      <c r="L448" s="293"/>
      <c r="M448" s="293"/>
      <c r="N448" s="293">
        <v>12</v>
      </c>
      <c r="O448" s="293"/>
      <c r="P448" s="293"/>
      <c r="Q448" s="293"/>
      <c r="R448" s="293"/>
      <c r="S448" s="293"/>
      <c r="T448" s="293" t="s">
        <v>773</v>
      </c>
      <c r="U448" s="293"/>
      <c r="V448" s="293"/>
      <c r="W448" s="293"/>
      <c r="X448" s="293"/>
      <c r="Y448" s="753"/>
      <c r="Z448" s="753"/>
      <c r="AA448" s="775"/>
      <c r="AB448" s="753"/>
      <c r="AC448" s="294">
        <f>SUM(Y448:AB448)</f>
        <v>0</v>
      </c>
    </row>
    <row r="449" spans="1:29" ht="15" hidden="1" outlineLevel="1">
      <c r="B449" s="292" t="s">
        <v>257</v>
      </c>
      <c r="C449" s="289" t="s">
        <v>576</v>
      </c>
      <c r="D449" s="293"/>
      <c r="E449" s="293"/>
      <c r="F449" s="293"/>
      <c r="G449" s="293"/>
      <c r="H449" s="293"/>
      <c r="I449" s="293" t="s">
        <v>773</v>
      </c>
      <c r="J449" s="293"/>
      <c r="K449" s="293"/>
      <c r="L449" s="293"/>
      <c r="M449" s="293"/>
      <c r="N449" s="293">
        <v>12</v>
      </c>
      <c r="O449" s="293"/>
      <c r="P449" s="293"/>
      <c r="Q449" s="293"/>
      <c r="R449" s="293"/>
      <c r="S449" s="293"/>
      <c r="T449" s="293" t="s">
        <v>773</v>
      </c>
      <c r="U449" s="293"/>
      <c r="V449" s="293"/>
      <c r="W449" s="293"/>
      <c r="X449" s="293"/>
      <c r="Y449" s="758">
        <f>Y448</f>
        <v>0</v>
      </c>
      <c r="Z449" s="758">
        <f>Z448</f>
        <v>0</v>
      </c>
      <c r="AA449" s="758">
        <f t="shared" ref="AA449:AB449" si="124">AA448</f>
        <v>0</v>
      </c>
      <c r="AB449" s="758">
        <f t="shared" si="124"/>
        <v>0</v>
      </c>
      <c r="AC449" s="309"/>
    </row>
    <row r="450" spans="1:29" ht="15" hidden="1" outlineLevel="1">
      <c r="B450" s="312"/>
      <c r="C450" s="310"/>
      <c r="D450" s="776"/>
      <c r="E450" s="776"/>
      <c r="F450" s="776"/>
      <c r="G450" s="314"/>
      <c r="H450" s="314"/>
      <c r="I450" s="776"/>
      <c r="J450" s="776"/>
      <c r="K450" s="776"/>
      <c r="L450" s="776"/>
      <c r="M450" s="776"/>
      <c r="N450" s="747"/>
      <c r="O450" s="776"/>
      <c r="P450" s="776"/>
      <c r="Q450" s="776"/>
      <c r="R450" s="314"/>
      <c r="S450" s="314"/>
      <c r="T450" s="776"/>
      <c r="U450" s="776"/>
      <c r="V450" s="776"/>
      <c r="W450" s="776"/>
      <c r="X450" s="776"/>
      <c r="Y450" s="754"/>
      <c r="Z450" s="755"/>
      <c r="AA450" s="754"/>
      <c r="AB450" s="754"/>
      <c r="AC450" s="311"/>
    </row>
    <row r="451" spans="1:29" s="281" customFormat="1" ht="15" hidden="1" outlineLevel="1">
      <c r="A451" s="502">
        <v>15</v>
      </c>
      <c r="B451" s="312" t="s">
        <v>484</v>
      </c>
      <c r="C451" s="289" t="s">
        <v>583</v>
      </c>
      <c r="D451" s="293"/>
      <c r="E451" s="293"/>
      <c r="F451" s="293"/>
      <c r="G451" s="293"/>
      <c r="H451" s="293"/>
      <c r="I451" s="293" t="s">
        <v>773</v>
      </c>
      <c r="J451" s="293"/>
      <c r="K451" s="293"/>
      <c r="L451" s="293"/>
      <c r="M451" s="293"/>
      <c r="N451" s="747"/>
      <c r="O451" s="293"/>
      <c r="P451" s="293"/>
      <c r="Q451" s="293"/>
      <c r="R451" s="293"/>
      <c r="S451" s="293"/>
      <c r="T451" s="293" t="s">
        <v>773</v>
      </c>
      <c r="U451" s="293"/>
      <c r="V451" s="293"/>
      <c r="W451" s="293"/>
      <c r="X451" s="293"/>
      <c r="Y451" s="753"/>
      <c r="Z451" s="753"/>
      <c r="AA451" s="753"/>
      <c r="AB451" s="753"/>
      <c r="AC451" s="294">
        <f>SUM(Y451:AB451)</f>
        <v>0</v>
      </c>
    </row>
    <row r="452" spans="1:29" s="281" customFormat="1" ht="15" hidden="1" outlineLevel="1">
      <c r="A452" s="502"/>
      <c r="B452" s="312" t="s">
        <v>257</v>
      </c>
      <c r="C452" s="289" t="s">
        <v>576</v>
      </c>
      <c r="D452" s="293"/>
      <c r="E452" s="293"/>
      <c r="F452" s="293"/>
      <c r="G452" s="293"/>
      <c r="H452" s="293"/>
      <c r="I452" s="293" t="s">
        <v>773</v>
      </c>
      <c r="J452" s="293"/>
      <c r="K452" s="293"/>
      <c r="L452" s="293"/>
      <c r="M452" s="293"/>
      <c r="N452" s="747"/>
      <c r="O452" s="293"/>
      <c r="P452" s="293"/>
      <c r="Q452" s="293"/>
      <c r="R452" s="293"/>
      <c r="S452" s="293"/>
      <c r="T452" s="293" t="s">
        <v>773</v>
      </c>
      <c r="U452" s="293"/>
      <c r="V452" s="293"/>
      <c r="W452" s="293"/>
      <c r="X452" s="293"/>
      <c r="Y452" s="758">
        <f>Y451</f>
        <v>0</v>
      </c>
      <c r="Z452" s="758">
        <f>Z451</f>
        <v>0</v>
      </c>
      <c r="AA452" s="758">
        <f t="shared" ref="AA452:AB452" si="125">AA451</f>
        <v>0</v>
      </c>
      <c r="AB452" s="758">
        <f t="shared" si="125"/>
        <v>0</v>
      </c>
      <c r="AC452" s="309"/>
    </row>
    <row r="453" spans="1:29" s="281" customFormat="1" ht="15" hidden="1" outlineLevel="1">
      <c r="A453" s="502"/>
      <c r="B453" s="312"/>
      <c r="C453" s="310"/>
      <c r="D453" s="776"/>
      <c r="E453" s="776"/>
      <c r="F453" s="776"/>
      <c r="G453" s="314"/>
      <c r="H453" s="314"/>
      <c r="I453" s="776"/>
      <c r="J453" s="776"/>
      <c r="K453" s="776"/>
      <c r="L453" s="776"/>
      <c r="M453" s="776"/>
      <c r="N453" s="747"/>
      <c r="O453" s="776"/>
      <c r="P453" s="776"/>
      <c r="Q453" s="776"/>
      <c r="R453" s="314"/>
      <c r="S453" s="314"/>
      <c r="T453" s="776"/>
      <c r="U453" s="776"/>
      <c r="V453" s="776"/>
      <c r="W453" s="776"/>
      <c r="X453" s="776"/>
      <c r="Y453" s="777"/>
      <c r="Z453" s="754"/>
      <c r="AA453" s="754"/>
      <c r="AB453" s="754"/>
      <c r="AC453" s="311"/>
    </row>
    <row r="454" spans="1:29" s="281" customFormat="1" ht="30" hidden="1" outlineLevel="1">
      <c r="A454" s="502">
        <v>16</v>
      </c>
      <c r="B454" s="312" t="s">
        <v>485</v>
      </c>
      <c r="C454" s="289" t="s">
        <v>583</v>
      </c>
      <c r="D454" s="293"/>
      <c r="E454" s="293"/>
      <c r="F454" s="293"/>
      <c r="G454" s="293"/>
      <c r="H454" s="293"/>
      <c r="I454" s="293" t="s">
        <v>773</v>
      </c>
      <c r="J454" s="293"/>
      <c r="K454" s="293"/>
      <c r="L454" s="293"/>
      <c r="M454" s="293"/>
      <c r="N454" s="747"/>
      <c r="O454" s="293"/>
      <c r="P454" s="293"/>
      <c r="Q454" s="293"/>
      <c r="R454" s="293"/>
      <c r="S454" s="293"/>
      <c r="T454" s="293" t="s">
        <v>773</v>
      </c>
      <c r="U454" s="293"/>
      <c r="V454" s="293"/>
      <c r="W454" s="293"/>
      <c r="X454" s="293"/>
      <c r="Y454" s="753"/>
      <c r="Z454" s="753"/>
      <c r="AA454" s="753"/>
      <c r="AB454" s="753"/>
      <c r="AC454" s="294">
        <f>SUM(Y454:AB454)</f>
        <v>0</v>
      </c>
    </row>
    <row r="455" spans="1:29" s="281" customFormat="1" ht="15" hidden="1" outlineLevel="1">
      <c r="A455" s="502"/>
      <c r="B455" s="312" t="s">
        <v>257</v>
      </c>
      <c r="C455" s="289" t="s">
        <v>576</v>
      </c>
      <c r="D455" s="293"/>
      <c r="E455" s="293"/>
      <c r="F455" s="293"/>
      <c r="G455" s="293"/>
      <c r="H455" s="293"/>
      <c r="I455" s="293" t="s">
        <v>773</v>
      </c>
      <c r="J455" s="293"/>
      <c r="K455" s="293"/>
      <c r="L455" s="293"/>
      <c r="M455" s="293"/>
      <c r="N455" s="747"/>
      <c r="O455" s="293"/>
      <c r="P455" s="293"/>
      <c r="Q455" s="293"/>
      <c r="R455" s="293"/>
      <c r="S455" s="293"/>
      <c r="T455" s="293" t="s">
        <v>773</v>
      </c>
      <c r="U455" s="293"/>
      <c r="V455" s="293"/>
      <c r="W455" s="293"/>
      <c r="X455" s="293"/>
      <c r="Y455" s="758">
        <f>Y454</f>
        <v>0</v>
      </c>
      <c r="Z455" s="758">
        <f>Z454</f>
        <v>0</v>
      </c>
      <c r="AA455" s="758">
        <f t="shared" ref="AA455:AB455" si="126">AA454</f>
        <v>0</v>
      </c>
      <c r="AB455" s="758">
        <f t="shared" si="126"/>
        <v>0</v>
      </c>
      <c r="AC455" s="309"/>
    </row>
    <row r="456" spans="1:29" s="281" customFormat="1" ht="15" hidden="1" outlineLevel="1">
      <c r="A456" s="502"/>
      <c r="B456" s="312"/>
      <c r="C456" s="310"/>
      <c r="D456" s="776"/>
      <c r="E456" s="776"/>
      <c r="F456" s="776"/>
      <c r="G456" s="314"/>
      <c r="H456" s="314"/>
      <c r="I456" s="776"/>
      <c r="J456" s="776"/>
      <c r="K456" s="776"/>
      <c r="L456" s="776"/>
      <c r="M456" s="776"/>
      <c r="N456" s="747"/>
      <c r="O456" s="776"/>
      <c r="P456" s="776"/>
      <c r="Q456" s="776"/>
      <c r="R456" s="314"/>
      <c r="S456" s="314"/>
      <c r="T456" s="776"/>
      <c r="U456" s="776"/>
      <c r="V456" s="776"/>
      <c r="W456" s="776"/>
      <c r="X456" s="776"/>
      <c r="Y456" s="777"/>
      <c r="Z456" s="754"/>
      <c r="AA456" s="754"/>
      <c r="AB456" s="754"/>
      <c r="AC456" s="311"/>
    </row>
    <row r="457" spans="1:29" ht="15" hidden="1" outlineLevel="1">
      <c r="A457" s="502">
        <v>17</v>
      </c>
      <c r="B457" s="312" t="s">
        <v>9</v>
      </c>
      <c r="C457" s="289" t="s">
        <v>583</v>
      </c>
      <c r="D457" s="293"/>
      <c r="E457" s="293"/>
      <c r="F457" s="293"/>
      <c r="G457" s="293"/>
      <c r="H457" s="293"/>
      <c r="I457" s="293" t="s">
        <v>773</v>
      </c>
      <c r="J457" s="293"/>
      <c r="K457" s="293"/>
      <c r="L457" s="293"/>
      <c r="M457" s="293"/>
      <c r="N457" s="747"/>
      <c r="O457" s="293"/>
      <c r="P457" s="293"/>
      <c r="Q457" s="293"/>
      <c r="R457" s="293"/>
      <c r="S457" s="293"/>
      <c r="T457" s="293" t="s">
        <v>773</v>
      </c>
      <c r="U457" s="293"/>
      <c r="V457" s="293"/>
      <c r="W457" s="293"/>
      <c r="X457" s="293"/>
      <c r="Y457" s="753"/>
      <c r="Z457" s="753"/>
      <c r="AA457" s="753"/>
      <c r="AB457" s="753"/>
      <c r="AC457" s="294">
        <f>SUM(Y457:AB457)</f>
        <v>0</v>
      </c>
    </row>
    <row r="458" spans="1:29" ht="15" hidden="1" outlineLevel="1">
      <c r="B458" s="292" t="s">
        <v>257</v>
      </c>
      <c r="C458" s="289" t="s">
        <v>576</v>
      </c>
      <c r="D458" s="293"/>
      <c r="E458" s="293"/>
      <c r="F458" s="293"/>
      <c r="G458" s="293"/>
      <c r="H458" s="293"/>
      <c r="I458" s="293" t="s">
        <v>773</v>
      </c>
      <c r="J458" s="293"/>
      <c r="K458" s="293"/>
      <c r="L458" s="293"/>
      <c r="M458" s="293"/>
      <c r="N458" s="747"/>
      <c r="O458" s="293"/>
      <c r="P458" s="293"/>
      <c r="Q458" s="293"/>
      <c r="R458" s="293"/>
      <c r="S458" s="293"/>
      <c r="T458" s="293" t="s">
        <v>773</v>
      </c>
      <c r="U458" s="293"/>
      <c r="V458" s="293"/>
      <c r="W458" s="293"/>
      <c r="X458" s="293"/>
      <c r="Y458" s="758">
        <f>Y457</f>
        <v>0</v>
      </c>
      <c r="Z458" s="758">
        <f>Z457</f>
        <v>0</v>
      </c>
      <c r="AA458" s="758">
        <f t="shared" ref="AA458:AB458" si="127">AA457</f>
        <v>0</v>
      </c>
      <c r="AB458" s="758">
        <f t="shared" si="127"/>
        <v>0</v>
      </c>
      <c r="AC458" s="309"/>
    </row>
    <row r="459" spans="1:29" ht="15" hidden="1" outlineLevel="1">
      <c r="B459" s="313"/>
      <c r="C459" s="303"/>
      <c r="D459" s="747"/>
      <c r="E459" s="747"/>
      <c r="F459" s="747"/>
      <c r="G459" s="289"/>
      <c r="H459" s="289"/>
      <c r="I459" s="747"/>
      <c r="J459" s="747"/>
      <c r="K459" s="747"/>
      <c r="L459" s="747"/>
      <c r="M459" s="747"/>
      <c r="N459" s="747"/>
      <c r="O459" s="747"/>
      <c r="P459" s="747"/>
      <c r="Q459" s="747"/>
      <c r="R459" s="289"/>
      <c r="S459" s="289"/>
      <c r="T459" s="747"/>
      <c r="U459" s="747"/>
      <c r="V459" s="747"/>
      <c r="W459" s="747"/>
      <c r="X459" s="747"/>
      <c r="Y459" s="778"/>
      <c r="Z459" s="779"/>
      <c r="AA459" s="779"/>
      <c r="AB459" s="779"/>
      <c r="AC459" s="315"/>
    </row>
    <row r="460" spans="1:29" ht="15.6" outlineLevel="1">
      <c r="A460" s="503"/>
      <c r="B460" s="286" t="s">
        <v>10</v>
      </c>
      <c r="C460" s="287"/>
      <c r="D460" s="774"/>
      <c r="E460" s="774"/>
      <c r="F460" s="774"/>
      <c r="G460" s="287"/>
      <c r="H460" s="287"/>
      <c r="I460" s="774"/>
      <c r="J460" s="774"/>
      <c r="K460" s="774"/>
      <c r="L460" s="774"/>
      <c r="M460" s="774"/>
      <c r="N460" s="780"/>
      <c r="O460" s="774"/>
      <c r="P460" s="774"/>
      <c r="Q460" s="774"/>
      <c r="R460" s="287"/>
      <c r="S460" s="287"/>
      <c r="T460" s="774"/>
      <c r="U460" s="774"/>
      <c r="V460" s="774"/>
      <c r="W460" s="774"/>
      <c r="X460" s="774"/>
      <c r="Y460" s="752"/>
      <c r="Z460" s="752"/>
      <c r="AA460" s="752"/>
      <c r="AB460" s="752"/>
      <c r="AC460" s="290"/>
    </row>
    <row r="461" spans="1:29" ht="15" outlineLevel="1">
      <c r="A461" s="502">
        <v>18</v>
      </c>
      <c r="B461" s="313" t="s">
        <v>11</v>
      </c>
      <c r="C461" s="289" t="s">
        <v>583</v>
      </c>
      <c r="D461" s="293"/>
      <c r="E461" s="293"/>
      <c r="F461" s="293"/>
      <c r="G461" s="293"/>
      <c r="H461" s="293"/>
      <c r="I461" s="293" t="s">
        <v>773</v>
      </c>
      <c r="J461" s="293"/>
      <c r="K461" s="293"/>
      <c r="L461" s="293"/>
      <c r="M461" s="293"/>
      <c r="N461" s="293">
        <v>12</v>
      </c>
      <c r="O461" s="293"/>
      <c r="P461" s="293"/>
      <c r="Q461" s="293"/>
      <c r="R461" s="293"/>
      <c r="S461" s="293"/>
      <c r="T461" s="293" t="s">
        <v>773</v>
      </c>
      <c r="U461" s="293"/>
      <c r="V461" s="293"/>
      <c r="W461" s="293"/>
      <c r="X461" s="293"/>
      <c r="Y461" s="756"/>
      <c r="Z461" s="753"/>
      <c r="AA461" s="753"/>
      <c r="AB461" s="753"/>
      <c r="AC461" s="294">
        <f>SUM(Y461:AB461)</f>
        <v>0</v>
      </c>
    </row>
    <row r="462" spans="1:29" ht="15" outlineLevel="1">
      <c r="B462" s="292" t="s">
        <v>257</v>
      </c>
      <c r="C462" s="289" t="s">
        <v>576</v>
      </c>
      <c r="D462" s="293"/>
      <c r="E462" s="293"/>
      <c r="F462" s="293"/>
      <c r="G462" s="293"/>
      <c r="H462" s="293"/>
      <c r="I462" s="293" t="s">
        <v>773</v>
      </c>
      <c r="J462" s="293"/>
      <c r="K462" s="293"/>
      <c r="L462" s="293"/>
      <c r="M462" s="293"/>
      <c r="N462" s="293">
        <v>12</v>
      </c>
      <c r="O462" s="293"/>
      <c r="P462" s="293"/>
      <c r="Q462" s="293"/>
      <c r="R462" s="293"/>
      <c r="S462" s="293"/>
      <c r="T462" s="293" t="s">
        <v>773</v>
      </c>
      <c r="U462" s="293"/>
      <c r="V462" s="293"/>
      <c r="W462" s="293"/>
      <c r="X462" s="293"/>
      <c r="Y462" s="758">
        <f>Y461</f>
        <v>0</v>
      </c>
      <c r="Z462" s="758">
        <f>Z461</f>
        <v>0</v>
      </c>
      <c r="AA462" s="758">
        <f t="shared" ref="AA462:AB462" si="128">AA461</f>
        <v>0</v>
      </c>
      <c r="AB462" s="758">
        <f t="shared" si="128"/>
        <v>0</v>
      </c>
      <c r="AC462" s="295"/>
    </row>
    <row r="463" spans="1:29" ht="15" outlineLevel="1">
      <c r="A463" s="505"/>
      <c r="B463" s="313"/>
      <c r="C463" s="303"/>
      <c r="D463" s="747"/>
      <c r="E463" s="747"/>
      <c r="F463" s="747"/>
      <c r="G463" s="289"/>
      <c r="H463" s="289"/>
      <c r="I463" s="747"/>
      <c r="J463" s="747"/>
      <c r="K463" s="747"/>
      <c r="L463" s="747"/>
      <c r="M463" s="747"/>
      <c r="N463" s="747"/>
      <c r="O463" s="747"/>
      <c r="P463" s="747"/>
      <c r="Q463" s="747"/>
      <c r="R463" s="289"/>
      <c r="S463" s="289"/>
      <c r="T463" s="747"/>
      <c r="U463" s="747"/>
      <c r="V463" s="747"/>
      <c r="W463" s="747"/>
      <c r="X463" s="747"/>
      <c r="Y463" s="757"/>
      <c r="Z463" s="781"/>
      <c r="AA463" s="781"/>
      <c r="AB463" s="781"/>
      <c r="AC463" s="304"/>
    </row>
    <row r="464" spans="1:29" ht="15" outlineLevel="1">
      <c r="A464" s="502">
        <v>19</v>
      </c>
      <c r="B464" s="313" t="s">
        <v>12</v>
      </c>
      <c r="C464" s="289" t="s">
        <v>583</v>
      </c>
      <c r="D464" s="293"/>
      <c r="E464" s="293"/>
      <c r="F464" s="293"/>
      <c r="G464" s="293"/>
      <c r="H464" s="293"/>
      <c r="I464" s="293" t="s">
        <v>773</v>
      </c>
      <c r="J464" s="293"/>
      <c r="K464" s="293"/>
      <c r="L464" s="293"/>
      <c r="M464" s="293"/>
      <c r="N464" s="293">
        <v>12</v>
      </c>
      <c r="O464" s="293"/>
      <c r="P464" s="293"/>
      <c r="Q464" s="293"/>
      <c r="R464" s="293"/>
      <c r="S464" s="293"/>
      <c r="T464" s="293" t="s">
        <v>773</v>
      </c>
      <c r="U464" s="293"/>
      <c r="V464" s="293"/>
      <c r="W464" s="293"/>
      <c r="X464" s="293"/>
      <c r="Y464" s="749"/>
      <c r="Z464" s="753"/>
      <c r="AA464" s="753"/>
      <c r="AB464" s="753"/>
      <c r="AC464" s="294">
        <f>SUM(Y464:AB464)</f>
        <v>0</v>
      </c>
    </row>
    <row r="465" spans="1:29" ht="15" outlineLevel="1">
      <c r="B465" s="292" t="s">
        <v>257</v>
      </c>
      <c r="C465" s="289" t="s">
        <v>576</v>
      </c>
      <c r="D465" s="293"/>
      <c r="E465" s="293"/>
      <c r="F465" s="293"/>
      <c r="G465" s="293"/>
      <c r="H465" s="293"/>
      <c r="I465" s="293" t="s">
        <v>773</v>
      </c>
      <c r="J465" s="293"/>
      <c r="K465" s="293"/>
      <c r="L465" s="293"/>
      <c r="M465" s="293"/>
      <c r="N465" s="293">
        <v>12</v>
      </c>
      <c r="O465" s="293"/>
      <c r="P465" s="293"/>
      <c r="Q465" s="293"/>
      <c r="R465" s="293"/>
      <c r="S465" s="293"/>
      <c r="T465" s="293" t="s">
        <v>773</v>
      </c>
      <c r="U465" s="293"/>
      <c r="V465" s="293"/>
      <c r="W465" s="293"/>
      <c r="X465" s="293"/>
      <c r="Y465" s="758">
        <f>Y464</f>
        <v>0</v>
      </c>
      <c r="Z465" s="758">
        <f>Z464</f>
        <v>0</v>
      </c>
      <c r="AA465" s="758">
        <f t="shared" ref="AA465:AB465" si="129">AA464</f>
        <v>0</v>
      </c>
      <c r="AB465" s="758">
        <f t="shared" si="129"/>
        <v>0</v>
      </c>
      <c r="AC465" s="295"/>
    </row>
    <row r="466" spans="1:29" ht="15" outlineLevel="1">
      <c r="B466" s="313"/>
      <c r="C466" s="303"/>
      <c r="D466" s="747"/>
      <c r="E466" s="747"/>
      <c r="F466" s="747"/>
      <c r="G466" s="289"/>
      <c r="H466" s="289"/>
      <c r="I466" s="747"/>
      <c r="J466" s="747"/>
      <c r="K466" s="747"/>
      <c r="L466" s="747"/>
      <c r="M466" s="747"/>
      <c r="N466" s="747"/>
      <c r="O466" s="747"/>
      <c r="P466" s="747"/>
      <c r="Q466" s="747"/>
      <c r="R466" s="289"/>
      <c r="S466" s="289"/>
      <c r="T466" s="747"/>
      <c r="U466" s="747"/>
      <c r="V466" s="747"/>
      <c r="W466" s="747"/>
      <c r="X466" s="747"/>
      <c r="Y466" s="750"/>
      <c r="Z466" s="750"/>
      <c r="AA466" s="757"/>
      <c r="AB466" s="757"/>
      <c r="AC466" s="304"/>
    </row>
    <row r="467" spans="1:29" ht="15" outlineLevel="1">
      <c r="A467" s="502">
        <v>20</v>
      </c>
      <c r="B467" s="313" t="s">
        <v>13</v>
      </c>
      <c r="C467" s="289" t="s">
        <v>583</v>
      </c>
      <c r="D467" s="293"/>
      <c r="E467" s="293"/>
      <c r="F467" s="293"/>
      <c r="G467" s="293"/>
      <c r="H467" s="293"/>
      <c r="I467" s="293"/>
      <c r="J467" s="293"/>
      <c r="K467" s="293"/>
      <c r="L467" s="293"/>
      <c r="M467" s="293"/>
      <c r="N467" s="293">
        <v>12</v>
      </c>
      <c r="O467" s="293"/>
      <c r="P467" s="293"/>
      <c r="Q467" s="293"/>
      <c r="R467" s="293"/>
      <c r="S467" s="293"/>
      <c r="T467" s="293"/>
      <c r="U467" s="293"/>
      <c r="V467" s="293"/>
      <c r="W467" s="293"/>
      <c r="X467" s="293"/>
      <c r="Y467" s="749"/>
      <c r="Z467" s="753"/>
      <c r="AA467" s="753"/>
      <c r="AB467" s="753"/>
      <c r="AC467" s="294">
        <f>SUM(Y467:AB467)</f>
        <v>0</v>
      </c>
    </row>
    <row r="468" spans="1:29" ht="15" outlineLevel="1">
      <c r="B468" s="292" t="s">
        <v>257</v>
      </c>
      <c r="C468" s="289" t="s">
        <v>576</v>
      </c>
      <c r="D468" s="293"/>
      <c r="E468" s="293"/>
      <c r="F468" s="293"/>
      <c r="G468" s="293"/>
      <c r="H468" s="293"/>
      <c r="I468" s="293" t="s">
        <v>773</v>
      </c>
      <c r="J468" s="293"/>
      <c r="K468" s="293"/>
      <c r="L468" s="293"/>
      <c r="M468" s="293"/>
      <c r="N468" s="293">
        <v>12</v>
      </c>
      <c r="O468" s="293"/>
      <c r="P468" s="293"/>
      <c r="Q468" s="293"/>
      <c r="R468" s="293"/>
      <c r="S468" s="293"/>
      <c r="T468" s="293"/>
      <c r="U468" s="293"/>
      <c r="V468" s="293"/>
      <c r="W468" s="293"/>
      <c r="X468" s="293"/>
      <c r="Y468" s="758">
        <f>Y467</f>
        <v>0</v>
      </c>
      <c r="Z468" s="758">
        <f>Z467</f>
        <v>0</v>
      </c>
      <c r="AA468" s="758">
        <f t="shared" ref="AA468:AB468" si="130">AA467</f>
        <v>0</v>
      </c>
      <c r="AB468" s="758">
        <f t="shared" si="130"/>
        <v>0</v>
      </c>
      <c r="AC468" s="304"/>
    </row>
    <row r="469" spans="1:29" ht="15" outlineLevel="1">
      <c r="B469" s="313"/>
      <c r="C469" s="303"/>
      <c r="D469" s="747"/>
      <c r="E469" s="747"/>
      <c r="F469" s="747"/>
      <c r="G469" s="289"/>
      <c r="H469" s="289"/>
      <c r="I469" s="747"/>
      <c r="J469" s="747"/>
      <c r="K469" s="747"/>
      <c r="L469" s="747"/>
      <c r="M469" s="747"/>
      <c r="N469" s="782"/>
      <c r="O469" s="747"/>
      <c r="P469" s="747"/>
      <c r="Q469" s="747"/>
      <c r="R469" s="289"/>
      <c r="S469" s="289"/>
      <c r="T469" s="747"/>
      <c r="U469" s="747"/>
      <c r="V469" s="747"/>
      <c r="W469" s="747"/>
      <c r="X469" s="747"/>
      <c r="Y469" s="757"/>
      <c r="Z469" s="757"/>
      <c r="AA469" s="757"/>
      <c r="AB469" s="757"/>
      <c r="AC469" s="304"/>
    </row>
    <row r="470" spans="1:29" ht="15" outlineLevel="1">
      <c r="A470" s="502">
        <v>21</v>
      </c>
      <c r="B470" s="313" t="s">
        <v>22</v>
      </c>
      <c r="C470" s="289" t="s">
        <v>583</v>
      </c>
      <c r="D470" s="293"/>
      <c r="E470" s="293"/>
      <c r="F470" s="293"/>
      <c r="G470" s="293"/>
      <c r="H470" s="293"/>
      <c r="I470" s="293">
        <v>1765869.7180000001</v>
      </c>
      <c r="J470" s="293"/>
      <c r="K470" s="293"/>
      <c r="L470" s="293"/>
      <c r="M470" s="293"/>
      <c r="N470" s="293">
        <v>12</v>
      </c>
      <c r="O470" s="293"/>
      <c r="P470" s="293"/>
      <c r="Q470" s="293"/>
      <c r="R470" s="293"/>
      <c r="S470" s="293"/>
      <c r="T470" s="293">
        <v>322.47354689999997</v>
      </c>
      <c r="U470" s="293"/>
      <c r="V470" s="293"/>
      <c r="W470" s="293"/>
      <c r="X470" s="293"/>
      <c r="Y470" s="749"/>
      <c r="Z470" s="753">
        <v>0.3</v>
      </c>
      <c r="AA470" s="753">
        <v>0.65</v>
      </c>
      <c r="AB470" s="753">
        <v>0.05</v>
      </c>
      <c r="AC470" s="294">
        <f>SUM(Y470:AB470)</f>
        <v>1</v>
      </c>
    </row>
    <row r="471" spans="1:29" ht="15" outlineLevel="1">
      <c r="B471" s="292" t="s">
        <v>257</v>
      </c>
      <c r="C471" s="289" t="s">
        <v>576</v>
      </c>
      <c r="D471" s="293"/>
      <c r="E471" s="293"/>
      <c r="F471" s="293"/>
      <c r="G471" s="293"/>
      <c r="H471" s="293"/>
      <c r="I471" s="293" t="s">
        <v>773</v>
      </c>
      <c r="J471" s="293"/>
      <c r="K471" s="293"/>
      <c r="L471" s="293"/>
      <c r="M471" s="293"/>
      <c r="N471" s="293">
        <v>12</v>
      </c>
      <c r="O471" s="293"/>
      <c r="P471" s="293"/>
      <c r="Q471" s="293"/>
      <c r="R471" s="293"/>
      <c r="S471" s="293"/>
      <c r="T471" s="293" t="s">
        <v>773</v>
      </c>
      <c r="U471" s="293"/>
      <c r="V471" s="293"/>
      <c r="W471" s="293"/>
      <c r="X471" s="293"/>
      <c r="Y471" s="758">
        <f>Y470</f>
        <v>0</v>
      </c>
      <c r="Z471" s="758">
        <f>Z470</f>
        <v>0.3</v>
      </c>
      <c r="AA471" s="758">
        <f t="shared" ref="AA471:AB471" si="131">AA470</f>
        <v>0.65</v>
      </c>
      <c r="AB471" s="758">
        <f t="shared" si="131"/>
        <v>0.05</v>
      </c>
      <c r="AC471" s="295"/>
    </row>
    <row r="472" spans="1:29" ht="15" outlineLevel="1">
      <c r="B472" s="313"/>
      <c r="C472" s="303"/>
      <c r="D472" s="747"/>
      <c r="E472" s="747"/>
      <c r="F472" s="747"/>
      <c r="G472" s="289"/>
      <c r="H472" s="289"/>
      <c r="I472" s="747"/>
      <c r="J472" s="747"/>
      <c r="K472" s="747"/>
      <c r="L472" s="747"/>
      <c r="M472" s="747"/>
      <c r="N472" s="747"/>
      <c r="O472" s="747"/>
      <c r="P472" s="747"/>
      <c r="Q472" s="747"/>
      <c r="R472" s="289"/>
      <c r="S472" s="289"/>
      <c r="T472" s="747"/>
      <c r="U472" s="747"/>
      <c r="V472" s="747"/>
      <c r="W472" s="747"/>
      <c r="X472" s="747"/>
      <c r="Y472" s="750"/>
      <c r="Z472" s="757"/>
      <c r="AA472" s="757"/>
      <c r="AB472" s="757"/>
      <c r="AC472" s="304"/>
    </row>
    <row r="473" spans="1:29" ht="15" outlineLevel="1">
      <c r="A473" s="502">
        <v>22</v>
      </c>
      <c r="B473" s="313" t="s">
        <v>9</v>
      </c>
      <c r="C473" s="289" t="s">
        <v>583</v>
      </c>
      <c r="D473" s="293"/>
      <c r="E473" s="293"/>
      <c r="F473" s="293"/>
      <c r="G473" s="293"/>
      <c r="H473" s="293"/>
      <c r="I473" s="293" t="s">
        <v>773</v>
      </c>
      <c r="J473" s="293"/>
      <c r="K473" s="293"/>
      <c r="L473" s="293"/>
      <c r="M473" s="293"/>
      <c r="N473" s="747"/>
      <c r="O473" s="293"/>
      <c r="P473" s="293"/>
      <c r="Q473" s="293"/>
      <c r="R473" s="293"/>
      <c r="S473" s="293"/>
      <c r="T473" s="293" t="s">
        <v>773</v>
      </c>
      <c r="U473" s="293"/>
      <c r="V473" s="293"/>
      <c r="W473" s="293"/>
      <c r="X473" s="293"/>
      <c r="Y473" s="753"/>
      <c r="Z473" s="753"/>
      <c r="AA473" s="753"/>
      <c r="AB473" s="753"/>
      <c r="AC473" s="294">
        <f>SUM(Y473:AB473)</f>
        <v>0</v>
      </c>
    </row>
    <row r="474" spans="1:29" ht="15" outlineLevel="1">
      <c r="B474" s="292" t="s">
        <v>257</v>
      </c>
      <c r="C474" s="289" t="s">
        <v>576</v>
      </c>
      <c r="D474" s="293"/>
      <c r="E474" s="293"/>
      <c r="F474" s="293"/>
      <c r="G474" s="293"/>
      <c r="H474" s="293"/>
      <c r="I474" s="293" t="s">
        <v>773</v>
      </c>
      <c r="J474" s="293"/>
      <c r="K474" s="293"/>
      <c r="L474" s="293"/>
      <c r="M474" s="293"/>
      <c r="N474" s="747"/>
      <c r="O474" s="293"/>
      <c r="P474" s="293"/>
      <c r="Q474" s="293"/>
      <c r="R474" s="293"/>
      <c r="S474" s="293"/>
      <c r="T474" s="293" t="s">
        <v>773</v>
      </c>
      <c r="U474" s="293"/>
      <c r="V474" s="293"/>
      <c r="W474" s="293"/>
      <c r="X474" s="293"/>
      <c r="Y474" s="758">
        <f>Y473</f>
        <v>0</v>
      </c>
      <c r="Z474" s="758">
        <f>Z473</f>
        <v>0</v>
      </c>
      <c r="AA474" s="758">
        <f t="shared" ref="AA474:AB474" si="132">AA473</f>
        <v>0</v>
      </c>
      <c r="AB474" s="758">
        <f t="shared" si="132"/>
        <v>0</v>
      </c>
      <c r="AC474" s="304"/>
    </row>
    <row r="475" spans="1:29" ht="15" outlineLevel="1">
      <c r="B475" s="313"/>
      <c r="C475" s="303"/>
      <c r="D475" s="747"/>
      <c r="E475" s="747"/>
      <c r="F475" s="747"/>
      <c r="G475" s="289"/>
      <c r="H475" s="289"/>
      <c r="I475" s="747"/>
      <c r="J475" s="747"/>
      <c r="K475" s="747"/>
      <c r="L475" s="747"/>
      <c r="M475" s="747"/>
      <c r="N475" s="747"/>
      <c r="O475" s="747"/>
      <c r="P475" s="747"/>
      <c r="Q475" s="747"/>
      <c r="R475" s="289"/>
      <c r="S475" s="289"/>
      <c r="T475" s="747"/>
      <c r="U475" s="747"/>
      <c r="V475" s="747"/>
      <c r="W475" s="747"/>
      <c r="X475" s="747"/>
      <c r="Y475" s="757"/>
      <c r="Z475" s="757"/>
      <c r="AA475" s="757"/>
      <c r="AB475" s="757"/>
      <c r="AC475" s="304"/>
    </row>
    <row r="476" spans="1:29" ht="15.6" outlineLevel="1">
      <c r="A476" s="503"/>
      <c r="B476" s="286" t="s">
        <v>14</v>
      </c>
      <c r="C476" s="287"/>
      <c r="D476" s="780"/>
      <c r="E476" s="780"/>
      <c r="F476" s="780"/>
      <c r="G476" s="288"/>
      <c r="H476" s="288"/>
      <c r="I476" s="780"/>
      <c r="J476" s="780"/>
      <c r="K476" s="780"/>
      <c r="L476" s="780"/>
      <c r="M476" s="780"/>
      <c r="N476" s="780"/>
      <c r="O476" s="780"/>
      <c r="P476" s="774"/>
      <c r="Q476" s="774"/>
      <c r="R476" s="288"/>
      <c r="S476" s="288"/>
      <c r="T476" s="774"/>
      <c r="U476" s="774"/>
      <c r="V476" s="774"/>
      <c r="W476" s="774"/>
      <c r="X476" s="774"/>
      <c r="Y476" s="752"/>
      <c r="Z476" s="757"/>
      <c r="AA476" s="757"/>
      <c r="AB476" s="757"/>
      <c r="AC476" s="290"/>
    </row>
    <row r="477" spans="1:29" ht="15" outlineLevel="1">
      <c r="A477" s="502">
        <v>23</v>
      </c>
      <c r="B477" s="313" t="s">
        <v>14</v>
      </c>
      <c r="C477" s="289" t="s">
        <v>583</v>
      </c>
      <c r="D477" s="293"/>
      <c r="E477" s="293"/>
      <c r="F477" s="293"/>
      <c r="G477" s="293"/>
      <c r="H477" s="293"/>
      <c r="I477" s="293">
        <v>28241.410530000001</v>
      </c>
      <c r="J477" s="293"/>
      <c r="K477" s="293"/>
      <c r="L477" s="293"/>
      <c r="M477" s="293"/>
      <c r="N477" s="747"/>
      <c r="O477" s="293"/>
      <c r="P477" s="293"/>
      <c r="Q477" s="293"/>
      <c r="R477" s="293"/>
      <c r="S477" s="293"/>
      <c r="T477" s="293">
        <v>2.828231283</v>
      </c>
      <c r="U477" s="293"/>
      <c r="V477" s="293"/>
      <c r="W477" s="293"/>
      <c r="X477" s="293"/>
      <c r="Y477" s="769">
        <v>1</v>
      </c>
      <c r="Z477" s="749"/>
      <c r="AA477" s="749"/>
      <c r="AB477" s="749"/>
      <c r="AC477" s="294">
        <f>SUM(Y477:AB477)</f>
        <v>1</v>
      </c>
    </row>
    <row r="478" spans="1:29" ht="15" outlineLevel="1">
      <c r="B478" s="292" t="s">
        <v>257</v>
      </c>
      <c r="C478" s="289" t="s">
        <v>576</v>
      </c>
      <c r="D478" s="293"/>
      <c r="E478" s="293"/>
      <c r="F478" s="293"/>
      <c r="G478" s="293"/>
      <c r="H478" s="293"/>
      <c r="I478" s="293" t="s">
        <v>773</v>
      </c>
      <c r="J478" s="293" t="s">
        <v>773</v>
      </c>
      <c r="K478" s="293" t="s">
        <v>773</v>
      </c>
      <c r="L478" s="293" t="s">
        <v>773</v>
      </c>
      <c r="M478" s="293" t="s">
        <v>773</v>
      </c>
      <c r="N478" s="770"/>
      <c r="O478" s="293"/>
      <c r="P478" s="293"/>
      <c r="Q478" s="293"/>
      <c r="R478" s="293"/>
      <c r="S478" s="293"/>
      <c r="T478" s="293" t="s">
        <v>773</v>
      </c>
      <c r="U478" s="293"/>
      <c r="V478" s="293"/>
      <c r="W478" s="293"/>
      <c r="X478" s="293"/>
      <c r="Y478" s="758">
        <f>Y477</f>
        <v>1</v>
      </c>
      <c r="Z478" s="758">
        <f>Z477</f>
        <v>0</v>
      </c>
      <c r="AA478" s="758">
        <f t="shared" ref="AA478:AB478" si="133">AA477</f>
        <v>0</v>
      </c>
      <c r="AB478" s="758">
        <f t="shared" si="133"/>
        <v>0</v>
      </c>
      <c r="AC478" s="295"/>
    </row>
    <row r="479" spans="1:29" ht="15" outlineLevel="1">
      <c r="B479" s="313"/>
      <c r="C479" s="303"/>
      <c r="D479" s="747"/>
      <c r="E479" s="747"/>
      <c r="F479" s="747"/>
      <c r="G479" s="289"/>
      <c r="H479" s="289"/>
      <c r="I479" s="747"/>
      <c r="J479" s="747"/>
      <c r="K479" s="747"/>
      <c r="L479" s="747"/>
      <c r="M479" s="747"/>
      <c r="N479" s="747"/>
      <c r="O479" s="747"/>
      <c r="P479" s="747"/>
      <c r="Q479" s="747"/>
      <c r="R479" s="289"/>
      <c r="S479" s="289"/>
      <c r="T479" s="747"/>
      <c r="U479" s="747"/>
      <c r="V479" s="747"/>
      <c r="W479" s="747"/>
      <c r="X479" s="747"/>
      <c r="Y479" s="757"/>
      <c r="Z479" s="757"/>
      <c r="AA479" s="757"/>
      <c r="AB479" s="757"/>
      <c r="AC479" s="304"/>
    </row>
    <row r="480" spans="1:29" s="291" customFormat="1" ht="15.6" hidden="1" outlineLevel="1">
      <c r="A480" s="503"/>
      <c r="B480" s="286" t="s">
        <v>486</v>
      </c>
      <c r="C480" s="287"/>
      <c r="D480" s="780"/>
      <c r="E480" s="780"/>
      <c r="F480" s="780"/>
      <c r="G480" s="288"/>
      <c r="H480" s="288"/>
      <c r="I480" s="780"/>
      <c r="J480" s="780"/>
      <c r="K480" s="780"/>
      <c r="L480" s="780"/>
      <c r="M480" s="780"/>
      <c r="N480" s="780"/>
      <c r="O480" s="780"/>
      <c r="P480" s="774"/>
      <c r="Q480" s="774"/>
      <c r="R480" s="288"/>
      <c r="S480" s="288"/>
      <c r="T480" s="774"/>
      <c r="U480" s="774"/>
      <c r="V480" s="774"/>
      <c r="W480" s="774"/>
      <c r="X480" s="774"/>
      <c r="Y480" s="752"/>
      <c r="Z480" s="752"/>
      <c r="AA480" s="752"/>
      <c r="AB480" s="752"/>
      <c r="AC480" s="290"/>
    </row>
    <row r="481" spans="1:29" s="281" customFormat="1" ht="15" hidden="1" outlineLevel="1">
      <c r="A481" s="502">
        <v>24</v>
      </c>
      <c r="B481" s="313" t="s">
        <v>14</v>
      </c>
      <c r="C481" s="289" t="s">
        <v>583</v>
      </c>
      <c r="D481" s="293"/>
      <c r="E481" s="293"/>
      <c r="F481" s="293"/>
      <c r="G481" s="293"/>
      <c r="H481" s="293"/>
      <c r="I481" s="293"/>
      <c r="J481" s="293"/>
      <c r="K481" s="293"/>
      <c r="L481" s="293"/>
      <c r="M481" s="293"/>
      <c r="N481" s="747"/>
      <c r="O481" s="293"/>
      <c r="P481" s="293"/>
      <c r="Q481" s="293"/>
      <c r="R481" s="293"/>
      <c r="S481" s="293"/>
      <c r="T481" s="293"/>
      <c r="U481" s="293"/>
      <c r="V481" s="293"/>
      <c r="W481" s="293"/>
      <c r="X481" s="293"/>
      <c r="Y481" s="749"/>
      <c r="Z481" s="749"/>
      <c r="AA481" s="749"/>
      <c r="AB481" s="749"/>
      <c r="AC481" s="294">
        <f>SUM(Y481:AB481)</f>
        <v>0</v>
      </c>
    </row>
    <row r="482" spans="1:29" s="281" customFormat="1" ht="15" hidden="1" outlineLevel="1">
      <c r="A482" s="502"/>
      <c r="B482" s="313" t="s">
        <v>257</v>
      </c>
      <c r="C482" s="289" t="s">
        <v>576</v>
      </c>
      <c r="D482" s="293"/>
      <c r="E482" s="293"/>
      <c r="F482" s="293"/>
      <c r="G482" s="293"/>
      <c r="H482" s="293"/>
      <c r="I482" s="293"/>
      <c r="J482" s="293"/>
      <c r="K482" s="293"/>
      <c r="L482" s="293"/>
      <c r="M482" s="293"/>
      <c r="N482" s="770"/>
      <c r="O482" s="293"/>
      <c r="P482" s="293"/>
      <c r="Q482" s="293"/>
      <c r="R482" s="293"/>
      <c r="S482" s="293"/>
      <c r="T482" s="293"/>
      <c r="U482" s="293"/>
      <c r="V482" s="293"/>
      <c r="W482" s="293"/>
      <c r="X482" s="293"/>
      <c r="Y482" s="758">
        <f>Y481</f>
        <v>0</v>
      </c>
      <c r="Z482" s="758">
        <f>Z481</f>
        <v>0</v>
      </c>
      <c r="AA482" s="758">
        <f t="shared" ref="AA482:AB482" si="134">AA481</f>
        <v>0</v>
      </c>
      <c r="AB482" s="758">
        <f t="shared" si="134"/>
        <v>0</v>
      </c>
      <c r="AC482" s="295"/>
    </row>
    <row r="483" spans="1:29" s="281" customFormat="1" ht="15" hidden="1" outlineLevel="1">
      <c r="A483" s="502"/>
      <c r="B483" s="313"/>
      <c r="C483" s="303"/>
      <c r="D483" s="747"/>
      <c r="E483" s="747"/>
      <c r="F483" s="747"/>
      <c r="G483" s="289"/>
      <c r="H483" s="289"/>
      <c r="I483" s="747"/>
      <c r="J483" s="747"/>
      <c r="K483" s="747"/>
      <c r="L483" s="747"/>
      <c r="M483" s="747"/>
      <c r="N483" s="747"/>
      <c r="O483" s="747"/>
      <c r="P483" s="747"/>
      <c r="Q483" s="747"/>
      <c r="R483" s="289"/>
      <c r="S483" s="289"/>
      <c r="T483" s="747"/>
      <c r="U483" s="747"/>
      <c r="V483" s="747"/>
      <c r="W483" s="747"/>
      <c r="X483" s="747"/>
      <c r="Y483" s="757"/>
      <c r="Z483" s="757"/>
      <c r="AA483" s="757"/>
      <c r="AB483" s="757"/>
      <c r="AC483" s="304"/>
    </row>
    <row r="484" spans="1:29" s="281" customFormat="1" ht="15" hidden="1" outlineLevel="1">
      <c r="A484" s="502">
        <v>25</v>
      </c>
      <c r="B484" s="312" t="s">
        <v>21</v>
      </c>
      <c r="C484" s="289" t="s">
        <v>583</v>
      </c>
      <c r="D484" s="293"/>
      <c r="E484" s="293"/>
      <c r="F484" s="293"/>
      <c r="G484" s="293"/>
      <c r="H484" s="293"/>
      <c r="I484" s="293"/>
      <c r="J484" s="293"/>
      <c r="K484" s="293"/>
      <c r="L484" s="293"/>
      <c r="M484" s="293"/>
      <c r="N484" s="293"/>
      <c r="O484" s="293"/>
      <c r="P484" s="293"/>
      <c r="Q484" s="293"/>
      <c r="R484" s="293"/>
      <c r="S484" s="293"/>
      <c r="T484" s="293"/>
      <c r="U484" s="293"/>
      <c r="V484" s="293"/>
      <c r="W484" s="293"/>
      <c r="X484" s="293"/>
      <c r="Y484" s="753"/>
      <c r="Z484" s="753"/>
      <c r="AA484" s="753"/>
      <c r="AB484" s="753"/>
      <c r="AC484" s="294">
        <f>SUM(Y484:AB484)</f>
        <v>0</v>
      </c>
    </row>
    <row r="485" spans="1:29" s="281" customFormat="1" ht="15" hidden="1" outlineLevel="1">
      <c r="A485" s="502"/>
      <c r="B485" s="313" t="s">
        <v>257</v>
      </c>
      <c r="C485" s="289" t="s">
        <v>576</v>
      </c>
      <c r="D485" s="293"/>
      <c r="E485" s="293"/>
      <c r="F485" s="293"/>
      <c r="G485" s="293"/>
      <c r="H485" s="293"/>
      <c r="I485" s="293"/>
      <c r="J485" s="293"/>
      <c r="K485" s="293"/>
      <c r="L485" s="293"/>
      <c r="M485" s="293"/>
      <c r="N485" s="293"/>
      <c r="O485" s="293"/>
      <c r="P485" s="293"/>
      <c r="Q485" s="293"/>
      <c r="R485" s="293"/>
      <c r="S485" s="293"/>
      <c r="T485" s="293"/>
      <c r="U485" s="293"/>
      <c r="V485" s="293"/>
      <c r="W485" s="293"/>
      <c r="X485" s="293"/>
      <c r="Y485" s="758">
        <f>Y484</f>
        <v>0</v>
      </c>
      <c r="Z485" s="758">
        <f>Z484</f>
        <v>0</v>
      </c>
      <c r="AA485" s="758">
        <f t="shared" ref="AA485:AB485" si="135">AA484</f>
        <v>0</v>
      </c>
      <c r="AB485" s="758">
        <f t="shared" si="135"/>
        <v>0</v>
      </c>
      <c r="AC485" s="309"/>
    </row>
    <row r="486" spans="1:29" s="281" customFormat="1" ht="15" hidden="1" outlineLevel="1">
      <c r="A486" s="502"/>
      <c r="B486" s="312"/>
      <c r="C486" s="310"/>
      <c r="D486" s="747"/>
      <c r="E486" s="747"/>
      <c r="F486" s="747"/>
      <c r="G486" s="289"/>
      <c r="H486" s="289"/>
      <c r="I486" s="747"/>
      <c r="J486" s="747"/>
      <c r="K486" s="747"/>
      <c r="L486" s="747"/>
      <c r="M486" s="747"/>
      <c r="N486" s="747"/>
      <c r="O486" s="747"/>
      <c r="P486" s="747"/>
      <c r="Q486" s="747"/>
      <c r="R486" s="289"/>
      <c r="S486" s="289"/>
      <c r="T486" s="747"/>
      <c r="U486" s="747"/>
      <c r="V486" s="747"/>
      <c r="W486" s="747"/>
      <c r="X486" s="747"/>
      <c r="Y486" s="754"/>
      <c r="Z486" s="755"/>
      <c r="AA486" s="754"/>
      <c r="AB486" s="754"/>
      <c r="AC486" s="311"/>
    </row>
    <row r="487" spans="1:29" ht="15.6" hidden="1" outlineLevel="1">
      <c r="A487" s="503"/>
      <c r="B487" s="286" t="s">
        <v>15</v>
      </c>
      <c r="C487" s="318"/>
      <c r="D487" s="780"/>
      <c r="E487" s="774"/>
      <c r="F487" s="774"/>
      <c r="G487" s="287"/>
      <c r="H487" s="287"/>
      <c r="I487" s="774"/>
      <c r="J487" s="774"/>
      <c r="K487" s="774"/>
      <c r="L487" s="774"/>
      <c r="M487" s="774"/>
      <c r="N487" s="747"/>
      <c r="O487" s="774"/>
      <c r="P487" s="774"/>
      <c r="Q487" s="774"/>
      <c r="R487" s="287"/>
      <c r="S487" s="287"/>
      <c r="T487" s="774"/>
      <c r="U487" s="774"/>
      <c r="V487" s="774"/>
      <c r="W487" s="774"/>
      <c r="X487" s="774"/>
      <c r="Y487" s="752"/>
      <c r="Z487" s="752"/>
      <c r="AA487" s="752"/>
      <c r="AB487" s="752"/>
      <c r="AC487" s="290"/>
    </row>
    <row r="488" spans="1:29" ht="15" hidden="1" outlineLevel="1">
      <c r="A488" s="502">
        <v>26</v>
      </c>
      <c r="B488" s="319" t="s">
        <v>16</v>
      </c>
      <c r="C488" s="289" t="s">
        <v>583</v>
      </c>
      <c r="D488" s="293"/>
      <c r="E488" s="293"/>
      <c r="F488" s="293"/>
      <c r="G488" s="293"/>
      <c r="H488" s="293"/>
      <c r="I488" s="293" t="s">
        <v>773</v>
      </c>
      <c r="J488" s="293" t="s">
        <v>773</v>
      </c>
      <c r="K488" s="293" t="s">
        <v>773</v>
      </c>
      <c r="L488" s="293" t="s">
        <v>773</v>
      </c>
      <c r="M488" s="293" t="s">
        <v>773</v>
      </c>
      <c r="N488" s="293">
        <v>12</v>
      </c>
      <c r="O488" s="293"/>
      <c r="P488" s="293"/>
      <c r="Q488" s="293"/>
      <c r="R488" s="293"/>
      <c r="S488" s="293"/>
      <c r="T488" s="293" t="s">
        <v>773</v>
      </c>
      <c r="U488" s="293" t="s">
        <v>773</v>
      </c>
      <c r="V488" s="293" t="s">
        <v>773</v>
      </c>
      <c r="W488" s="293" t="s">
        <v>773</v>
      </c>
      <c r="X488" s="293" t="s">
        <v>773</v>
      </c>
      <c r="Y488" s="749"/>
      <c r="Z488" s="749"/>
      <c r="AA488" s="749"/>
      <c r="AB488" s="749"/>
      <c r="AC488" s="294">
        <f>SUM(Y488:AB488)</f>
        <v>0</v>
      </c>
    </row>
    <row r="489" spans="1:29" ht="15" hidden="1" outlineLevel="1">
      <c r="B489" s="292" t="s">
        <v>257</v>
      </c>
      <c r="C489" s="289" t="s">
        <v>576</v>
      </c>
      <c r="D489" s="293"/>
      <c r="E489" s="293"/>
      <c r="F489" s="293"/>
      <c r="G489" s="293"/>
      <c r="H489" s="293"/>
      <c r="I489" s="293" t="s">
        <v>773</v>
      </c>
      <c r="J489" s="293" t="s">
        <v>773</v>
      </c>
      <c r="K489" s="293" t="s">
        <v>773</v>
      </c>
      <c r="L489" s="293" t="s">
        <v>773</v>
      </c>
      <c r="M489" s="293" t="s">
        <v>773</v>
      </c>
      <c r="N489" s="293">
        <v>12</v>
      </c>
      <c r="O489" s="293"/>
      <c r="P489" s="293"/>
      <c r="Q489" s="293"/>
      <c r="R489" s="293"/>
      <c r="S489" s="293"/>
      <c r="T489" s="293" t="s">
        <v>773</v>
      </c>
      <c r="U489" s="293" t="s">
        <v>773</v>
      </c>
      <c r="V489" s="293" t="s">
        <v>773</v>
      </c>
      <c r="W489" s="293" t="s">
        <v>773</v>
      </c>
      <c r="X489" s="293" t="s">
        <v>773</v>
      </c>
      <c r="Y489" s="758">
        <f>Y488</f>
        <v>0</v>
      </c>
      <c r="Z489" s="758">
        <f>Z488</f>
        <v>0</v>
      </c>
      <c r="AA489" s="758">
        <f t="shared" ref="AA489:AB489" si="136">AA488</f>
        <v>0</v>
      </c>
      <c r="AB489" s="758">
        <f t="shared" si="136"/>
        <v>0</v>
      </c>
      <c r="AC489" s="304"/>
    </row>
    <row r="490" spans="1:29" ht="15" hidden="1" outlineLevel="1">
      <c r="A490" s="505"/>
      <c r="B490" s="320"/>
      <c r="C490" s="289"/>
      <c r="D490" s="747"/>
      <c r="E490" s="747"/>
      <c r="F490" s="747"/>
      <c r="G490" s="289"/>
      <c r="H490" s="289"/>
      <c r="I490" s="747"/>
      <c r="J490" s="747"/>
      <c r="K490" s="747"/>
      <c r="L490" s="747"/>
      <c r="M490" s="747"/>
      <c r="N490" s="747"/>
      <c r="O490" s="747"/>
      <c r="P490" s="747"/>
      <c r="Q490" s="747"/>
      <c r="R490" s="289"/>
      <c r="S490" s="289"/>
      <c r="T490" s="747"/>
      <c r="U490" s="747"/>
      <c r="V490" s="747"/>
      <c r="W490" s="747"/>
      <c r="X490" s="747"/>
      <c r="Y490" s="751"/>
      <c r="Z490" s="783"/>
      <c r="AA490" s="783"/>
      <c r="AB490" s="783"/>
      <c r="AC490" s="295"/>
    </row>
    <row r="491" spans="1:29" ht="15" hidden="1" outlineLevel="1">
      <c r="A491" s="502">
        <v>27</v>
      </c>
      <c r="B491" s="319" t="s">
        <v>17</v>
      </c>
      <c r="C491" s="289" t="s">
        <v>583</v>
      </c>
      <c r="D491" s="293"/>
      <c r="E491" s="293"/>
      <c r="F491" s="293"/>
      <c r="G491" s="293"/>
      <c r="H491" s="293"/>
      <c r="I491" s="293" t="s">
        <v>773</v>
      </c>
      <c r="J491" s="293" t="s">
        <v>773</v>
      </c>
      <c r="K491" s="293" t="s">
        <v>773</v>
      </c>
      <c r="L491" s="293" t="s">
        <v>773</v>
      </c>
      <c r="M491" s="293" t="s">
        <v>773</v>
      </c>
      <c r="N491" s="293">
        <v>12</v>
      </c>
      <c r="O491" s="293"/>
      <c r="P491" s="293"/>
      <c r="Q491" s="293"/>
      <c r="R491" s="293"/>
      <c r="S491" s="293"/>
      <c r="T491" s="293" t="s">
        <v>773</v>
      </c>
      <c r="U491" s="293" t="s">
        <v>773</v>
      </c>
      <c r="V491" s="293" t="s">
        <v>773</v>
      </c>
      <c r="W491" s="293" t="s">
        <v>773</v>
      </c>
      <c r="X491" s="293" t="s">
        <v>773</v>
      </c>
      <c r="Y491" s="749"/>
      <c r="Z491" s="749"/>
      <c r="AA491" s="749"/>
      <c r="AB491" s="749"/>
      <c r="AC491" s="294">
        <f>SUM(Y491:AB491)</f>
        <v>0</v>
      </c>
    </row>
    <row r="492" spans="1:29" ht="15" hidden="1" outlineLevel="1">
      <c r="B492" s="292" t="s">
        <v>257</v>
      </c>
      <c r="C492" s="289" t="s">
        <v>576</v>
      </c>
      <c r="D492" s="293"/>
      <c r="E492" s="293"/>
      <c r="F492" s="293"/>
      <c r="G492" s="293"/>
      <c r="H492" s="293"/>
      <c r="I492" s="293" t="s">
        <v>773</v>
      </c>
      <c r="J492" s="293" t="s">
        <v>773</v>
      </c>
      <c r="K492" s="293" t="s">
        <v>773</v>
      </c>
      <c r="L492" s="293" t="s">
        <v>773</v>
      </c>
      <c r="M492" s="293" t="s">
        <v>773</v>
      </c>
      <c r="N492" s="293">
        <v>12</v>
      </c>
      <c r="O492" s="293"/>
      <c r="P492" s="293"/>
      <c r="Q492" s="293"/>
      <c r="R492" s="293"/>
      <c r="S492" s="293"/>
      <c r="T492" s="293" t="s">
        <v>773</v>
      </c>
      <c r="U492" s="293" t="s">
        <v>773</v>
      </c>
      <c r="V492" s="293" t="s">
        <v>773</v>
      </c>
      <c r="W492" s="293" t="s">
        <v>773</v>
      </c>
      <c r="X492" s="293" t="s">
        <v>773</v>
      </c>
      <c r="Y492" s="758">
        <f>Y491</f>
        <v>0</v>
      </c>
      <c r="Z492" s="758">
        <f>Z491</f>
        <v>0</v>
      </c>
      <c r="AA492" s="758">
        <f>AA491</f>
        <v>0</v>
      </c>
      <c r="AB492" s="758">
        <f>AB491</f>
        <v>0</v>
      </c>
      <c r="AC492" s="304"/>
    </row>
    <row r="493" spans="1:29" ht="15.6" hidden="1" outlineLevel="1">
      <c r="A493" s="505"/>
      <c r="B493" s="321"/>
      <c r="C493" s="298"/>
      <c r="D493" s="747"/>
      <c r="E493" s="747"/>
      <c r="F493" s="747"/>
      <c r="G493" s="289"/>
      <c r="H493" s="289"/>
      <c r="I493" s="747"/>
      <c r="J493" s="747"/>
      <c r="K493" s="747"/>
      <c r="L493" s="747"/>
      <c r="M493" s="747"/>
      <c r="N493" s="784"/>
      <c r="O493" s="747"/>
      <c r="P493" s="747"/>
      <c r="Q493" s="747"/>
      <c r="R493" s="289"/>
      <c r="S493" s="289"/>
      <c r="T493" s="747"/>
      <c r="U493" s="747"/>
      <c r="V493" s="747"/>
      <c r="W493" s="747"/>
      <c r="X493" s="747"/>
      <c r="Y493" s="757"/>
      <c r="Z493" s="757"/>
      <c r="AA493" s="757"/>
      <c r="AB493" s="757"/>
      <c r="AC493" s="304"/>
    </row>
    <row r="494" spans="1:29" ht="15" hidden="1" outlineLevel="1">
      <c r="A494" s="502">
        <v>28</v>
      </c>
      <c r="B494" s="319" t="s">
        <v>18</v>
      </c>
      <c r="C494" s="289" t="s">
        <v>583</v>
      </c>
      <c r="D494" s="293"/>
      <c r="E494" s="293"/>
      <c r="F494" s="293"/>
      <c r="G494" s="293"/>
      <c r="H494" s="293"/>
      <c r="I494" s="293" t="s">
        <v>773</v>
      </c>
      <c r="J494" s="293" t="s">
        <v>773</v>
      </c>
      <c r="K494" s="293" t="s">
        <v>773</v>
      </c>
      <c r="L494" s="293" t="s">
        <v>773</v>
      </c>
      <c r="M494" s="293" t="s">
        <v>773</v>
      </c>
      <c r="N494" s="293">
        <v>0</v>
      </c>
      <c r="O494" s="293"/>
      <c r="P494" s="293"/>
      <c r="Q494" s="293"/>
      <c r="R494" s="293"/>
      <c r="S494" s="293"/>
      <c r="T494" s="293" t="s">
        <v>773</v>
      </c>
      <c r="U494" s="293" t="s">
        <v>773</v>
      </c>
      <c r="V494" s="293" t="s">
        <v>773</v>
      </c>
      <c r="W494" s="293" t="s">
        <v>773</v>
      </c>
      <c r="X494" s="293" t="s">
        <v>773</v>
      </c>
      <c r="Y494" s="749"/>
      <c r="Z494" s="749"/>
      <c r="AA494" s="749"/>
      <c r="AB494" s="749"/>
      <c r="AC494" s="294">
        <f>SUM(Y494:AB494)</f>
        <v>0</v>
      </c>
    </row>
    <row r="495" spans="1:29" ht="15" hidden="1" outlineLevel="1">
      <c r="B495" s="292" t="s">
        <v>257</v>
      </c>
      <c r="C495" s="289" t="s">
        <v>576</v>
      </c>
      <c r="D495" s="293"/>
      <c r="E495" s="293"/>
      <c r="F495" s="293"/>
      <c r="G495" s="293"/>
      <c r="H495" s="293"/>
      <c r="I495" s="293" t="s">
        <v>773</v>
      </c>
      <c r="J495" s="293" t="s">
        <v>773</v>
      </c>
      <c r="K495" s="293" t="s">
        <v>773</v>
      </c>
      <c r="L495" s="293" t="s">
        <v>773</v>
      </c>
      <c r="M495" s="293" t="s">
        <v>773</v>
      </c>
      <c r="N495" s="293">
        <v>0</v>
      </c>
      <c r="O495" s="293"/>
      <c r="P495" s="293"/>
      <c r="Q495" s="293"/>
      <c r="R495" s="293"/>
      <c r="S495" s="293"/>
      <c r="T495" s="293" t="s">
        <v>773</v>
      </c>
      <c r="U495" s="293" t="s">
        <v>773</v>
      </c>
      <c r="V495" s="293" t="s">
        <v>773</v>
      </c>
      <c r="W495" s="293" t="s">
        <v>773</v>
      </c>
      <c r="X495" s="293" t="s">
        <v>773</v>
      </c>
      <c r="Y495" s="758">
        <f>Y494</f>
        <v>0</v>
      </c>
      <c r="Z495" s="758">
        <f>Z494</f>
        <v>0</v>
      </c>
      <c r="AA495" s="758">
        <f t="shared" ref="AA495:AB495" si="137">AA494</f>
        <v>0</v>
      </c>
      <c r="AB495" s="758">
        <f t="shared" si="137"/>
        <v>0</v>
      </c>
      <c r="AC495" s="295"/>
    </row>
    <row r="496" spans="1:29" ht="15" hidden="1" outlineLevel="1">
      <c r="A496" s="505"/>
      <c r="B496" s="320"/>
      <c r="C496" s="289"/>
      <c r="D496" s="747"/>
      <c r="E496" s="747"/>
      <c r="F496" s="747"/>
      <c r="G496" s="289"/>
      <c r="H496" s="289"/>
      <c r="I496" s="747"/>
      <c r="J496" s="747"/>
      <c r="K496" s="747"/>
      <c r="L496" s="747"/>
      <c r="M496" s="747"/>
      <c r="N496" s="747"/>
      <c r="O496" s="747"/>
      <c r="P496" s="747"/>
      <c r="Q496" s="747"/>
      <c r="R496" s="289"/>
      <c r="S496" s="289"/>
      <c r="T496" s="747"/>
      <c r="U496" s="747"/>
      <c r="V496" s="747"/>
      <c r="W496" s="747"/>
      <c r="X496" s="747"/>
      <c r="Y496" s="757"/>
      <c r="Z496" s="757"/>
      <c r="AA496" s="757"/>
      <c r="AB496" s="757"/>
      <c r="AC496" s="304"/>
    </row>
    <row r="497" spans="1:29" ht="15" hidden="1" outlineLevel="1">
      <c r="A497" s="502">
        <v>29</v>
      </c>
      <c r="B497" s="322" t="s">
        <v>19</v>
      </c>
      <c r="C497" s="289" t="s">
        <v>583</v>
      </c>
      <c r="D497" s="293"/>
      <c r="E497" s="293"/>
      <c r="F497" s="293"/>
      <c r="G497" s="293"/>
      <c r="H497" s="293"/>
      <c r="I497" s="293" t="s">
        <v>773</v>
      </c>
      <c r="J497" s="293" t="s">
        <v>773</v>
      </c>
      <c r="K497" s="293" t="s">
        <v>773</v>
      </c>
      <c r="L497" s="293" t="s">
        <v>773</v>
      </c>
      <c r="M497" s="293" t="s">
        <v>773</v>
      </c>
      <c r="N497" s="293">
        <v>0</v>
      </c>
      <c r="O497" s="293"/>
      <c r="P497" s="293"/>
      <c r="Q497" s="293"/>
      <c r="R497" s="293"/>
      <c r="S497" s="293"/>
      <c r="T497" s="293" t="s">
        <v>773</v>
      </c>
      <c r="U497" s="293" t="s">
        <v>773</v>
      </c>
      <c r="V497" s="293" t="s">
        <v>773</v>
      </c>
      <c r="W497" s="293" t="s">
        <v>773</v>
      </c>
      <c r="X497" s="293" t="s">
        <v>773</v>
      </c>
      <c r="Y497" s="749"/>
      <c r="Z497" s="749"/>
      <c r="AA497" s="749"/>
      <c r="AB497" s="749"/>
      <c r="AC497" s="294">
        <f>SUM(Y497:AB497)</f>
        <v>0</v>
      </c>
    </row>
    <row r="498" spans="1:29" ht="15" hidden="1" outlineLevel="1">
      <c r="B498" s="322" t="s">
        <v>257</v>
      </c>
      <c r="C498" s="289" t="s">
        <v>576</v>
      </c>
      <c r="D498" s="293"/>
      <c r="E498" s="293"/>
      <c r="F498" s="293"/>
      <c r="G498" s="293"/>
      <c r="H498" s="293"/>
      <c r="I498" s="293" t="s">
        <v>773</v>
      </c>
      <c r="J498" s="293" t="s">
        <v>773</v>
      </c>
      <c r="K498" s="293" t="s">
        <v>773</v>
      </c>
      <c r="L498" s="293" t="s">
        <v>773</v>
      </c>
      <c r="M498" s="293" t="s">
        <v>773</v>
      </c>
      <c r="N498" s="293">
        <v>0</v>
      </c>
      <c r="O498" s="293"/>
      <c r="P498" s="293"/>
      <c r="Q498" s="293"/>
      <c r="R498" s="293"/>
      <c r="S498" s="293"/>
      <c r="T498" s="293" t="s">
        <v>773</v>
      </c>
      <c r="U498" s="293" t="s">
        <v>773</v>
      </c>
      <c r="V498" s="293" t="s">
        <v>773</v>
      </c>
      <c r="W498" s="293" t="s">
        <v>773</v>
      </c>
      <c r="X498" s="293" t="s">
        <v>773</v>
      </c>
      <c r="Y498" s="758">
        <f>Y497</f>
        <v>0</v>
      </c>
      <c r="Z498" s="758">
        <f t="shared" ref="Z498:AB498" si="138">Z497</f>
        <v>0</v>
      </c>
      <c r="AA498" s="758">
        <f t="shared" si="138"/>
        <v>0</v>
      </c>
      <c r="AB498" s="758">
        <f t="shared" si="138"/>
        <v>0</v>
      </c>
      <c r="AC498" s="295"/>
    </row>
    <row r="499" spans="1:29" ht="15" hidden="1" outlineLevel="1">
      <c r="B499" s="322"/>
      <c r="C499" s="289"/>
      <c r="D499" s="747"/>
      <c r="E499" s="747"/>
      <c r="F499" s="747"/>
      <c r="G499" s="289"/>
      <c r="H499" s="289"/>
      <c r="I499" s="747"/>
      <c r="J499" s="747"/>
      <c r="K499" s="747"/>
      <c r="L499" s="747"/>
      <c r="M499" s="747"/>
      <c r="N499" s="747"/>
      <c r="O499" s="747"/>
      <c r="P499" s="747"/>
      <c r="Q499" s="747"/>
      <c r="R499" s="289"/>
      <c r="S499" s="289"/>
      <c r="T499" s="747"/>
      <c r="U499" s="747"/>
      <c r="V499" s="747"/>
      <c r="W499" s="747"/>
      <c r="X499" s="747"/>
      <c r="Y499" s="747"/>
      <c r="Z499" s="757"/>
      <c r="AA499" s="757"/>
      <c r="AB499" s="757"/>
      <c r="AC499" s="311"/>
    </row>
    <row r="500" spans="1:29" s="281" customFormat="1" ht="15" hidden="1" outlineLevel="1">
      <c r="A500" s="502">
        <v>30</v>
      </c>
      <c r="B500" s="312" t="s">
        <v>487</v>
      </c>
      <c r="C500" s="289" t="s">
        <v>583</v>
      </c>
      <c r="D500" s="293"/>
      <c r="E500" s="293"/>
      <c r="F500" s="293"/>
      <c r="G500" s="293"/>
      <c r="H500" s="293"/>
      <c r="I500" s="293" t="s">
        <v>773</v>
      </c>
      <c r="J500" s="293" t="s">
        <v>773</v>
      </c>
      <c r="K500" s="293" t="s">
        <v>773</v>
      </c>
      <c r="L500" s="293" t="s">
        <v>773</v>
      </c>
      <c r="M500" s="293" t="s">
        <v>773</v>
      </c>
      <c r="N500" s="293">
        <v>0</v>
      </c>
      <c r="O500" s="293"/>
      <c r="P500" s="293"/>
      <c r="Q500" s="293"/>
      <c r="R500" s="293"/>
      <c r="S500" s="293"/>
      <c r="T500" s="293" t="s">
        <v>773</v>
      </c>
      <c r="U500" s="293" t="s">
        <v>773</v>
      </c>
      <c r="V500" s="293" t="s">
        <v>773</v>
      </c>
      <c r="W500" s="293" t="s">
        <v>773</v>
      </c>
      <c r="X500" s="293" t="s">
        <v>773</v>
      </c>
      <c r="Y500" s="749"/>
      <c r="Z500" s="749"/>
      <c r="AA500" s="749"/>
      <c r="AB500" s="749"/>
      <c r="AC500" s="294">
        <f>SUM(Y500:AB500)</f>
        <v>0</v>
      </c>
    </row>
    <row r="501" spans="1:29" s="281" customFormat="1" ht="15" hidden="1" outlineLevel="1">
      <c r="A501" s="502"/>
      <c r="B501" s="322" t="s">
        <v>257</v>
      </c>
      <c r="C501" s="289" t="s">
        <v>576</v>
      </c>
      <c r="D501" s="293"/>
      <c r="E501" s="293"/>
      <c r="F501" s="293"/>
      <c r="G501" s="293"/>
      <c r="H501" s="293"/>
      <c r="I501" s="293" t="s">
        <v>773</v>
      </c>
      <c r="J501" s="293" t="s">
        <v>773</v>
      </c>
      <c r="K501" s="293" t="s">
        <v>773</v>
      </c>
      <c r="L501" s="293" t="s">
        <v>773</v>
      </c>
      <c r="M501" s="293" t="s">
        <v>773</v>
      </c>
      <c r="N501" s="293">
        <v>0</v>
      </c>
      <c r="O501" s="293"/>
      <c r="P501" s="293"/>
      <c r="Q501" s="293"/>
      <c r="R501" s="293"/>
      <c r="S501" s="293"/>
      <c r="T501" s="293" t="s">
        <v>773</v>
      </c>
      <c r="U501" s="293" t="s">
        <v>773</v>
      </c>
      <c r="V501" s="293" t="s">
        <v>773</v>
      </c>
      <c r="W501" s="293" t="s">
        <v>773</v>
      </c>
      <c r="X501" s="293" t="s">
        <v>773</v>
      </c>
      <c r="Y501" s="758">
        <f>Y500</f>
        <v>0</v>
      </c>
      <c r="Z501" s="758">
        <f t="shared" ref="Z501:AB501" si="139">Z500</f>
        <v>0</v>
      </c>
      <c r="AA501" s="758">
        <f t="shared" si="139"/>
        <v>0</v>
      </c>
      <c r="AB501" s="758">
        <f t="shared" si="139"/>
        <v>0</v>
      </c>
      <c r="AC501" s="295"/>
    </row>
    <row r="502" spans="1:29" s="281" customFormat="1" ht="15" hidden="1" outlineLevel="1">
      <c r="A502" s="502"/>
      <c r="B502" s="322"/>
      <c r="C502" s="289"/>
      <c r="D502" s="747"/>
      <c r="E502" s="747"/>
      <c r="F502" s="747"/>
      <c r="G502" s="289"/>
      <c r="H502" s="289"/>
      <c r="I502" s="747"/>
      <c r="J502" s="747"/>
      <c r="K502" s="747"/>
      <c r="L502" s="747"/>
      <c r="M502" s="747"/>
      <c r="N502" s="747"/>
      <c r="O502" s="747"/>
      <c r="P502" s="747"/>
      <c r="Q502" s="747"/>
      <c r="R502" s="289"/>
      <c r="S502" s="289"/>
      <c r="T502" s="747"/>
      <c r="U502" s="747"/>
      <c r="V502" s="747"/>
      <c r="W502" s="747"/>
      <c r="X502" s="747"/>
      <c r="Y502" s="747"/>
      <c r="Z502" s="757"/>
      <c r="AA502" s="757"/>
      <c r="AB502" s="757"/>
      <c r="AC502" s="311"/>
    </row>
    <row r="503" spans="1:29" s="281" customFormat="1" ht="15.6" hidden="1" outlineLevel="1">
      <c r="A503" s="502"/>
      <c r="B503" s="286" t="s">
        <v>488</v>
      </c>
      <c r="C503" s="289"/>
      <c r="D503" s="747"/>
      <c r="E503" s="747"/>
      <c r="F503" s="747"/>
      <c r="G503" s="289"/>
      <c r="H503" s="289"/>
      <c r="I503" s="747"/>
      <c r="J503" s="747"/>
      <c r="K503" s="747"/>
      <c r="L503" s="747"/>
      <c r="M503" s="747"/>
      <c r="N503" s="747"/>
      <c r="O503" s="747"/>
      <c r="P503" s="747"/>
      <c r="Q503" s="747"/>
      <c r="R503" s="289"/>
      <c r="S503" s="289"/>
      <c r="T503" s="747"/>
      <c r="U503" s="747"/>
      <c r="V503" s="747"/>
      <c r="W503" s="747"/>
      <c r="X503" s="747"/>
      <c r="Y503" s="747"/>
      <c r="Z503" s="757"/>
      <c r="AA503" s="757"/>
      <c r="AB503" s="757"/>
      <c r="AC503" s="311"/>
    </row>
    <row r="504" spans="1:29" s="281" customFormat="1" ht="15" hidden="1" outlineLevel="1">
      <c r="A504" s="502">
        <v>31</v>
      </c>
      <c r="B504" s="322" t="s">
        <v>489</v>
      </c>
      <c r="C504" s="289" t="s">
        <v>583</v>
      </c>
      <c r="D504" s="293"/>
      <c r="E504" s="293"/>
      <c r="F504" s="293"/>
      <c r="G504" s="293"/>
      <c r="H504" s="293"/>
      <c r="I504" s="293" t="s">
        <v>773</v>
      </c>
      <c r="J504" s="293" t="s">
        <v>773</v>
      </c>
      <c r="K504" s="293" t="s">
        <v>773</v>
      </c>
      <c r="L504" s="293" t="s">
        <v>773</v>
      </c>
      <c r="M504" s="293" t="s">
        <v>773</v>
      </c>
      <c r="N504" s="293">
        <v>0</v>
      </c>
      <c r="O504" s="293"/>
      <c r="P504" s="293"/>
      <c r="Q504" s="293"/>
      <c r="R504" s="293"/>
      <c r="S504" s="293"/>
      <c r="T504" s="293" t="s">
        <v>773</v>
      </c>
      <c r="U504" s="293" t="s">
        <v>773</v>
      </c>
      <c r="V504" s="293" t="s">
        <v>773</v>
      </c>
      <c r="W504" s="293" t="s">
        <v>773</v>
      </c>
      <c r="X504" s="293" t="s">
        <v>773</v>
      </c>
      <c r="Y504" s="749"/>
      <c r="Z504" s="749"/>
      <c r="AA504" s="749"/>
      <c r="AB504" s="749"/>
      <c r="AC504" s="294">
        <f>SUM(Y504:AB504)</f>
        <v>0</v>
      </c>
    </row>
    <row r="505" spans="1:29" s="281" customFormat="1" ht="15" hidden="1" outlineLevel="1">
      <c r="A505" s="502"/>
      <c r="B505" s="322" t="s">
        <v>257</v>
      </c>
      <c r="C505" s="289" t="s">
        <v>576</v>
      </c>
      <c r="D505" s="293"/>
      <c r="E505" s="293"/>
      <c r="F505" s="293"/>
      <c r="G505" s="293"/>
      <c r="H505" s="293"/>
      <c r="I505" s="293" t="s">
        <v>773</v>
      </c>
      <c r="J505" s="293" t="s">
        <v>773</v>
      </c>
      <c r="K505" s="293" t="s">
        <v>773</v>
      </c>
      <c r="L505" s="293" t="s">
        <v>773</v>
      </c>
      <c r="M505" s="293" t="s">
        <v>773</v>
      </c>
      <c r="N505" s="293">
        <v>0</v>
      </c>
      <c r="O505" s="293"/>
      <c r="P505" s="293"/>
      <c r="Q505" s="293"/>
      <c r="R505" s="293"/>
      <c r="S505" s="293"/>
      <c r="T505" s="293" t="s">
        <v>773</v>
      </c>
      <c r="U505" s="293" t="s">
        <v>773</v>
      </c>
      <c r="V505" s="293" t="s">
        <v>773</v>
      </c>
      <c r="W505" s="293" t="s">
        <v>773</v>
      </c>
      <c r="X505" s="293" t="s">
        <v>773</v>
      </c>
      <c r="Y505" s="758">
        <f>Y504</f>
        <v>0</v>
      </c>
      <c r="Z505" s="758">
        <f t="shared" ref="Z505:AB505" si="140">Z504</f>
        <v>0</v>
      </c>
      <c r="AA505" s="758">
        <f t="shared" si="140"/>
        <v>0</v>
      </c>
      <c r="AB505" s="758">
        <f t="shared" si="140"/>
        <v>0</v>
      </c>
      <c r="AC505" s="295"/>
    </row>
    <row r="506" spans="1:29" s="281" customFormat="1" ht="15" hidden="1" outlineLevel="1">
      <c r="A506" s="502"/>
      <c r="B506" s="322"/>
      <c r="C506" s="289"/>
      <c r="D506" s="747"/>
      <c r="E506" s="747"/>
      <c r="F506" s="747"/>
      <c r="G506" s="289"/>
      <c r="H506" s="289"/>
      <c r="I506" s="747"/>
      <c r="J506" s="747"/>
      <c r="K506" s="747"/>
      <c r="L506" s="747"/>
      <c r="M506" s="747"/>
      <c r="N506" s="747"/>
      <c r="O506" s="747"/>
      <c r="P506" s="747"/>
      <c r="Q506" s="747"/>
      <c r="R506" s="289"/>
      <c r="S506" s="289"/>
      <c r="T506" s="747"/>
      <c r="U506" s="747"/>
      <c r="V506" s="747"/>
      <c r="W506" s="747"/>
      <c r="X506" s="747"/>
      <c r="Y506" s="757"/>
      <c r="Z506" s="757"/>
      <c r="AA506" s="757"/>
      <c r="AB506" s="757"/>
      <c r="AC506" s="311"/>
    </row>
    <row r="507" spans="1:29" s="281" customFormat="1" ht="15" hidden="1" outlineLevel="1">
      <c r="A507" s="502">
        <v>32</v>
      </c>
      <c r="B507" s="322" t="s">
        <v>490</v>
      </c>
      <c r="C507" s="289" t="s">
        <v>583</v>
      </c>
      <c r="D507" s="293"/>
      <c r="E507" s="293"/>
      <c r="F507" s="293"/>
      <c r="G507" s="293"/>
      <c r="H507" s="293"/>
      <c r="I507" s="293"/>
      <c r="J507" s="293"/>
      <c r="K507" s="293"/>
      <c r="L507" s="293"/>
      <c r="M507" s="293"/>
      <c r="N507" s="293">
        <v>0</v>
      </c>
      <c r="O507" s="293"/>
      <c r="P507" s="293"/>
      <c r="Q507" s="293"/>
      <c r="R507" s="293"/>
      <c r="S507" s="293"/>
      <c r="T507" s="293"/>
      <c r="U507" s="293"/>
      <c r="V507" s="293"/>
      <c r="W507" s="293"/>
      <c r="X507" s="293"/>
      <c r="Y507" s="749"/>
      <c r="Z507" s="749"/>
      <c r="AA507" s="749"/>
      <c r="AB507" s="749"/>
      <c r="AC507" s="294">
        <f>SUM(Y507:AB507)</f>
        <v>0</v>
      </c>
    </row>
    <row r="508" spans="1:29" s="281" customFormat="1" ht="15" hidden="1" outlineLevel="1">
      <c r="A508" s="502"/>
      <c r="B508" s="322" t="s">
        <v>257</v>
      </c>
      <c r="C508" s="289" t="s">
        <v>576</v>
      </c>
      <c r="D508" s="293"/>
      <c r="E508" s="293"/>
      <c r="F508" s="293"/>
      <c r="G508" s="293"/>
      <c r="H508" s="293"/>
      <c r="I508" s="293" t="s">
        <v>773</v>
      </c>
      <c r="J508" s="293" t="s">
        <v>773</v>
      </c>
      <c r="K508" s="293" t="s">
        <v>773</v>
      </c>
      <c r="L508" s="293" t="s">
        <v>773</v>
      </c>
      <c r="M508" s="293" t="s">
        <v>773</v>
      </c>
      <c r="N508" s="293">
        <v>0</v>
      </c>
      <c r="O508" s="293"/>
      <c r="P508" s="293"/>
      <c r="Q508" s="293"/>
      <c r="R508" s="293"/>
      <c r="S508" s="293"/>
      <c r="T508" s="293" t="s">
        <v>773</v>
      </c>
      <c r="U508" s="293" t="s">
        <v>773</v>
      </c>
      <c r="V508" s="293" t="s">
        <v>773</v>
      </c>
      <c r="W508" s="293" t="s">
        <v>773</v>
      </c>
      <c r="X508" s="293" t="s">
        <v>773</v>
      </c>
      <c r="Y508" s="758">
        <f>Y507</f>
        <v>0</v>
      </c>
      <c r="Z508" s="758">
        <f t="shared" ref="Z508:AB508" si="141">Z507</f>
        <v>0</v>
      </c>
      <c r="AA508" s="758">
        <f t="shared" si="141"/>
        <v>0</v>
      </c>
      <c r="AB508" s="758">
        <f t="shared" si="141"/>
        <v>0</v>
      </c>
      <c r="AC508" s="295"/>
    </row>
    <row r="509" spans="1:29" s="281" customFormat="1" ht="15" hidden="1" outlineLevel="1">
      <c r="A509" s="502"/>
      <c r="B509" s="322"/>
      <c r="C509" s="289"/>
      <c r="D509" s="747"/>
      <c r="E509" s="747"/>
      <c r="F509" s="747"/>
      <c r="G509" s="289"/>
      <c r="H509" s="289"/>
      <c r="I509" s="747"/>
      <c r="J509" s="747"/>
      <c r="K509" s="747"/>
      <c r="L509" s="747"/>
      <c r="M509" s="747"/>
      <c r="N509" s="747"/>
      <c r="O509" s="747"/>
      <c r="P509" s="747"/>
      <c r="Q509" s="747"/>
      <c r="R509" s="289"/>
      <c r="S509" s="289"/>
      <c r="T509" s="747"/>
      <c r="U509" s="747"/>
      <c r="V509" s="747"/>
      <c r="W509" s="747"/>
      <c r="X509" s="747"/>
      <c r="Y509" s="757"/>
      <c r="Z509" s="757"/>
      <c r="AA509" s="757"/>
      <c r="AB509" s="757"/>
      <c r="AC509" s="311"/>
    </row>
    <row r="510" spans="1:29" s="281" customFormat="1" ht="15" hidden="1" outlineLevel="1">
      <c r="A510" s="502">
        <v>33</v>
      </c>
      <c r="B510" s="322" t="s">
        <v>491</v>
      </c>
      <c r="C510" s="289" t="s">
        <v>583</v>
      </c>
      <c r="D510" s="293"/>
      <c r="E510" s="293"/>
      <c r="F510" s="293"/>
      <c r="G510" s="293"/>
      <c r="H510" s="293"/>
      <c r="I510" s="293" t="s">
        <v>773</v>
      </c>
      <c r="J510" s="293" t="s">
        <v>773</v>
      </c>
      <c r="K510" s="293" t="s">
        <v>773</v>
      </c>
      <c r="L510" s="293" t="s">
        <v>773</v>
      </c>
      <c r="M510" s="293" t="s">
        <v>773</v>
      </c>
      <c r="N510" s="293">
        <v>0</v>
      </c>
      <c r="O510" s="293"/>
      <c r="P510" s="293"/>
      <c r="Q510" s="293"/>
      <c r="R510" s="293"/>
      <c r="S510" s="293"/>
      <c r="T510" s="293" t="s">
        <v>773</v>
      </c>
      <c r="U510" s="293" t="s">
        <v>773</v>
      </c>
      <c r="V510" s="293" t="s">
        <v>773</v>
      </c>
      <c r="W510" s="293" t="s">
        <v>773</v>
      </c>
      <c r="X510" s="293" t="s">
        <v>773</v>
      </c>
      <c r="Y510" s="749"/>
      <c r="Z510" s="749"/>
      <c r="AA510" s="749"/>
      <c r="AB510" s="749"/>
      <c r="AC510" s="294">
        <f>SUM(Y510:AB510)</f>
        <v>0</v>
      </c>
    </row>
    <row r="511" spans="1:29" s="281" customFormat="1" ht="15" hidden="1" outlineLevel="1">
      <c r="A511" s="502"/>
      <c r="B511" s="322" t="s">
        <v>257</v>
      </c>
      <c r="C511" s="289" t="s">
        <v>576</v>
      </c>
      <c r="D511" s="293"/>
      <c r="E511" s="293"/>
      <c r="F511" s="293"/>
      <c r="G511" s="293"/>
      <c r="H511" s="293"/>
      <c r="I511" s="293" t="s">
        <v>773</v>
      </c>
      <c r="J511" s="293" t="s">
        <v>773</v>
      </c>
      <c r="K511" s="293" t="s">
        <v>773</v>
      </c>
      <c r="L511" s="293" t="s">
        <v>773</v>
      </c>
      <c r="M511" s="293" t="s">
        <v>773</v>
      </c>
      <c r="N511" s="293">
        <v>0</v>
      </c>
      <c r="O511" s="293"/>
      <c r="P511" s="293"/>
      <c r="Q511" s="293"/>
      <c r="R511" s="293"/>
      <c r="S511" s="293"/>
      <c r="T511" s="293" t="s">
        <v>773</v>
      </c>
      <c r="U511" s="293" t="s">
        <v>773</v>
      </c>
      <c r="V511" s="293" t="s">
        <v>773</v>
      </c>
      <c r="W511" s="293" t="s">
        <v>773</v>
      </c>
      <c r="X511" s="293" t="s">
        <v>773</v>
      </c>
      <c r="Y511" s="758">
        <f>Y510</f>
        <v>0</v>
      </c>
      <c r="Z511" s="758">
        <f t="shared" ref="Z511:AB511" si="142">Z510</f>
        <v>0</v>
      </c>
      <c r="AA511" s="758">
        <f t="shared" si="142"/>
        <v>0</v>
      </c>
      <c r="AB511" s="758">
        <f t="shared" si="142"/>
        <v>0</v>
      </c>
      <c r="AC511" s="295"/>
    </row>
    <row r="512" spans="1:29" ht="15" outlineLevel="1">
      <c r="B512" s="313"/>
      <c r="C512" s="323"/>
      <c r="D512" s="289"/>
      <c r="E512" s="289"/>
      <c r="F512" s="289"/>
      <c r="G512" s="289"/>
      <c r="H512" s="289"/>
      <c r="I512" s="289"/>
      <c r="J512" s="289"/>
      <c r="K512" s="289"/>
      <c r="L512" s="289"/>
      <c r="M512" s="289"/>
      <c r="N512" s="298"/>
      <c r="O512" s="289"/>
      <c r="P512" s="324"/>
      <c r="Q512" s="324"/>
      <c r="R512" s="324"/>
      <c r="S512" s="324"/>
      <c r="T512" s="324"/>
      <c r="U512" s="324"/>
      <c r="V512" s="324"/>
      <c r="W512" s="324"/>
      <c r="X512" s="324"/>
      <c r="Y512" s="299"/>
      <c r="Z512" s="299"/>
      <c r="AA512" s="299"/>
      <c r="AB512" s="299"/>
      <c r="AC512" s="304"/>
    </row>
    <row r="513" spans="2:29" ht="15.6">
      <c r="B513" s="325" t="s">
        <v>258</v>
      </c>
      <c r="C513" s="327"/>
      <c r="D513" s="327">
        <f>SUM(D408:D511)</f>
        <v>0</v>
      </c>
      <c r="E513" s="327">
        <f t="shared" ref="E513:X513" si="143">SUM(E408:E511)</f>
        <v>0</v>
      </c>
      <c r="F513" s="327">
        <f t="shared" si="143"/>
        <v>0</v>
      </c>
      <c r="G513" s="327">
        <f t="shared" si="143"/>
        <v>0</v>
      </c>
      <c r="H513" s="327">
        <f t="shared" si="143"/>
        <v>0</v>
      </c>
      <c r="I513" s="327">
        <f t="shared" si="143"/>
        <v>3051260.8904295322</v>
      </c>
      <c r="J513" s="327">
        <f t="shared" si="143"/>
        <v>0</v>
      </c>
      <c r="K513" s="327">
        <f t="shared" si="143"/>
        <v>0</v>
      </c>
      <c r="L513" s="327">
        <f t="shared" si="143"/>
        <v>0</v>
      </c>
      <c r="M513" s="327">
        <f t="shared" si="143"/>
        <v>0</v>
      </c>
      <c r="N513" s="327">
        <f t="shared" si="143"/>
        <v>222</v>
      </c>
      <c r="O513" s="327">
        <f t="shared" si="143"/>
        <v>0</v>
      </c>
      <c r="P513" s="327">
        <f t="shared" si="143"/>
        <v>0</v>
      </c>
      <c r="Q513" s="327">
        <f t="shared" si="143"/>
        <v>0</v>
      </c>
      <c r="R513" s="327">
        <f t="shared" si="143"/>
        <v>0</v>
      </c>
      <c r="S513" s="327">
        <f t="shared" si="143"/>
        <v>0</v>
      </c>
      <c r="T513" s="327">
        <f t="shared" si="143"/>
        <v>602.73250215982478</v>
      </c>
      <c r="U513" s="327">
        <f t="shared" si="143"/>
        <v>0</v>
      </c>
      <c r="V513" s="327">
        <f t="shared" si="143"/>
        <v>0</v>
      </c>
      <c r="W513" s="327">
        <f t="shared" si="143"/>
        <v>0</v>
      </c>
      <c r="X513" s="327">
        <f t="shared" si="143"/>
        <v>0</v>
      </c>
      <c r="Y513" s="327">
        <f>IF(Y407="kWh",SUMPRODUCT(D408:D511,Y408:Y511))</f>
        <v>0</v>
      </c>
      <c r="Z513" s="327">
        <f>IF(Z407="kWh",SUMPRODUCT(D408:D511,Z408:Z511))</f>
        <v>0</v>
      </c>
      <c r="AA513" s="327">
        <f>IF(AA407="kW",SUMPRODUCT(N408:N511,O408:O511,AA408:AA511),SUMPRODUCT(D408:D511,AA408:AA511))</f>
        <v>0</v>
      </c>
      <c r="AB513" s="327">
        <f>IF(AB407="kW",SUMPRODUCT(N408:N511,O408:O511,AB408:AB511),SUMPRODUCT(D408:D511,AB408:AB511))</f>
        <v>0</v>
      </c>
      <c r="AC513" s="328"/>
    </row>
    <row r="514" spans="2:29" ht="15.6">
      <c r="B514" s="387" t="s">
        <v>259</v>
      </c>
      <c r="C514" s="388"/>
      <c r="D514" s="388"/>
      <c r="E514" s="388"/>
      <c r="F514" s="388"/>
      <c r="G514" s="388"/>
      <c r="H514" s="388"/>
      <c r="I514" s="388"/>
      <c r="J514" s="388"/>
      <c r="K514" s="388"/>
      <c r="L514" s="388"/>
      <c r="M514" s="388"/>
      <c r="N514" s="388"/>
      <c r="O514" s="388"/>
      <c r="P514" s="388"/>
      <c r="Q514" s="388"/>
      <c r="R514" s="388"/>
      <c r="S514" s="388"/>
      <c r="T514" s="388"/>
      <c r="U514" s="388"/>
      <c r="V514" s="388"/>
      <c r="W514" s="388"/>
      <c r="X514" s="388"/>
      <c r="Y514" s="326">
        <f>HLOOKUP(Y406,'2. LRAMVA Threshold'!$B$42:$Q$53,6,FALSE)</f>
        <v>0</v>
      </c>
      <c r="Z514" s="326">
        <f>HLOOKUP(Z406,'2. LRAMVA Threshold'!$B$42:$Q$53,6,FALSE)</f>
        <v>0</v>
      </c>
      <c r="AA514" s="326">
        <f>HLOOKUP(AA406,'2. LRAMVA Threshold'!$B$42:$Q$53,6,FALSE)</f>
        <v>0</v>
      </c>
      <c r="AB514" s="326">
        <f>HLOOKUP(AB406,'2. LRAMVA Threshold'!$B$42:$Q$53,6,FALSE)</f>
        <v>0</v>
      </c>
      <c r="AC514" s="389"/>
    </row>
    <row r="515" spans="2:29" ht="15">
      <c r="B515" s="390"/>
      <c r="C515" s="391"/>
      <c r="D515" s="392"/>
      <c r="E515" s="392"/>
      <c r="F515" s="392"/>
      <c r="G515" s="392"/>
      <c r="H515" s="392"/>
      <c r="I515" s="392"/>
      <c r="J515" s="392"/>
      <c r="K515" s="392"/>
      <c r="L515" s="392"/>
      <c r="M515" s="392"/>
      <c r="N515" s="392"/>
      <c r="O515" s="393"/>
      <c r="P515" s="392"/>
      <c r="Q515" s="392"/>
      <c r="R515" s="392"/>
      <c r="S515" s="394"/>
      <c r="T515" s="394"/>
      <c r="U515" s="394"/>
      <c r="V515" s="394"/>
      <c r="W515" s="392"/>
      <c r="X515" s="392"/>
      <c r="Y515" s="395"/>
      <c r="Z515" s="395"/>
      <c r="AA515" s="395"/>
      <c r="AB515" s="395"/>
      <c r="AC515" s="396"/>
    </row>
    <row r="516" spans="2:29" ht="15">
      <c r="B516" s="322" t="s">
        <v>165</v>
      </c>
      <c r="C516" s="336"/>
      <c r="D516" s="336"/>
      <c r="E516" s="372"/>
      <c r="F516" s="372"/>
      <c r="G516" s="372"/>
      <c r="H516" s="372"/>
      <c r="I516" s="372"/>
      <c r="J516" s="372"/>
      <c r="K516" s="372"/>
      <c r="L516" s="372"/>
      <c r="M516" s="372"/>
      <c r="N516" s="372"/>
      <c r="O516" s="289"/>
      <c r="P516" s="338"/>
      <c r="Q516" s="338"/>
      <c r="R516" s="338"/>
      <c r="S516" s="337"/>
      <c r="T516" s="337"/>
      <c r="U516" s="337"/>
      <c r="V516" s="337"/>
      <c r="W516" s="338"/>
      <c r="X516" s="338"/>
      <c r="Y516" s="339">
        <f>HLOOKUP(Y$20,'3.  Distribution Rates'!$C$122:$P$133,6,FALSE)</f>
        <v>1.43E-2</v>
      </c>
      <c r="Z516" s="339">
        <f>HLOOKUP(Z$20,'3.  Distribution Rates'!$C$122:$P$133,6,FALSE)</f>
        <v>1.9300000000000001E-2</v>
      </c>
      <c r="AA516" s="339">
        <f>HLOOKUP(AA$20,'3.  Distribution Rates'!$C$122:$P$133,6,FALSE)</f>
        <v>4.6245000000000003</v>
      </c>
      <c r="AB516" s="339">
        <f>HLOOKUP(AB$20,'3.  Distribution Rates'!$C$122:$P$133,6,FALSE)</f>
        <v>4.7545000000000002</v>
      </c>
      <c r="AC516" s="397"/>
    </row>
    <row r="517" spans="2:29" ht="15">
      <c r="B517" s="322" t="s">
        <v>158</v>
      </c>
      <c r="C517" s="342"/>
      <c r="D517" s="307"/>
      <c r="E517" s="277"/>
      <c r="F517" s="277"/>
      <c r="G517" s="277"/>
      <c r="H517" s="277"/>
      <c r="I517" s="277"/>
      <c r="J517" s="277"/>
      <c r="K517" s="277"/>
      <c r="L517" s="277"/>
      <c r="M517" s="277"/>
      <c r="N517" s="277"/>
      <c r="O517" s="289"/>
      <c r="P517" s="277"/>
      <c r="Q517" s="277"/>
      <c r="R517" s="277"/>
      <c r="S517" s="307"/>
      <c r="T517" s="307"/>
      <c r="U517" s="307"/>
      <c r="V517" s="307"/>
      <c r="W517" s="277"/>
      <c r="X517" s="277"/>
      <c r="Y517" s="374">
        <f>Y137*Y516</f>
        <v>0</v>
      </c>
      <c r="Z517" s="374">
        <f t="shared" ref="Z517:AB517" si="144">Z137*Z516</f>
        <v>0</v>
      </c>
      <c r="AA517" s="374">
        <f t="shared" si="144"/>
        <v>0</v>
      </c>
      <c r="AB517" s="374">
        <f t="shared" si="144"/>
        <v>0</v>
      </c>
      <c r="AC517" s="622">
        <f>SUM(Y517:AB517)</f>
        <v>0</v>
      </c>
    </row>
    <row r="518" spans="2:29" ht="15">
      <c r="B518" s="322" t="s">
        <v>159</v>
      </c>
      <c r="C518" s="342"/>
      <c r="D518" s="307"/>
      <c r="E518" s="277"/>
      <c r="F518" s="277"/>
      <c r="G518" s="277"/>
      <c r="H518" s="277"/>
      <c r="I518" s="277"/>
      <c r="J518" s="277"/>
      <c r="K518" s="277"/>
      <c r="L518" s="277"/>
      <c r="M518" s="277"/>
      <c r="N518" s="277"/>
      <c r="O518" s="289"/>
      <c r="P518" s="277"/>
      <c r="Q518" s="277"/>
      <c r="R518" s="277"/>
      <c r="S518" s="307"/>
      <c r="T518" s="307"/>
      <c r="U518" s="307"/>
      <c r="V518" s="307"/>
      <c r="W518" s="277"/>
      <c r="X518" s="277"/>
      <c r="Y518" s="374">
        <f>Y266*Y516</f>
        <v>0</v>
      </c>
      <c r="Z518" s="374">
        <f t="shared" ref="Z518:AB518" si="145">Z266*Z516</f>
        <v>0</v>
      </c>
      <c r="AA518" s="374">
        <f t="shared" si="145"/>
        <v>0</v>
      </c>
      <c r="AB518" s="374">
        <f t="shared" si="145"/>
        <v>0</v>
      </c>
      <c r="AC518" s="622">
        <f>SUM(Y518:AB518)</f>
        <v>0</v>
      </c>
    </row>
    <row r="519" spans="2:29" ht="15">
      <c r="B519" s="322" t="s">
        <v>160</v>
      </c>
      <c r="C519" s="342"/>
      <c r="D519" s="307"/>
      <c r="E519" s="277"/>
      <c r="F519" s="277"/>
      <c r="G519" s="277"/>
      <c r="H519" s="277"/>
      <c r="I519" s="277"/>
      <c r="J519" s="277"/>
      <c r="K519" s="277"/>
      <c r="L519" s="277"/>
      <c r="M519" s="277"/>
      <c r="N519" s="277"/>
      <c r="O519" s="289"/>
      <c r="P519" s="277"/>
      <c r="Q519" s="277"/>
      <c r="R519" s="277"/>
      <c r="S519" s="307"/>
      <c r="T519" s="307"/>
      <c r="U519" s="307"/>
      <c r="V519" s="307"/>
      <c r="W519" s="277"/>
      <c r="X519" s="277"/>
      <c r="Y519" s="374">
        <f>Y395*Y516</f>
        <v>0</v>
      </c>
      <c r="Z519" s="374">
        <f t="shared" ref="Z519:AB519" si="146">Z395*Z516</f>
        <v>0</v>
      </c>
      <c r="AA519" s="374">
        <f t="shared" si="146"/>
        <v>0</v>
      </c>
      <c r="AB519" s="374">
        <f t="shared" si="146"/>
        <v>0</v>
      </c>
      <c r="AC519" s="622">
        <f>SUM(Y519:AB519)</f>
        <v>0</v>
      </c>
    </row>
    <row r="520" spans="2:29" ht="15">
      <c r="B520" s="322" t="s">
        <v>161</v>
      </c>
      <c r="C520" s="342"/>
      <c r="D520" s="307"/>
      <c r="E520" s="277"/>
      <c r="F520" s="277"/>
      <c r="G520" s="277"/>
      <c r="H520" s="277"/>
      <c r="I520" s="277"/>
      <c r="J520" s="277"/>
      <c r="K520" s="277"/>
      <c r="L520" s="277"/>
      <c r="M520" s="277"/>
      <c r="N520" s="277"/>
      <c r="O520" s="289"/>
      <c r="P520" s="277"/>
      <c r="Q520" s="277"/>
      <c r="R520" s="277"/>
      <c r="S520" s="307"/>
      <c r="T520" s="307"/>
      <c r="U520" s="307"/>
      <c r="V520" s="307"/>
      <c r="W520" s="277"/>
      <c r="X520" s="277"/>
      <c r="Y520" s="374">
        <f>Y513*Y516</f>
        <v>0</v>
      </c>
      <c r="Z520" s="374">
        <f t="shared" ref="Z520:AB520" si="147">Z513*Z516</f>
        <v>0</v>
      </c>
      <c r="AA520" s="374">
        <f t="shared" si="147"/>
        <v>0</v>
      </c>
      <c r="AB520" s="374">
        <f t="shared" si="147"/>
        <v>0</v>
      </c>
      <c r="AC520" s="622">
        <f>SUM(Y520:AB520)</f>
        <v>0</v>
      </c>
    </row>
    <row r="521" spans="2:29" ht="15.6">
      <c r="B521" s="346" t="s">
        <v>260</v>
      </c>
      <c r="C521" s="342"/>
      <c r="D521" s="334"/>
      <c r="E521" s="332"/>
      <c r="F521" s="332"/>
      <c r="G521" s="332"/>
      <c r="H521" s="332"/>
      <c r="I521" s="332"/>
      <c r="J521" s="332"/>
      <c r="K521" s="332"/>
      <c r="L521" s="332"/>
      <c r="M521" s="332"/>
      <c r="N521" s="332"/>
      <c r="O521" s="298"/>
      <c r="P521" s="332"/>
      <c r="Q521" s="332"/>
      <c r="R521" s="332"/>
      <c r="S521" s="334"/>
      <c r="T521" s="334"/>
      <c r="U521" s="334"/>
      <c r="V521" s="334"/>
      <c r="W521" s="332"/>
      <c r="X521" s="332"/>
      <c r="Y521" s="343">
        <f>SUM(Y517:Y520)</f>
        <v>0</v>
      </c>
      <c r="Z521" s="343">
        <f t="shared" ref="Z521:AB521" si="148">SUM(Z517:Z520)</f>
        <v>0</v>
      </c>
      <c r="AA521" s="343">
        <f t="shared" si="148"/>
        <v>0</v>
      </c>
      <c r="AB521" s="343">
        <f t="shared" si="148"/>
        <v>0</v>
      </c>
      <c r="AC521" s="403">
        <f>SUM(AC517:AC520)</f>
        <v>0</v>
      </c>
    </row>
    <row r="522" spans="2:29" ht="15.6">
      <c r="B522" s="346" t="s">
        <v>261</v>
      </c>
      <c r="C522" s="342"/>
      <c r="D522" s="347"/>
      <c r="E522" s="332"/>
      <c r="F522" s="332"/>
      <c r="G522" s="332"/>
      <c r="H522" s="332"/>
      <c r="I522" s="332"/>
      <c r="J522" s="332"/>
      <c r="K522" s="332"/>
      <c r="L522" s="332"/>
      <c r="M522" s="332"/>
      <c r="N522" s="332"/>
      <c r="O522" s="298"/>
      <c r="P522" s="332"/>
      <c r="Q522" s="332"/>
      <c r="R522" s="332"/>
      <c r="S522" s="334"/>
      <c r="T522" s="334"/>
      <c r="U522" s="334"/>
      <c r="V522" s="334"/>
      <c r="W522" s="332"/>
      <c r="X522" s="332"/>
      <c r="Y522" s="344">
        <f>Y514*Y516</f>
        <v>0</v>
      </c>
      <c r="Z522" s="344">
        <f t="shared" ref="Z522:AB522" si="149">Z514*Z516</f>
        <v>0</v>
      </c>
      <c r="AA522" s="344">
        <f>AA514*AA516</f>
        <v>0</v>
      </c>
      <c r="AB522" s="344">
        <f t="shared" si="149"/>
        <v>0</v>
      </c>
      <c r="AC522" s="403">
        <f>SUM(Y522:AB522)</f>
        <v>0</v>
      </c>
    </row>
    <row r="523" spans="2:29" ht="15.6">
      <c r="B523" s="346" t="s">
        <v>263</v>
      </c>
      <c r="C523" s="342"/>
      <c r="D523" s="347"/>
      <c r="E523" s="332"/>
      <c r="F523" s="332"/>
      <c r="G523" s="332"/>
      <c r="H523" s="332"/>
      <c r="I523" s="332"/>
      <c r="J523" s="332"/>
      <c r="K523" s="332"/>
      <c r="L523" s="332"/>
      <c r="M523" s="332"/>
      <c r="N523" s="332"/>
      <c r="O523" s="298"/>
      <c r="P523" s="332"/>
      <c r="Q523" s="332"/>
      <c r="R523" s="332"/>
      <c r="S523" s="347"/>
      <c r="T523" s="347"/>
      <c r="U523" s="347"/>
      <c r="V523" s="347"/>
      <c r="W523" s="332"/>
      <c r="X523" s="332"/>
      <c r="Y523" s="348"/>
      <c r="Z523" s="348"/>
      <c r="AA523" s="348"/>
      <c r="AB523" s="348"/>
      <c r="AC523" s="403">
        <f>AC521-AC522</f>
        <v>0</v>
      </c>
    </row>
    <row r="524" spans="2:29" ht="15.6">
      <c r="B524" s="346"/>
      <c r="C524" s="342"/>
      <c r="D524" s="347"/>
      <c r="E524" s="332"/>
      <c r="F524" s="332"/>
      <c r="G524" s="332"/>
      <c r="H524" s="332"/>
      <c r="I524" s="332"/>
      <c r="J524" s="332"/>
      <c r="K524" s="332"/>
      <c r="L524" s="332"/>
      <c r="M524" s="332"/>
      <c r="N524" s="332"/>
      <c r="O524" s="298"/>
      <c r="P524" s="332"/>
      <c r="Q524" s="332"/>
      <c r="R524" s="332"/>
      <c r="S524" s="347"/>
      <c r="T524" s="347"/>
      <c r="U524" s="347"/>
      <c r="V524" s="347"/>
      <c r="W524" s="332"/>
      <c r="X524" s="332"/>
      <c r="Y524" s="348"/>
      <c r="Z524" s="348"/>
      <c r="AA524" s="348"/>
      <c r="AB524" s="348"/>
      <c r="AC524" s="403"/>
    </row>
    <row r="525" spans="2:29" ht="15.6">
      <c r="B525" s="346"/>
      <c r="C525" s="342"/>
      <c r="D525" s="347"/>
      <c r="E525" s="332"/>
      <c r="F525" s="332"/>
      <c r="G525" s="332"/>
      <c r="H525" s="332"/>
      <c r="I525" s="332"/>
      <c r="J525" s="332"/>
      <c r="K525" s="332"/>
      <c r="L525" s="332"/>
      <c r="M525" s="332"/>
      <c r="N525" s="332"/>
      <c r="O525" s="298"/>
      <c r="P525" s="332"/>
      <c r="Q525" s="332"/>
      <c r="R525" s="332"/>
      <c r="S525" s="347"/>
      <c r="T525" s="347"/>
      <c r="U525" s="347"/>
      <c r="V525" s="347"/>
      <c r="W525" s="332"/>
      <c r="X525" s="332"/>
      <c r="Y525" s="348"/>
      <c r="Z525" s="348"/>
      <c r="AA525" s="348"/>
      <c r="AB525" s="348"/>
      <c r="AC525" s="404"/>
    </row>
    <row r="526" spans="2:29" ht="15">
      <c r="B526" s="322" t="s">
        <v>199</v>
      </c>
      <c r="C526" s="347"/>
      <c r="D526" s="347"/>
      <c r="E526" s="332"/>
      <c r="F526" s="332"/>
      <c r="G526" s="332"/>
      <c r="H526" s="332"/>
      <c r="I526" s="332"/>
      <c r="J526" s="332"/>
      <c r="K526" s="332"/>
      <c r="L526" s="332"/>
      <c r="M526" s="332"/>
      <c r="N526" s="332"/>
      <c r="O526" s="298"/>
      <c r="P526" s="332"/>
      <c r="Q526" s="332"/>
      <c r="R526" s="332"/>
      <c r="S526" s="347"/>
      <c r="T526" s="342"/>
      <c r="U526" s="347"/>
      <c r="V526" s="347"/>
      <c r="W526" s="332"/>
      <c r="X526" s="332"/>
      <c r="Y526" s="289">
        <f>SUMPRODUCT(E408:E511,Y408:Y511)</f>
        <v>0</v>
      </c>
      <c r="Z526" s="289">
        <f>SUMPRODUCT(E408:E511,Z408:Z511)</f>
        <v>0</v>
      </c>
      <c r="AA526" s="289">
        <f>IF(AA407="kW",SUMPRODUCT(N408:N511,P408:P511,AA408:AA511),SUMPRODUCT(E408:E511,AA408:AA511))</f>
        <v>0</v>
      </c>
      <c r="AB526" s="289">
        <f>IF(AB407="kW",SUMPRODUCT(N408:N511,P408:P511,AB408:AB511),SUMPRODUCT(E408:E511,AB408:AB511))</f>
        <v>0</v>
      </c>
      <c r="AC526" s="350"/>
    </row>
    <row r="527" spans="2:29" ht="15">
      <c r="B527" s="322" t="s">
        <v>200</v>
      </c>
      <c r="C527" s="353"/>
      <c r="D527" s="277"/>
      <c r="E527" s="277"/>
      <c r="F527" s="277"/>
      <c r="G527" s="277"/>
      <c r="H527" s="277"/>
      <c r="I527" s="277"/>
      <c r="J527" s="277"/>
      <c r="K527" s="277"/>
      <c r="L527" s="277"/>
      <c r="M527" s="277"/>
      <c r="N527" s="277"/>
      <c r="O527" s="354"/>
      <c r="P527" s="277"/>
      <c r="Q527" s="277"/>
      <c r="R527" s="277"/>
      <c r="S527" s="302"/>
      <c r="T527" s="307"/>
      <c r="U527" s="307"/>
      <c r="V527" s="277"/>
      <c r="W527" s="277"/>
      <c r="X527" s="307"/>
      <c r="Y527" s="289">
        <f>SUMPRODUCT(F408:F511,Y408:Y511)</f>
        <v>0</v>
      </c>
      <c r="Z527" s="289">
        <f>SUMPRODUCT(F408:F511,Z408:Z511)</f>
        <v>0</v>
      </c>
      <c r="AA527" s="289">
        <f>IF(AA407="kW",SUMPRODUCT(N408:N511,Q408:Q511,AA408:AA511),SUMPRODUCT(F408:F511,AA408:AA511))</f>
        <v>0</v>
      </c>
      <c r="AB527" s="289">
        <f>IF(AB407="kW",SUMPRODUCT(N408:N511,Q408:Q511,AB408:AB511),SUMPRODUCT(F408:F511,AB408:AB511))</f>
        <v>0</v>
      </c>
      <c r="AC527" s="335"/>
    </row>
    <row r="528" spans="2:29" ht="15">
      <c r="B528" s="322" t="s">
        <v>201</v>
      </c>
      <c r="C528" s="353"/>
      <c r="D528" s="277"/>
      <c r="E528" s="277"/>
      <c r="F528" s="277"/>
      <c r="G528" s="277"/>
      <c r="H528" s="277"/>
      <c r="I528" s="277"/>
      <c r="J528" s="277"/>
      <c r="K528" s="277"/>
      <c r="L528" s="277"/>
      <c r="M528" s="277"/>
      <c r="N528" s="277"/>
      <c r="O528" s="354"/>
      <c r="P528" s="277"/>
      <c r="Q528" s="277"/>
      <c r="R528" s="277"/>
      <c r="S528" s="302"/>
      <c r="T528" s="307"/>
      <c r="U528" s="307"/>
      <c r="V528" s="277"/>
      <c r="W528" s="277"/>
      <c r="X528" s="307"/>
      <c r="Y528" s="289">
        <f>SUMPRODUCT(G408:G511,Y408:Y511)</f>
        <v>0</v>
      </c>
      <c r="Z528" s="289">
        <f>SUMPRODUCT(G408:G511,Z408:Z511)</f>
        <v>0</v>
      </c>
      <c r="AA528" s="289">
        <f>IF(AA407="kW",SUMPRODUCT(N408:N511,R408:R511,AA408:AA511),SUMPRODUCT(G408:G511,AA408:AA511))</f>
        <v>0</v>
      </c>
      <c r="AB528" s="289">
        <f>IF(AB407="kW",SUMPRODUCT(N408:N511,R408:R511,AB408:AB511),SUMPRODUCT(G408:G511,AB408:AB511))</f>
        <v>0</v>
      </c>
      <c r="AC528" s="335"/>
    </row>
    <row r="529" spans="2:29" ht="15">
      <c r="B529" s="322" t="s">
        <v>202</v>
      </c>
      <c r="C529" s="353"/>
      <c r="D529" s="277"/>
      <c r="E529" s="277"/>
      <c r="F529" s="277"/>
      <c r="G529" s="277"/>
      <c r="H529" s="277"/>
      <c r="I529" s="277"/>
      <c r="J529" s="277"/>
      <c r="K529" s="277"/>
      <c r="L529" s="277"/>
      <c r="M529" s="277"/>
      <c r="N529" s="277"/>
      <c r="O529" s="354"/>
      <c r="P529" s="277"/>
      <c r="Q529" s="277"/>
      <c r="R529" s="277"/>
      <c r="S529" s="302"/>
      <c r="T529" s="307"/>
      <c r="U529" s="307"/>
      <c r="V529" s="277"/>
      <c r="W529" s="277"/>
      <c r="X529" s="307"/>
      <c r="Y529" s="289">
        <f>SUMPRODUCT(H408:H511,Y408:Y511)</f>
        <v>0</v>
      </c>
      <c r="Z529" s="289">
        <f>SUMPRODUCT(H408:H511,Z408:Z511)</f>
        <v>0</v>
      </c>
      <c r="AA529" s="289">
        <f>IF(AA407="kW",SUMPRODUCT(N408:N511,S408:S511,AA408:AA511),SUMPRODUCT(H408:H511,AA408:AA511))</f>
        <v>0</v>
      </c>
      <c r="AB529" s="289">
        <f>IF(AB407="kW",SUMPRODUCT(N408:N511,S408:S511,AB408:AB511),SUMPRODUCT(H408:H511,AB408:AB511))</f>
        <v>0</v>
      </c>
      <c r="AC529" s="335"/>
    </row>
    <row r="530" spans="2:29" ht="15">
      <c r="B530" s="322" t="s">
        <v>203</v>
      </c>
      <c r="C530" s="353"/>
      <c r="D530" s="277"/>
      <c r="E530" s="277"/>
      <c r="F530" s="277"/>
      <c r="G530" s="277"/>
      <c r="H530" s="277"/>
      <c r="I530" s="277"/>
      <c r="J530" s="277"/>
      <c r="K530" s="277"/>
      <c r="L530" s="277"/>
      <c r="M530" s="277"/>
      <c r="N530" s="277"/>
      <c r="O530" s="354"/>
      <c r="P530" s="277"/>
      <c r="Q530" s="277"/>
      <c r="R530" s="277"/>
      <c r="S530" s="302"/>
      <c r="T530" s="307"/>
      <c r="U530" s="307"/>
      <c r="V530" s="277"/>
      <c r="W530" s="277"/>
      <c r="X530" s="307"/>
      <c r="Y530" s="289">
        <f>SUMPRODUCT(I408:I511,Y408:Y511)</f>
        <v>1257877.979759532</v>
      </c>
      <c r="Z530" s="289">
        <f>SUMPRODUCT(I408:I511,Z408:Z511)</f>
        <v>557274.10807000007</v>
      </c>
      <c r="AA530" s="289">
        <f>IF(AA407="kW",SUMPRODUCT(N408:N511,T408:T511,AA408:AA511),SUMPRODUCT(I408:I511,AA408:AA511))</f>
        <v>2515.2936658199997</v>
      </c>
      <c r="AB530" s="289">
        <f>IF(AB407="kW",SUMPRODUCT(N408:N511,T408:T511,AB408:AB511),SUMPRODUCT(I408:I511,AB408:AB511))</f>
        <v>193.48412814</v>
      </c>
      <c r="AC530" s="335"/>
    </row>
    <row r="531" spans="2:29" ht="15">
      <c r="B531" s="377" t="s">
        <v>204</v>
      </c>
      <c r="C531" s="356"/>
      <c r="D531" s="380"/>
      <c r="E531" s="380"/>
      <c r="F531" s="380"/>
      <c r="G531" s="380"/>
      <c r="H531" s="380"/>
      <c r="I531" s="380"/>
      <c r="J531" s="380"/>
      <c r="K531" s="380"/>
      <c r="L531" s="380"/>
      <c r="M531" s="380"/>
      <c r="N531" s="380"/>
      <c r="O531" s="379"/>
      <c r="P531" s="380"/>
      <c r="Q531" s="380"/>
      <c r="R531" s="380"/>
      <c r="S531" s="361"/>
      <c r="T531" s="381"/>
      <c r="U531" s="381"/>
      <c r="V531" s="380"/>
      <c r="W531" s="380"/>
      <c r="X531" s="381"/>
      <c r="Y531" s="324">
        <f>SUMPRODUCT(J408:J511,Y408:Y511)</f>
        <v>0</v>
      </c>
      <c r="Z531" s="324">
        <f>SUMPRODUCT(J408:J511,Z408:Z511)</f>
        <v>0</v>
      </c>
      <c r="AA531" s="324">
        <f>IF(AA407="kW",SUMPRODUCT(N408:N511,U408:U511,AA408:AA511),SUMPRODUCT(J408:J511,AA408:AA511))</f>
        <v>0</v>
      </c>
      <c r="AB531" s="324">
        <f>IF(AB407="kW",SUMPRODUCT(N408:N511,U408:U511,AB408:AB511),SUMPRODUCT(J408:J511,AB408:AB511))</f>
        <v>0</v>
      </c>
      <c r="AC531" s="382"/>
    </row>
    <row r="532" spans="2:29" ht="22.5" customHeight="1">
      <c r="B532" s="364" t="s">
        <v>580</v>
      </c>
      <c r="C532" s="383"/>
      <c r="D532" s="384"/>
      <c r="E532" s="384"/>
      <c r="F532" s="384"/>
      <c r="G532" s="384"/>
      <c r="H532" s="384"/>
      <c r="I532" s="384"/>
      <c r="J532" s="384"/>
      <c r="K532" s="384"/>
      <c r="L532" s="384"/>
      <c r="M532" s="384"/>
      <c r="N532" s="384"/>
      <c r="O532" s="384"/>
      <c r="P532" s="384"/>
      <c r="Q532" s="384"/>
      <c r="R532" s="384"/>
      <c r="S532" s="367"/>
      <c r="T532" s="368"/>
      <c r="U532" s="384"/>
      <c r="V532" s="384"/>
      <c r="W532" s="384"/>
      <c r="X532" s="384"/>
      <c r="Y532" s="405"/>
      <c r="Z532" s="405"/>
      <c r="AA532" s="405"/>
      <c r="AB532" s="405"/>
      <c r="AC532" s="385"/>
    </row>
    <row r="534" spans="2:29" ht="14.4">
      <c r="B534" s="588" t="s">
        <v>524</v>
      </c>
    </row>
  </sheetData>
  <sheetProtection formatCells="0" formatColumns="0" formatRows="0" insertColumns="0" insertRows="0" insertHyperlinks="0" deleteColumns="0" deleteRows="0" sort="0" autoFilter="0" pivotTables="0"/>
  <mergeCells count="33">
    <mergeCell ref="Y276:AC276"/>
    <mergeCell ref="Y405:AC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C19"/>
    <mergeCell ref="Y147:AC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23"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4:AF1130"/>
  <sheetViews>
    <sheetView zoomScale="50" zoomScaleNormal="50" workbookViewId="0">
      <selection activeCell="H38" sqref="H38"/>
    </sheetView>
  </sheetViews>
  <sheetFormatPr defaultColWidth="9.109375" defaultRowHeight="14.4" outlineLevelRow="1" outlineLevelCol="1"/>
  <cols>
    <col min="1" max="1" width="4.5546875" style="515" customWidth="1"/>
    <col min="2" max="2" width="44.109375" style="423" customWidth="1"/>
    <col min="3" max="3" width="13.44140625" style="423" customWidth="1"/>
    <col min="4" max="4" width="17" style="423" customWidth="1"/>
    <col min="5" max="5" width="9.109375" style="423" customWidth="1" outlineLevel="1"/>
    <col min="6" max="7" width="11.88671875" style="423" bestFit="1" customWidth="1" outlineLevel="1"/>
    <col min="8" max="8" width="10.109375" style="423" bestFit="1" customWidth="1" outlineLevel="1"/>
    <col min="9" max="13" width="9.6640625" style="423" bestFit="1" customWidth="1" outlineLevel="1"/>
    <col min="14" max="14" width="13.5546875" style="423" customWidth="1" outlineLevel="1"/>
    <col min="15" max="15" width="15.6640625" style="423" customWidth="1"/>
    <col min="16" max="24" width="9.109375" style="423" customWidth="1" outlineLevel="1"/>
    <col min="25" max="25" width="16.5546875" style="423" customWidth="1"/>
    <col min="26" max="27" width="15" style="423" customWidth="1"/>
    <col min="28" max="28" width="17.6640625" style="423" customWidth="1"/>
    <col min="29" max="29" width="14.5546875" style="423" customWidth="1"/>
    <col min="30" max="30" width="128.77734375" style="423" bestFit="1" customWidth="1"/>
    <col min="31" max="16384" width="9.109375" style="423"/>
  </cols>
  <sheetData>
    <row r="14" spans="2:29" ht="26.25" customHeight="1">
      <c r="B14" s="852" t="s">
        <v>169</v>
      </c>
      <c r="C14" s="257" t="s">
        <v>173</v>
      </c>
      <c r="D14" s="499"/>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row>
    <row r="15" spans="2:29" ht="26.25" customHeight="1">
      <c r="B15" s="852"/>
      <c r="C15" s="261" t="s">
        <v>170</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row>
    <row r="16" spans="2:29" ht="28.5" customHeight="1">
      <c r="B16" s="852"/>
      <c r="C16" s="844" t="s">
        <v>549</v>
      </c>
      <c r="D16" s="84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row>
    <row r="17" spans="2:29" ht="15.6">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row>
    <row r="18" spans="2:29" ht="71.25" customHeight="1">
      <c r="B18" s="852" t="s">
        <v>503</v>
      </c>
      <c r="C18" s="853" t="s">
        <v>684</v>
      </c>
      <c r="D18" s="853"/>
      <c r="E18" s="853"/>
      <c r="F18" s="853"/>
      <c r="G18" s="853"/>
      <c r="H18" s="853"/>
      <c r="I18" s="853"/>
      <c r="J18" s="853"/>
      <c r="K18" s="853"/>
      <c r="L18" s="853"/>
      <c r="M18" s="853"/>
      <c r="N18" s="853"/>
      <c r="O18" s="853"/>
      <c r="P18" s="853"/>
      <c r="Q18" s="853"/>
      <c r="R18" s="853"/>
      <c r="S18" s="853"/>
      <c r="T18" s="853"/>
      <c r="U18" s="853"/>
      <c r="V18" s="853"/>
      <c r="W18" s="853"/>
      <c r="X18" s="853"/>
      <c r="Y18" s="599"/>
      <c r="Z18" s="599"/>
      <c r="AA18" s="599"/>
      <c r="AB18" s="599"/>
      <c r="AC18" s="265"/>
    </row>
    <row r="19" spans="2:29" ht="45.75" customHeight="1">
      <c r="B19" s="852"/>
      <c r="C19" s="853" t="s">
        <v>770</v>
      </c>
      <c r="D19" s="853"/>
      <c r="E19" s="853"/>
      <c r="F19" s="853"/>
      <c r="G19" s="853"/>
      <c r="H19" s="853"/>
      <c r="I19" s="853"/>
      <c r="J19" s="853"/>
      <c r="K19" s="853"/>
      <c r="L19" s="853"/>
      <c r="M19" s="853"/>
      <c r="N19" s="853"/>
      <c r="O19" s="853"/>
      <c r="P19" s="853"/>
      <c r="Q19" s="853"/>
      <c r="R19" s="853"/>
      <c r="S19" s="853"/>
      <c r="T19" s="853"/>
      <c r="U19" s="853"/>
      <c r="V19" s="853"/>
      <c r="W19" s="853"/>
      <c r="X19" s="853"/>
      <c r="Y19" s="599"/>
      <c r="Z19" s="599"/>
      <c r="AA19" s="599"/>
      <c r="AB19" s="599"/>
      <c r="AC19" s="265"/>
    </row>
    <row r="20" spans="2:29" ht="62.25" customHeight="1">
      <c r="B20" s="271"/>
      <c r="C20" s="853" t="s">
        <v>563</v>
      </c>
      <c r="D20" s="853"/>
      <c r="E20" s="853"/>
      <c r="F20" s="853"/>
      <c r="G20" s="853"/>
      <c r="H20" s="853"/>
      <c r="I20" s="853"/>
      <c r="J20" s="853"/>
      <c r="K20" s="853"/>
      <c r="L20" s="853"/>
      <c r="M20" s="853"/>
      <c r="N20" s="853"/>
      <c r="O20" s="853"/>
      <c r="P20" s="853"/>
      <c r="Q20" s="853"/>
      <c r="R20" s="853"/>
      <c r="S20" s="853"/>
      <c r="T20" s="853"/>
      <c r="U20" s="853"/>
      <c r="V20" s="853"/>
      <c r="W20" s="853"/>
      <c r="X20" s="853"/>
      <c r="Y20" s="599"/>
      <c r="Z20" s="599"/>
      <c r="AA20" s="599"/>
      <c r="AB20" s="599"/>
      <c r="AC20" s="265"/>
    </row>
    <row r="21" spans="2:29" ht="37.5" customHeight="1">
      <c r="B21" s="271"/>
      <c r="C21" s="853" t="s">
        <v>627</v>
      </c>
      <c r="D21" s="853"/>
      <c r="E21" s="853"/>
      <c r="F21" s="853"/>
      <c r="G21" s="853"/>
      <c r="H21" s="853"/>
      <c r="I21" s="853"/>
      <c r="J21" s="853"/>
      <c r="K21" s="853"/>
      <c r="L21" s="853"/>
      <c r="M21" s="853"/>
      <c r="N21" s="853"/>
      <c r="O21" s="853"/>
      <c r="P21" s="853"/>
      <c r="Q21" s="853"/>
      <c r="R21" s="853"/>
      <c r="S21" s="853"/>
      <c r="T21" s="853"/>
      <c r="U21" s="853"/>
      <c r="V21" s="853"/>
      <c r="W21" s="853"/>
      <c r="X21" s="853"/>
      <c r="Y21" s="599"/>
      <c r="Z21" s="599"/>
      <c r="AA21" s="599"/>
      <c r="AB21" s="599"/>
      <c r="AC21" s="265"/>
    </row>
    <row r="22" spans="2:29" ht="54.75" customHeight="1">
      <c r="B22" s="271"/>
      <c r="C22" s="853" t="s">
        <v>611</v>
      </c>
      <c r="D22" s="853"/>
      <c r="E22" s="853"/>
      <c r="F22" s="853"/>
      <c r="G22" s="853"/>
      <c r="H22" s="853"/>
      <c r="I22" s="853"/>
      <c r="J22" s="853"/>
      <c r="K22" s="853"/>
      <c r="L22" s="853"/>
      <c r="M22" s="853"/>
      <c r="N22" s="853"/>
      <c r="O22" s="853"/>
      <c r="P22" s="853"/>
      <c r="Q22" s="853"/>
      <c r="R22" s="853"/>
      <c r="S22" s="853"/>
      <c r="T22" s="853"/>
      <c r="U22" s="853"/>
      <c r="V22" s="853"/>
      <c r="W22" s="853"/>
      <c r="X22" s="853"/>
      <c r="Y22" s="599"/>
      <c r="Z22" s="599"/>
      <c r="AA22" s="599"/>
      <c r="AB22" s="599"/>
      <c r="AC22" s="265"/>
    </row>
    <row r="23" spans="2:29" ht="15.6">
      <c r="B23" s="271"/>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65"/>
    </row>
    <row r="24" spans="2:29" ht="15.6">
      <c r="B24" s="852" t="s">
        <v>525</v>
      </c>
      <c r="C24" s="589" t="s">
        <v>527</v>
      </c>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65"/>
    </row>
    <row r="25" spans="2:29" ht="15.6">
      <c r="B25" s="852"/>
      <c r="C25" s="589" t="s">
        <v>528</v>
      </c>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65"/>
    </row>
    <row r="26" spans="2:29" ht="15.6">
      <c r="B26" s="532"/>
      <c r="C26" s="589" t="s">
        <v>529</v>
      </c>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65"/>
    </row>
    <row r="27" spans="2:29" ht="15.6">
      <c r="B27" s="532"/>
      <c r="C27" s="589" t="s">
        <v>530</v>
      </c>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65"/>
    </row>
    <row r="28" spans="2:29" ht="15.6">
      <c r="B28" s="532"/>
      <c r="C28" s="589" t="s">
        <v>531</v>
      </c>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65"/>
    </row>
    <row r="29" spans="2:29" ht="15.6">
      <c r="B29" s="532"/>
      <c r="C29" s="589" t="s">
        <v>532</v>
      </c>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65"/>
    </row>
    <row r="30" spans="2:29" ht="15.6">
      <c r="B30" s="532"/>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65"/>
    </row>
    <row r="31" spans="2:29" ht="15.6">
      <c r="B31" s="532"/>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65"/>
    </row>
    <row r="32" spans="2:2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row>
    <row r="33" spans="1:30" ht="15.6">
      <c r="B33" s="278" t="s">
        <v>264</v>
      </c>
      <c r="C33" s="279"/>
      <c r="D33" s="583"/>
      <c r="E33" s="253"/>
      <c r="F33" s="253"/>
      <c r="G33" s="253"/>
      <c r="H33" s="253"/>
      <c r="I33" s="253"/>
      <c r="J33" s="253"/>
      <c r="K33" s="253"/>
      <c r="L33" s="253"/>
      <c r="M33" s="253"/>
      <c r="N33" s="253"/>
      <c r="O33" s="279"/>
      <c r="P33" s="253"/>
      <c r="Q33" s="253"/>
      <c r="R33" s="253"/>
      <c r="S33" s="253"/>
      <c r="T33" s="253"/>
      <c r="U33" s="253"/>
      <c r="V33" s="253"/>
      <c r="W33" s="253"/>
      <c r="X33" s="253"/>
      <c r="Y33" s="269"/>
      <c r="Z33" s="267"/>
      <c r="AA33" s="267"/>
      <c r="AB33" s="267"/>
      <c r="AC33" s="280"/>
    </row>
    <row r="34" spans="1:30" ht="36.75" customHeight="1">
      <c r="B34" s="854" t="s">
        <v>209</v>
      </c>
      <c r="C34" s="856" t="s">
        <v>32</v>
      </c>
      <c r="D34" s="282" t="s">
        <v>420</v>
      </c>
      <c r="E34" s="858" t="s">
        <v>207</v>
      </c>
      <c r="F34" s="859"/>
      <c r="G34" s="859"/>
      <c r="H34" s="859"/>
      <c r="I34" s="859"/>
      <c r="J34" s="859"/>
      <c r="K34" s="859"/>
      <c r="L34" s="859"/>
      <c r="M34" s="860"/>
      <c r="N34" s="864" t="s">
        <v>211</v>
      </c>
      <c r="O34" s="282" t="s">
        <v>421</v>
      </c>
      <c r="P34" s="858" t="s">
        <v>210</v>
      </c>
      <c r="Q34" s="859"/>
      <c r="R34" s="859"/>
      <c r="S34" s="859"/>
      <c r="T34" s="859"/>
      <c r="U34" s="859"/>
      <c r="V34" s="859"/>
      <c r="W34" s="859"/>
      <c r="X34" s="860"/>
      <c r="Y34" s="861" t="s">
        <v>241</v>
      </c>
      <c r="Z34" s="862"/>
      <c r="AA34" s="862"/>
      <c r="AB34" s="862"/>
      <c r="AC34" s="863"/>
    </row>
    <row r="35" spans="1:30" ht="65.25" customHeight="1">
      <c r="B35" s="855"/>
      <c r="C35" s="857"/>
      <c r="D35" s="283">
        <v>2015</v>
      </c>
      <c r="E35" s="283">
        <v>2016</v>
      </c>
      <c r="F35" s="283">
        <v>2017</v>
      </c>
      <c r="G35" s="283">
        <v>2018</v>
      </c>
      <c r="H35" s="283">
        <v>2019</v>
      </c>
      <c r="I35" s="283">
        <v>2020</v>
      </c>
      <c r="J35" s="283">
        <v>2021</v>
      </c>
      <c r="K35" s="283">
        <v>2022</v>
      </c>
      <c r="L35" s="283">
        <v>2023</v>
      </c>
      <c r="M35" s="425">
        <v>2024</v>
      </c>
      <c r="N35" s="865"/>
      <c r="O35" s="283">
        <v>2015</v>
      </c>
      <c r="P35" s="283">
        <v>2016</v>
      </c>
      <c r="Q35" s="283">
        <v>2017</v>
      </c>
      <c r="R35" s="283">
        <v>2018</v>
      </c>
      <c r="S35" s="283">
        <v>2019</v>
      </c>
      <c r="T35" s="283">
        <v>2020</v>
      </c>
      <c r="U35" s="283">
        <v>2021</v>
      </c>
      <c r="V35" s="283">
        <v>2022</v>
      </c>
      <c r="W35" s="283">
        <v>2023</v>
      </c>
      <c r="X35" s="425">
        <v>2024</v>
      </c>
      <c r="Y35" s="283" t="str">
        <f>'1.  LRAMVA Summary'!D52</f>
        <v>Residential</v>
      </c>
      <c r="Z35" s="283" t="str">
        <f>'1.  LRAMVA Summary'!E52</f>
        <v>GS&lt;50 kW</v>
      </c>
      <c r="AA35" s="283" t="str">
        <f>'1.  LRAMVA Summary'!F52</f>
        <v>GS&gt;50 kW - Thermal Demand Meter</v>
      </c>
      <c r="AB35" s="283" t="str">
        <f>'1.  LRAMVA Summary'!G52</f>
        <v>GS&gt;50 kW - Interval Meter</v>
      </c>
      <c r="AC35" s="285" t="str">
        <f>'1.  LRAMVA Summary'!R52</f>
        <v>Total</v>
      </c>
    </row>
    <row r="36" spans="1:30" ht="16.5" customHeight="1">
      <c r="B36" s="511" t="s">
        <v>502</v>
      </c>
      <c r="C36" s="287"/>
      <c r="D36" s="287"/>
      <c r="E36" s="287"/>
      <c r="F36" s="287"/>
      <c r="G36" s="287"/>
      <c r="H36" s="287"/>
      <c r="I36" s="287"/>
      <c r="J36" s="287"/>
      <c r="K36" s="287"/>
      <c r="L36" s="287"/>
      <c r="M36" s="287"/>
      <c r="N36" s="288"/>
      <c r="O36" s="287"/>
      <c r="P36" s="287"/>
      <c r="Q36" s="287"/>
      <c r="R36" s="287"/>
      <c r="S36" s="287"/>
      <c r="T36" s="287"/>
      <c r="U36" s="287"/>
      <c r="V36" s="287"/>
      <c r="W36" s="287"/>
      <c r="X36" s="287"/>
      <c r="Y36" s="289" t="str">
        <f>'1.  LRAMVA Summary'!D53</f>
        <v>kWh</v>
      </c>
      <c r="Z36" s="289" t="str">
        <f>'1.  LRAMVA Summary'!E53</f>
        <v>kWh</v>
      </c>
      <c r="AA36" s="289" t="str">
        <f>'1.  LRAMVA Summary'!F53</f>
        <v>kW</v>
      </c>
      <c r="AB36" s="289" t="str">
        <f>'1.  LRAMVA Summary'!G53</f>
        <v>kW</v>
      </c>
      <c r="AC36" s="290"/>
    </row>
    <row r="37" spans="1:30" ht="16.5" customHeight="1" outlineLevel="1">
      <c r="B37" s="286" t="s">
        <v>495</v>
      </c>
      <c r="C37" s="287"/>
      <c r="D37" s="287"/>
      <c r="E37" s="287"/>
      <c r="F37" s="287"/>
      <c r="G37" s="287"/>
      <c r="H37" s="287"/>
      <c r="I37" s="287"/>
      <c r="J37" s="287"/>
      <c r="K37" s="287"/>
      <c r="L37" s="287"/>
      <c r="M37" s="287"/>
      <c r="N37" s="288"/>
      <c r="O37" s="287"/>
      <c r="P37" s="287"/>
      <c r="Q37" s="287"/>
      <c r="R37" s="287"/>
      <c r="S37" s="287"/>
      <c r="T37" s="287"/>
      <c r="U37" s="287"/>
      <c r="V37" s="287"/>
      <c r="W37" s="287"/>
      <c r="X37" s="287"/>
      <c r="Y37" s="289"/>
      <c r="Z37" s="289"/>
      <c r="AA37" s="289"/>
      <c r="AB37" s="289"/>
      <c r="AC37" s="290"/>
    </row>
    <row r="38" spans="1:30" ht="15" outlineLevel="1">
      <c r="A38" s="515">
        <v>1</v>
      </c>
      <c r="B38" s="513" t="s">
        <v>94</v>
      </c>
      <c r="C38" s="289" t="s">
        <v>583</v>
      </c>
      <c r="D38" s="293"/>
      <c r="E38" s="293"/>
      <c r="F38" s="293"/>
      <c r="G38" s="293"/>
      <c r="H38" s="293">
        <v>216959</v>
      </c>
      <c r="I38" s="293"/>
      <c r="J38" s="293"/>
      <c r="K38" s="293"/>
      <c r="L38" s="293"/>
      <c r="M38" s="293"/>
      <c r="N38" s="289"/>
      <c r="O38" s="293"/>
      <c r="P38" s="293"/>
      <c r="Q38" s="293"/>
      <c r="R38" s="293"/>
      <c r="S38" s="293">
        <v>14</v>
      </c>
      <c r="T38" s="293"/>
      <c r="U38" s="293"/>
      <c r="V38" s="293"/>
      <c r="W38" s="293"/>
      <c r="X38" s="293"/>
      <c r="Y38" s="406">
        <v>1</v>
      </c>
      <c r="Z38" s="406"/>
      <c r="AA38" s="406"/>
      <c r="AB38" s="406"/>
      <c r="AC38" s="294">
        <f>SUM(Y38:AB38)</f>
        <v>1</v>
      </c>
      <c r="AD38" s="281"/>
    </row>
    <row r="39" spans="1:30" ht="15" outlineLevel="1">
      <c r="B39" s="292" t="s">
        <v>265</v>
      </c>
      <c r="C39" s="289" t="s">
        <v>576</v>
      </c>
      <c r="D39" s="293"/>
      <c r="E39" s="293"/>
      <c r="F39" s="293"/>
      <c r="G39" s="293"/>
      <c r="H39" s="293">
        <v>4422</v>
      </c>
      <c r="I39" s="293"/>
      <c r="J39" s="293"/>
      <c r="K39" s="293"/>
      <c r="L39" s="293"/>
      <c r="M39" s="293"/>
      <c r="N39" s="463"/>
      <c r="O39" s="293"/>
      <c r="P39" s="293"/>
      <c r="Q39" s="293"/>
      <c r="R39" s="293"/>
      <c r="S39" s="293">
        <v>0</v>
      </c>
      <c r="T39" s="293"/>
      <c r="U39" s="293"/>
      <c r="V39" s="293"/>
      <c r="W39" s="293"/>
      <c r="X39" s="293"/>
      <c r="Y39" s="407">
        <v>1</v>
      </c>
      <c r="Z39" s="407">
        <v>0</v>
      </c>
      <c r="AA39" s="407">
        <v>0</v>
      </c>
      <c r="AB39" s="407">
        <v>0</v>
      </c>
      <c r="AC39" s="295"/>
      <c r="AD39" s="281"/>
    </row>
    <row r="40" spans="1:30" ht="15.6" outlineLevel="1">
      <c r="B40" s="296"/>
      <c r="C40" s="297"/>
      <c r="D40" s="297"/>
      <c r="E40" s="297"/>
      <c r="F40" s="297"/>
      <c r="G40" s="297"/>
      <c r="H40" s="297"/>
      <c r="I40" s="297"/>
      <c r="J40" s="297"/>
      <c r="K40" s="297"/>
      <c r="L40" s="297"/>
      <c r="M40" s="297"/>
      <c r="N40" s="298"/>
      <c r="O40" s="297"/>
      <c r="P40" s="297"/>
      <c r="Q40" s="297"/>
      <c r="R40" s="297"/>
      <c r="S40" s="297"/>
      <c r="T40" s="297"/>
      <c r="U40" s="297"/>
      <c r="V40" s="297"/>
      <c r="W40" s="297"/>
      <c r="X40" s="297"/>
      <c r="Y40" s="408"/>
      <c r="Z40" s="409"/>
      <c r="AA40" s="409"/>
      <c r="AB40" s="409"/>
      <c r="AC40" s="300"/>
      <c r="AD40" s="301"/>
    </row>
    <row r="41" spans="1:30" ht="15" outlineLevel="1">
      <c r="A41" s="515">
        <v>2</v>
      </c>
      <c r="B41" s="513" t="s">
        <v>95</v>
      </c>
      <c r="C41" s="289" t="s">
        <v>583</v>
      </c>
      <c r="D41" s="293"/>
      <c r="E41" s="293"/>
      <c r="F41" s="293"/>
      <c r="G41" s="293"/>
      <c r="H41" s="293">
        <v>613181</v>
      </c>
      <c r="I41" s="293"/>
      <c r="J41" s="293"/>
      <c r="K41" s="293"/>
      <c r="L41" s="293"/>
      <c r="M41" s="293"/>
      <c r="N41" s="289"/>
      <c r="O41" s="293"/>
      <c r="P41" s="293"/>
      <c r="Q41" s="293"/>
      <c r="R41" s="293"/>
      <c r="S41" s="293">
        <v>42</v>
      </c>
      <c r="T41" s="293"/>
      <c r="U41" s="293"/>
      <c r="V41" s="293"/>
      <c r="W41" s="293"/>
      <c r="X41" s="293"/>
      <c r="Y41" s="406">
        <v>1</v>
      </c>
      <c r="Z41" s="406"/>
      <c r="AA41" s="406"/>
      <c r="AB41" s="406"/>
      <c r="AC41" s="294">
        <f>SUM(Y41:AB41)</f>
        <v>1</v>
      </c>
      <c r="AD41" s="281"/>
    </row>
    <row r="42" spans="1:30" ht="15" outlineLevel="1">
      <c r="B42" s="292" t="s">
        <v>265</v>
      </c>
      <c r="C42" s="289" t="s">
        <v>576</v>
      </c>
      <c r="D42" s="293"/>
      <c r="E42" s="293"/>
      <c r="F42" s="293"/>
      <c r="G42" s="293"/>
      <c r="H42" s="293">
        <v>1429</v>
      </c>
      <c r="I42" s="293"/>
      <c r="J42" s="293"/>
      <c r="K42" s="293"/>
      <c r="L42" s="293"/>
      <c r="M42" s="293"/>
      <c r="N42" s="463"/>
      <c r="O42" s="293"/>
      <c r="P42" s="293"/>
      <c r="Q42" s="293"/>
      <c r="R42" s="293"/>
      <c r="S42" s="293">
        <v>0</v>
      </c>
      <c r="T42" s="293"/>
      <c r="U42" s="293"/>
      <c r="V42" s="293"/>
      <c r="W42" s="293"/>
      <c r="X42" s="293"/>
      <c r="Y42" s="407">
        <v>1</v>
      </c>
      <c r="Z42" s="407">
        <v>0</v>
      </c>
      <c r="AA42" s="407">
        <v>0</v>
      </c>
      <c r="AB42" s="407">
        <v>0</v>
      </c>
      <c r="AC42" s="295"/>
      <c r="AD42" s="281"/>
    </row>
    <row r="43" spans="1:30" ht="15.6" outlineLevel="1">
      <c r="B43" s="296"/>
      <c r="C43" s="297"/>
      <c r="D43" s="302"/>
      <c r="E43" s="302"/>
      <c r="F43" s="302"/>
      <c r="G43" s="302"/>
      <c r="H43" s="302"/>
      <c r="I43" s="302"/>
      <c r="J43" s="302"/>
      <c r="K43" s="302"/>
      <c r="L43" s="302"/>
      <c r="M43" s="302"/>
      <c r="N43" s="298"/>
      <c r="O43" s="302"/>
      <c r="P43" s="302"/>
      <c r="Q43" s="302"/>
      <c r="R43" s="302"/>
      <c r="S43" s="302"/>
      <c r="T43" s="302"/>
      <c r="U43" s="302"/>
      <c r="V43" s="302"/>
      <c r="W43" s="302"/>
      <c r="X43" s="302"/>
      <c r="Y43" s="408"/>
      <c r="Z43" s="409"/>
      <c r="AA43" s="409"/>
      <c r="AB43" s="409"/>
      <c r="AC43" s="300"/>
      <c r="AD43" s="301"/>
    </row>
    <row r="44" spans="1:30" ht="15" outlineLevel="1">
      <c r="A44" s="515">
        <v>3</v>
      </c>
      <c r="B44" s="513" t="s">
        <v>96</v>
      </c>
      <c r="C44" s="289" t="s">
        <v>583</v>
      </c>
      <c r="D44" s="293"/>
      <c r="E44" s="293"/>
      <c r="F44" s="293"/>
      <c r="G44" s="293"/>
      <c r="H44" s="293">
        <v>11802</v>
      </c>
      <c r="I44" s="293"/>
      <c r="J44" s="293"/>
      <c r="K44" s="293"/>
      <c r="L44" s="293"/>
      <c r="M44" s="293"/>
      <c r="N44" s="289"/>
      <c r="O44" s="293"/>
      <c r="P44" s="293"/>
      <c r="Q44" s="293"/>
      <c r="R44" s="293"/>
      <c r="S44" s="293">
        <v>3</v>
      </c>
      <c r="T44" s="293"/>
      <c r="U44" s="293"/>
      <c r="V44" s="293"/>
      <c r="W44" s="293"/>
      <c r="X44" s="293"/>
      <c r="Y44" s="406">
        <v>1</v>
      </c>
      <c r="Z44" s="406"/>
      <c r="AA44" s="406"/>
      <c r="AB44" s="406"/>
      <c r="AC44" s="294">
        <f>SUM(Y44:AB44)</f>
        <v>1</v>
      </c>
      <c r="AD44" s="281"/>
    </row>
    <row r="45" spans="1:30" ht="15" outlineLevel="1">
      <c r="B45" s="292" t="s">
        <v>265</v>
      </c>
      <c r="C45" s="289" t="s">
        <v>576</v>
      </c>
      <c r="D45" s="293"/>
      <c r="E45" s="293"/>
      <c r="F45" s="293"/>
      <c r="G45" s="293"/>
      <c r="H45" s="293">
        <v>0</v>
      </c>
      <c r="I45" s="293"/>
      <c r="J45" s="293"/>
      <c r="K45" s="293"/>
      <c r="L45" s="293"/>
      <c r="M45" s="293"/>
      <c r="N45" s="463"/>
      <c r="O45" s="293"/>
      <c r="P45" s="293"/>
      <c r="Q45" s="293"/>
      <c r="R45" s="293"/>
      <c r="S45" s="293">
        <v>0</v>
      </c>
      <c r="T45" s="293"/>
      <c r="U45" s="293"/>
      <c r="V45" s="293"/>
      <c r="W45" s="293"/>
      <c r="X45" s="293"/>
      <c r="Y45" s="407">
        <v>1</v>
      </c>
      <c r="Z45" s="407">
        <v>0</v>
      </c>
      <c r="AA45" s="407">
        <v>0</v>
      </c>
      <c r="AB45" s="407">
        <v>0</v>
      </c>
      <c r="AC45" s="295"/>
      <c r="AD45" s="281"/>
    </row>
    <row r="46" spans="1:30" ht="15" outlineLevel="1">
      <c r="B46" s="292"/>
      <c r="C46" s="303"/>
      <c r="D46" s="289"/>
      <c r="E46" s="289"/>
      <c r="F46" s="289"/>
      <c r="G46" s="289"/>
      <c r="H46" s="289"/>
      <c r="I46" s="289"/>
      <c r="J46" s="289"/>
      <c r="K46" s="289"/>
      <c r="L46" s="289"/>
      <c r="M46" s="289"/>
      <c r="N46" s="289"/>
      <c r="O46" s="289"/>
      <c r="P46" s="289"/>
      <c r="Q46" s="289"/>
      <c r="R46" s="289"/>
      <c r="S46" s="289"/>
      <c r="T46" s="289"/>
      <c r="U46" s="289"/>
      <c r="V46" s="289"/>
      <c r="W46" s="289"/>
      <c r="X46" s="289"/>
      <c r="Y46" s="408"/>
      <c r="Z46" s="408"/>
      <c r="AA46" s="408"/>
      <c r="AB46" s="408"/>
      <c r="AC46" s="304"/>
      <c r="AD46" s="301"/>
    </row>
    <row r="47" spans="1:30" ht="15" outlineLevel="1">
      <c r="A47" s="515">
        <v>4</v>
      </c>
      <c r="B47" s="513" t="s">
        <v>670</v>
      </c>
      <c r="C47" s="289" t="s">
        <v>583</v>
      </c>
      <c r="D47" s="293"/>
      <c r="E47" s="293"/>
      <c r="F47" s="293"/>
      <c r="G47" s="293"/>
      <c r="H47" s="293">
        <v>450464</v>
      </c>
      <c r="I47" s="293"/>
      <c r="J47" s="293"/>
      <c r="K47" s="293"/>
      <c r="L47" s="293"/>
      <c r="M47" s="293"/>
      <c r="N47" s="289"/>
      <c r="O47" s="293"/>
      <c r="P47" s="293"/>
      <c r="Q47" s="293"/>
      <c r="R47" s="293"/>
      <c r="S47" s="293">
        <v>237</v>
      </c>
      <c r="T47" s="293"/>
      <c r="U47" s="293"/>
      <c r="V47" s="293"/>
      <c r="W47" s="293"/>
      <c r="X47" s="293"/>
      <c r="Y47" s="406">
        <v>1</v>
      </c>
      <c r="Z47" s="406"/>
      <c r="AA47" s="406"/>
      <c r="AB47" s="406"/>
      <c r="AC47" s="294">
        <f>SUM(Y47:AB47)</f>
        <v>1</v>
      </c>
      <c r="AD47" s="281"/>
    </row>
    <row r="48" spans="1:30" ht="15" outlineLevel="1">
      <c r="B48" s="292" t="s">
        <v>265</v>
      </c>
      <c r="C48" s="289" t="s">
        <v>576</v>
      </c>
      <c r="D48" s="293"/>
      <c r="E48" s="293"/>
      <c r="F48" s="293"/>
      <c r="G48" s="293"/>
      <c r="H48" s="293">
        <v>16483</v>
      </c>
      <c r="I48" s="293"/>
      <c r="J48" s="293"/>
      <c r="K48" s="293"/>
      <c r="L48" s="293"/>
      <c r="M48" s="293"/>
      <c r="N48" s="463"/>
      <c r="O48" s="293"/>
      <c r="P48" s="293"/>
      <c r="Q48" s="293"/>
      <c r="R48" s="293"/>
      <c r="S48" s="293">
        <v>9</v>
      </c>
      <c r="T48" s="293"/>
      <c r="U48" s="293"/>
      <c r="V48" s="293"/>
      <c r="W48" s="293"/>
      <c r="X48" s="293"/>
      <c r="Y48" s="407">
        <v>1</v>
      </c>
      <c r="Z48" s="407">
        <v>0</v>
      </c>
      <c r="AA48" s="407">
        <v>0</v>
      </c>
      <c r="AB48" s="407">
        <v>0</v>
      </c>
      <c r="AC48" s="295"/>
      <c r="AD48" s="281"/>
    </row>
    <row r="49" spans="1:30" ht="15" outlineLevel="1">
      <c r="B49" s="292"/>
      <c r="C49" s="303"/>
      <c r="D49" s="302"/>
      <c r="E49" s="302"/>
      <c r="F49" s="302"/>
      <c r="G49" s="302"/>
      <c r="H49" s="302"/>
      <c r="I49" s="302"/>
      <c r="J49" s="302"/>
      <c r="K49" s="302"/>
      <c r="L49" s="302"/>
      <c r="M49" s="302"/>
      <c r="N49" s="289"/>
      <c r="O49" s="302"/>
      <c r="P49" s="302"/>
      <c r="Q49" s="302"/>
      <c r="R49" s="302"/>
      <c r="S49" s="302"/>
      <c r="T49" s="302"/>
      <c r="U49" s="302"/>
      <c r="V49" s="302"/>
      <c r="W49" s="302"/>
      <c r="X49" s="302"/>
      <c r="Y49" s="408"/>
      <c r="Z49" s="408"/>
      <c r="AA49" s="408"/>
      <c r="AB49" s="408"/>
      <c r="AC49" s="304"/>
      <c r="AD49" s="301"/>
    </row>
    <row r="50" spans="1:30" ht="18" customHeight="1" outlineLevel="1">
      <c r="A50" s="515">
        <v>5</v>
      </c>
      <c r="B50" s="513" t="s">
        <v>97</v>
      </c>
      <c r="C50" s="289" t="s">
        <v>583</v>
      </c>
      <c r="D50" s="293"/>
      <c r="E50" s="293"/>
      <c r="F50" s="293"/>
      <c r="G50" s="293"/>
      <c r="H50" s="293"/>
      <c r="I50" s="293"/>
      <c r="J50" s="293"/>
      <c r="K50" s="293"/>
      <c r="L50" s="293"/>
      <c r="M50" s="293"/>
      <c r="N50" s="289"/>
      <c r="O50" s="293"/>
      <c r="P50" s="293"/>
      <c r="Q50" s="293"/>
      <c r="R50" s="293"/>
      <c r="S50" s="293"/>
      <c r="T50" s="293"/>
      <c r="U50" s="293"/>
      <c r="V50" s="293"/>
      <c r="W50" s="293"/>
      <c r="X50" s="293"/>
      <c r="Y50" s="406"/>
      <c r="Z50" s="406"/>
      <c r="AA50" s="406"/>
      <c r="AB50" s="406"/>
      <c r="AC50" s="294">
        <f>SUM(Y50:AB50)</f>
        <v>0</v>
      </c>
      <c r="AD50" s="281"/>
    </row>
    <row r="51" spans="1:30" ht="15" outlineLevel="1">
      <c r="B51" s="292" t="s">
        <v>265</v>
      </c>
      <c r="C51" s="289" t="s">
        <v>576</v>
      </c>
      <c r="D51" s="293"/>
      <c r="E51" s="293"/>
      <c r="F51" s="293"/>
      <c r="G51" s="293"/>
      <c r="H51" s="293"/>
      <c r="I51" s="293"/>
      <c r="J51" s="293"/>
      <c r="K51" s="293"/>
      <c r="L51" s="293"/>
      <c r="M51" s="293"/>
      <c r="N51" s="463"/>
      <c r="O51" s="293"/>
      <c r="P51" s="293"/>
      <c r="Q51" s="293"/>
      <c r="R51" s="293"/>
      <c r="S51" s="293"/>
      <c r="T51" s="293"/>
      <c r="U51" s="293"/>
      <c r="V51" s="293"/>
      <c r="W51" s="293"/>
      <c r="X51" s="293"/>
      <c r="Y51" s="407">
        <v>0</v>
      </c>
      <c r="Z51" s="407">
        <v>0</v>
      </c>
      <c r="AA51" s="407">
        <v>0</v>
      </c>
      <c r="AB51" s="407">
        <v>0</v>
      </c>
      <c r="AC51" s="295"/>
      <c r="AD51" s="281"/>
    </row>
    <row r="52" spans="1:30" ht="15" outlineLevel="1">
      <c r="B52" s="292"/>
      <c r="C52" s="289"/>
      <c r="D52" s="289"/>
      <c r="E52" s="289"/>
      <c r="F52" s="289"/>
      <c r="G52" s="289"/>
      <c r="H52" s="289"/>
      <c r="I52" s="289"/>
      <c r="J52" s="289"/>
      <c r="K52" s="289"/>
      <c r="L52" s="289"/>
      <c r="M52" s="289"/>
      <c r="N52" s="289"/>
      <c r="O52" s="289"/>
      <c r="P52" s="289"/>
      <c r="Q52" s="289"/>
      <c r="R52" s="289"/>
      <c r="S52" s="289"/>
      <c r="T52" s="289"/>
      <c r="U52" s="289"/>
      <c r="V52" s="289"/>
      <c r="W52" s="289"/>
      <c r="X52" s="289"/>
      <c r="Y52" s="418"/>
      <c r="Z52" s="419"/>
      <c r="AA52" s="419"/>
      <c r="AB52" s="419"/>
      <c r="AC52" s="295"/>
      <c r="AD52" s="301"/>
    </row>
    <row r="53" spans="1:30" ht="16.5" customHeight="1" outlineLevel="1">
      <c r="B53" s="317" t="s">
        <v>496</v>
      </c>
      <c r="C53" s="287"/>
      <c r="D53" s="287"/>
      <c r="E53" s="287"/>
      <c r="F53" s="287"/>
      <c r="G53" s="287"/>
      <c r="H53" s="287"/>
      <c r="I53" s="287"/>
      <c r="J53" s="287"/>
      <c r="K53" s="287"/>
      <c r="L53" s="287"/>
      <c r="M53" s="287"/>
      <c r="N53" s="288"/>
      <c r="O53" s="287"/>
      <c r="P53" s="287"/>
      <c r="Q53" s="287"/>
      <c r="R53" s="287"/>
      <c r="S53" s="287"/>
      <c r="T53" s="287"/>
      <c r="U53" s="287"/>
      <c r="V53" s="287"/>
      <c r="W53" s="287"/>
      <c r="X53" s="287"/>
      <c r="Y53" s="410"/>
      <c r="Z53" s="410"/>
      <c r="AA53" s="410"/>
      <c r="AB53" s="410"/>
      <c r="AC53" s="290"/>
      <c r="AD53" s="301"/>
    </row>
    <row r="54" spans="1:30" ht="15" outlineLevel="1">
      <c r="A54" s="515">
        <v>6</v>
      </c>
      <c r="B54" s="513" t="s">
        <v>98</v>
      </c>
      <c r="C54" s="289" t="s">
        <v>583</v>
      </c>
      <c r="D54" s="293"/>
      <c r="E54" s="293"/>
      <c r="F54" s="293"/>
      <c r="G54" s="293"/>
      <c r="H54" s="293">
        <v>437557</v>
      </c>
      <c r="I54" s="293"/>
      <c r="J54" s="293"/>
      <c r="K54" s="293"/>
      <c r="L54" s="293"/>
      <c r="M54" s="293"/>
      <c r="N54" s="293">
        <v>12</v>
      </c>
      <c r="O54" s="293"/>
      <c r="P54" s="293"/>
      <c r="Q54" s="293"/>
      <c r="R54" s="293"/>
      <c r="S54" s="293">
        <v>93</v>
      </c>
      <c r="T54" s="293"/>
      <c r="U54" s="293"/>
      <c r="V54" s="293"/>
      <c r="W54" s="293"/>
      <c r="X54" s="293"/>
      <c r="Y54" s="411"/>
      <c r="Z54" s="406"/>
      <c r="AA54" s="406">
        <v>1</v>
      </c>
      <c r="AB54" s="406"/>
      <c r="AC54" s="294">
        <f>SUM(Y54:AB54)</f>
        <v>1</v>
      </c>
      <c r="AD54" s="281"/>
    </row>
    <row r="55" spans="1:30" ht="15" outlineLevel="1">
      <c r="B55" s="292" t="s">
        <v>265</v>
      </c>
      <c r="C55" s="289" t="s">
        <v>576</v>
      </c>
      <c r="D55" s="293"/>
      <c r="E55" s="293"/>
      <c r="F55" s="293"/>
      <c r="G55" s="293"/>
      <c r="H55" s="293">
        <v>467002</v>
      </c>
      <c r="I55" s="293"/>
      <c r="J55" s="293"/>
      <c r="K55" s="293"/>
      <c r="L55" s="293"/>
      <c r="M55" s="293"/>
      <c r="N55" s="293">
        <f>N54</f>
        <v>12</v>
      </c>
      <c r="O55" s="293"/>
      <c r="P55" s="293"/>
      <c r="Q55" s="293"/>
      <c r="R55" s="293"/>
      <c r="S55" s="293">
        <v>100</v>
      </c>
      <c r="T55" s="293"/>
      <c r="U55" s="293"/>
      <c r="V55" s="293"/>
      <c r="W55" s="293"/>
      <c r="X55" s="293"/>
      <c r="Y55" s="407">
        <v>0</v>
      </c>
      <c r="Z55" s="407">
        <v>0</v>
      </c>
      <c r="AA55" s="407">
        <v>1</v>
      </c>
      <c r="AB55" s="407">
        <v>0</v>
      </c>
      <c r="AC55" s="309"/>
      <c r="AD55" s="281"/>
    </row>
    <row r="56" spans="1:30" ht="15" outlineLevel="1">
      <c r="B56" s="308"/>
      <c r="C56" s="310"/>
      <c r="D56" s="289"/>
      <c r="E56" s="289"/>
      <c r="F56" s="289"/>
      <c r="G56" s="289"/>
      <c r="H56" s="289"/>
      <c r="I56" s="289"/>
      <c r="J56" s="289"/>
      <c r="K56" s="289"/>
      <c r="L56" s="289"/>
      <c r="M56" s="289"/>
      <c r="N56" s="289"/>
      <c r="O56" s="289"/>
      <c r="P56" s="289"/>
      <c r="Q56" s="289"/>
      <c r="R56" s="289"/>
      <c r="S56" s="289"/>
      <c r="T56" s="289"/>
      <c r="U56" s="289"/>
      <c r="V56" s="289"/>
      <c r="W56" s="289"/>
      <c r="X56" s="289"/>
      <c r="Y56" s="412"/>
      <c r="Z56" s="412"/>
      <c r="AA56" s="412"/>
      <c r="AB56" s="412"/>
      <c r="AC56" s="311"/>
      <c r="AD56" s="301"/>
    </row>
    <row r="57" spans="1:30" ht="28.5" customHeight="1" outlineLevel="1">
      <c r="A57" s="515">
        <v>7</v>
      </c>
      <c r="B57" s="513" t="s">
        <v>99</v>
      </c>
      <c r="C57" s="289" t="s">
        <v>583</v>
      </c>
      <c r="D57" s="293"/>
      <c r="E57" s="293"/>
      <c r="F57" s="293"/>
      <c r="G57" s="293"/>
      <c r="H57" s="293">
        <v>6265867</v>
      </c>
      <c r="I57" s="293"/>
      <c r="J57" s="293"/>
      <c r="K57" s="293"/>
      <c r="L57" s="293"/>
      <c r="M57" s="293"/>
      <c r="N57" s="293">
        <v>12</v>
      </c>
      <c r="O57" s="293"/>
      <c r="P57" s="293"/>
      <c r="Q57" s="293"/>
      <c r="R57" s="293"/>
      <c r="S57" s="293">
        <v>587</v>
      </c>
      <c r="T57" s="293"/>
      <c r="U57" s="293"/>
      <c r="V57" s="293"/>
      <c r="W57" s="293"/>
      <c r="X57" s="293"/>
      <c r="Y57" s="526"/>
      <c r="Z57" s="526">
        <v>0.20399999999999999</v>
      </c>
      <c r="AA57" s="526">
        <v>0.47599999999999992</v>
      </c>
      <c r="AB57" s="526">
        <v>0.32</v>
      </c>
      <c r="AC57" s="294">
        <f>SUM(Y57:AB57)</f>
        <v>1</v>
      </c>
      <c r="AD57" s="792"/>
    </row>
    <row r="58" spans="1:30" ht="15" outlineLevel="1">
      <c r="B58" s="292" t="s">
        <v>265</v>
      </c>
      <c r="C58" s="289" t="s">
        <v>576</v>
      </c>
      <c r="D58" s="293"/>
      <c r="E58" s="293"/>
      <c r="F58" s="293"/>
      <c r="G58" s="293"/>
      <c r="H58" s="293">
        <v>878914</v>
      </c>
      <c r="I58" s="293"/>
      <c r="J58" s="293"/>
      <c r="K58" s="293"/>
      <c r="L58" s="293"/>
      <c r="M58" s="293"/>
      <c r="N58" s="293">
        <f>N57</f>
        <v>12</v>
      </c>
      <c r="O58" s="293"/>
      <c r="P58" s="293"/>
      <c r="Q58" s="293"/>
      <c r="R58" s="293"/>
      <c r="S58" s="293">
        <v>60</v>
      </c>
      <c r="T58" s="293"/>
      <c r="U58" s="293"/>
      <c r="V58" s="293"/>
      <c r="W58" s="293"/>
      <c r="X58" s="293"/>
      <c r="Y58" s="407">
        <v>0</v>
      </c>
      <c r="Z58" s="407">
        <v>0.20399999999999999</v>
      </c>
      <c r="AA58" s="407">
        <v>0.47599999999999992</v>
      </c>
      <c r="AB58" s="407">
        <v>0</v>
      </c>
      <c r="AC58" s="309"/>
      <c r="AD58" s="792"/>
    </row>
    <row r="59" spans="1:30" ht="15" outlineLevel="1">
      <c r="B59" s="312"/>
      <c r="C59" s="310"/>
      <c r="D59" s="289"/>
      <c r="E59" s="289"/>
      <c r="F59" s="289"/>
      <c r="G59" s="289"/>
      <c r="H59" s="289"/>
      <c r="I59" s="289"/>
      <c r="J59" s="289"/>
      <c r="K59" s="289"/>
      <c r="L59" s="289"/>
      <c r="M59" s="289"/>
      <c r="N59" s="289"/>
      <c r="O59" s="289"/>
      <c r="P59" s="289"/>
      <c r="Q59" s="289"/>
      <c r="R59" s="289"/>
      <c r="S59" s="289"/>
      <c r="T59" s="289"/>
      <c r="U59" s="289"/>
      <c r="V59" s="289"/>
      <c r="W59" s="289"/>
      <c r="X59" s="289"/>
      <c r="Y59" s="412"/>
      <c r="Z59" s="413"/>
      <c r="AA59" s="412"/>
      <c r="AB59" s="412"/>
      <c r="AC59" s="311"/>
      <c r="AD59" s="301"/>
    </row>
    <row r="60" spans="1:30" ht="30" outlineLevel="1">
      <c r="A60" s="515">
        <v>8</v>
      </c>
      <c r="B60" s="513" t="s">
        <v>100</v>
      </c>
      <c r="C60" s="289" t="s">
        <v>583</v>
      </c>
      <c r="D60" s="293"/>
      <c r="E60" s="293"/>
      <c r="F60" s="293"/>
      <c r="G60" s="293"/>
      <c r="H60" s="293">
        <v>326075</v>
      </c>
      <c r="I60" s="293"/>
      <c r="J60" s="293"/>
      <c r="K60" s="293"/>
      <c r="L60" s="293"/>
      <c r="M60" s="293"/>
      <c r="N60" s="293">
        <v>12</v>
      </c>
      <c r="O60" s="293"/>
      <c r="P60" s="293"/>
      <c r="Q60" s="293"/>
      <c r="R60" s="293"/>
      <c r="S60" s="293">
        <v>69</v>
      </c>
      <c r="T60" s="293"/>
      <c r="U60" s="293"/>
      <c r="V60" s="293"/>
      <c r="W60" s="293"/>
      <c r="X60" s="293"/>
      <c r="Y60" s="411"/>
      <c r="Z60" s="526">
        <v>1</v>
      </c>
      <c r="AA60" s="406"/>
      <c r="AB60" s="406"/>
      <c r="AC60" s="294">
        <f>SUM(Y60:AB60)</f>
        <v>1</v>
      </c>
      <c r="AD60" s="281"/>
    </row>
    <row r="61" spans="1:30" ht="15" outlineLevel="1">
      <c r="B61" s="292" t="s">
        <v>265</v>
      </c>
      <c r="C61" s="289" t="s">
        <v>576</v>
      </c>
      <c r="D61" s="293"/>
      <c r="E61" s="293"/>
      <c r="F61" s="293"/>
      <c r="G61" s="293"/>
      <c r="H61" s="293">
        <v>3828</v>
      </c>
      <c r="I61" s="293"/>
      <c r="J61" s="293"/>
      <c r="K61" s="293"/>
      <c r="L61" s="293"/>
      <c r="M61" s="293"/>
      <c r="N61" s="293" t="str">
        <f t="array" ref="N61">IFERROR(INDEX('[2]7.  Persistence Report'!$AQ$27:$BT$561,(MATCH(#REF!,'[2]7.  Persistence Report'!$BV$27:$BV$561,0)),(MATCH(N$35,'[2]7.  Persistence Report'!$AQ$26:$BT$26,0))),"")</f>
        <v/>
      </c>
      <c r="O61" s="293"/>
      <c r="P61" s="293"/>
      <c r="Q61" s="293"/>
      <c r="R61" s="293"/>
      <c r="S61" s="293">
        <v>1</v>
      </c>
      <c r="T61" s="293"/>
      <c r="U61" s="293"/>
      <c r="V61" s="293"/>
      <c r="W61" s="293"/>
      <c r="X61" s="293"/>
      <c r="Y61" s="407">
        <v>0</v>
      </c>
      <c r="Z61" s="407">
        <v>1</v>
      </c>
      <c r="AA61" s="407">
        <v>0</v>
      </c>
      <c r="AB61" s="407">
        <v>0</v>
      </c>
      <c r="AC61" s="309"/>
      <c r="AD61" s="281"/>
    </row>
    <row r="62" spans="1:30" ht="15" outlineLevel="1">
      <c r="B62" s="312"/>
      <c r="C62" s="310"/>
      <c r="D62" s="314"/>
      <c r="E62" s="314"/>
      <c r="F62" s="314"/>
      <c r="G62" s="314"/>
      <c r="H62" s="314"/>
      <c r="I62" s="314"/>
      <c r="J62" s="314"/>
      <c r="K62" s="314"/>
      <c r="L62" s="314"/>
      <c r="M62" s="314"/>
      <c r="N62" s="289"/>
      <c r="O62" s="314"/>
      <c r="P62" s="314"/>
      <c r="Q62" s="314"/>
      <c r="R62" s="314"/>
      <c r="S62" s="314"/>
      <c r="T62" s="314"/>
      <c r="U62" s="314"/>
      <c r="V62" s="314"/>
      <c r="W62" s="314"/>
      <c r="X62" s="314"/>
      <c r="Y62" s="412"/>
      <c r="Z62" s="413"/>
      <c r="AA62" s="412"/>
      <c r="AB62" s="412"/>
      <c r="AC62" s="311"/>
      <c r="AD62" s="301"/>
    </row>
    <row r="63" spans="1:30" ht="30" outlineLevel="1">
      <c r="A63" s="515">
        <v>9</v>
      </c>
      <c r="B63" s="513" t="s">
        <v>101</v>
      </c>
      <c r="C63" s="289" t="s">
        <v>583</v>
      </c>
      <c r="D63" s="293"/>
      <c r="E63" s="293"/>
      <c r="F63" s="293"/>
      <c r="G63" s="293"/>
      <c r="H63" s="293">
        <v>34950</v>
      </c>
      <c r="I63" s="293"/>
      <c r="J63" s="293"/>
      <c r="K63" s="293"/>
      <c r="L63" s="293"/>
      <c r="M63" s="293"/>
      <c r="N63" s="293">
        <v>12</v>
      </c>
      <c r="O63" s="293"/>
      <c r="P63" s="293"/>
      <c r="Q63" s="293"/>
      <c r="R63" s="293"/>
      <c r="S63" s="293">
        <v>7</v>
      </c>
      <c r="T63" s="293"/>
      <c r="U63" s="293"/>
      <c r="V63" s="293"/>
      <c r="W63" s="293"/>
      <c r="X63" s="293"/>
      <c r="Y63" s="411"/>
      <c r="Z63" s="406"/>
      <c r="AA63" s="406">
        <v>1</v>
      </c>
      <c r="AB63" s="406"/>
      <c r="AC63" s="294">
        <f>SUM(Y63:AB63)</f>
        <v>1</v>
      </c>
      <c r="AD63" s="281"/>
    </row>
    <row r="64" spans="1:30" ht="15" outlineLevel="1">
      <c r="B64" s="292" t="s">
        <v>265</v>
      </c>
      <c r="C64" s="289" t="s">
        <v>576</v>
      </c>
      <c r="D64" s="293"/>
      <c r="E64" s="293"/>
      <c r="F64" s="293"/>
      <c r="G64" s="293"/>
      <c r="H64" s="293">
        <v>0</v>
      </c>
      <c r="I64" s="293"/>
      <c r="J64" s="293"/>
      <c r="K64" s="293"/>
      <c r="L64" s="293"/>
      <c r="M64" s="293"/>
      <c r="N64" s="293">
        <f>N63</f>
        <v>12</v>
      </c>
      <c r="O64" s="293"/>
      <c r="P64" s="293"/>
      <c r="Q64" s="293"/>
      <c r="R64" s="293"/>
      <c r="S64" s="293">
        <v>0</v>
      </c>
      <c r="T64" s="293"/>
      <c r="U64" s="293"/>
      <c r="V64" s="293"/>
      <c r="W64" s="293"/>
      <c r="X64" s="293"/>
      <c r="Y64" s="407">
        <v>0</v>
      </c>
      <c r="Z64" s="407">
        <v>0</v>
      </c>
      <c r="AA64" s="407">
        <v>1</v>
      </c>
      <c r="AB64" s="407">
        <v>0</v>
      </c>
      <c r="AC64" s="309"/>
      <c r="AD64" s="281"/>
    </row>
    <row r="65" spans="1:30" ht="15" outlineLevel="1">
      <c r="B65" s="312"/>
      <c r="C65" s="310"/>
      <c r="D65" s="314"/>
      <c r="E65" s="314"/>
      <c r="F65" s="314"/>
      <c r="G65" s="314"/>
      <c r="H65" s="314"/>
      <c r="I65" s="314"/>
      <c r="J65" s="314"/>
      <c r="K65" s="314"/>
      <c r="L65" s="314"/>
      <c r="M65" s="314"/>
      <c r="N65" s="289"/>
      <c r="O65" s="314"/>
      <c r="P65" s="314"/>
      <c r="Q65" s="314"/>
      <c r="R65" s="314"/>
      <c r="S65" s="314"/>
      <c r="T65" s="314"/>
      <c r="U65" s="314"/>
      <c r="V65" s="314"/>
      <c r="W65" s="314"/>
      <c r="X65" s="314"/>
      <c r="Y65" s="412"/>
      <c r="Z65" s="412"/>
      <c r="AA65" s="412"/>
      <c r="AB65" s="412"/>
      <c r="AC65" s="311"/>
      <c r="AD65" s="301"/>
    </row>
    <row r="66" spans="1:30" ht="30" hidden="1" outlineLevel="1">
      <c r="A66" s="515">
        <v>10</v>
      </c>
      <c r="B66" s="513" t="s">
        <v>102</v>
      </c>
      <c r="C66" s="289" t="s">
        <v>583</v>
      </c>
      <c r="D66" s="293"/>
      <c r="E66" s="293"/>
      <c r="F66" s="293"/>
      <c r="G66" s="293"/>
      <c r="H66" s="293"/>
      <c r="I66" s="293"/>
      <c r="J66" s="293"/>
      <c r="K66" s="293"/>
      <c r="L66" s="293"/>
      <c r="M66" s="293"/>
      <c r="N66" s="293">
        <v>12</v>
      </c>
      <c r="O66" s="293"/>
      <c r="P66" s="293"/>
      <c r="Q66" s="293"/>
      <c r="R66" s="293"/>
      <c r="S66" s="293"/>
      <c r="T66" s="293"/>
      <c r="U66" s="293"/>
      <c r="V66" s="293"/>
      <c r="W66" s="293"/>
      <c r="X66" s="293"/>
      <c r="Y66" s="411"/>
      <c r="Z66" s="406"/>
      <c r="AA66" s="406"/>
      <c r="AB66" s="406"/>
      <c r="AC66" s="294">
        <f>SUM(Y66:AB66)</f>
        <v>0</v>
      </c>
      <c r="AD66" s="281"/>
    </row>
    <row r="67" spans="1:30" ht="15" hidden="1" outlineLevel="1">
      <c r="B67" s="292" t="s">
        <v>265</v>
      </c>
      <c r="C67" s="289" t="s">
        <v>576</v>
      </c>
      <c r="D67" s="293"/>
      <c r="E67" s="293"/>
      <c r="F67" s="293"/>
      <c r="G67" s="293"/>
      <c r="H67" s="293"/>
      <c r="I67" s="293"/>
      <c r="J67" s="293"/>
      <c r="K67" s="293"/>
      <c r="L67" s="293"/>
      <c r="M67" s="293"/>
      <c r="N67" s="293">
        <f>N66</f>
        <v>12</v>
      </c>
      <c r="O67" s="293"/>
      <c r="P67" s="293"/>
      <c r="Q67" s="293"/>
      <c r="R67" s="293"/>
      <c r="S67" s="293"/>
      <c r="T67" s="293"/>
      <c r="U67" s="293"/>
      <c r="V67" s="293"/>
      <c r="W67" s="293"/>
      <c r="X67" s="293"/>
      <c r="Y67" s="407">
        <v>0</v>
      </c>
      <c r="Z67" s="407">
        <v>0</v>
      </c>
      <c r="AA67" s="407">
        <v>1</v>
      </c>
      <c r="AB67" s="407">
        <v>0</v>
      </c>
      <c r="AC67" s="309"/>
      <c r="AD67" s="281"/>
    </row>
    <row r="68" spans="1:30" ht="15" hidden="1" outlineLevel="1">
      <c r="B68" s="312"/>
      <c r="C68" s="310"/>
      <c r="D68" s="314"/>
      <c r="E68" s="314"/>
      <c r="F68" s="314"/>
      <c r="G68" s="314"/>
      <c r="H68" s="314"/>
      <c r="I68" s="314"/>
      <c r="J68" s="314"/>
      <c r="K68" s="314"/>
      <c r="L68" s="314"/>
      <c r="M68" s="314"/>
      <c r="N68" s="289"/>
      <c r="O68" s="314"/>
      <c r="P68" s="314"/>
      <c r="Q68" s="314"/>
      <c r="R68" s="314"/>
      <c r="S68" s="314"/>
      <c r="T68" s="314"/>
      <c r="U68" s="314"/>
      <c r="V68" s="314"/>
      <c r="W68" s="314"/>
      <c r="X68" s="314"/>
      <c r="Y68" s="412"/>
      <c r="Z68" s="413"/>
      <c r="AA68" s="412"/>
      <c r="AB68" s="412"/>
      <c r="AC68" s="311"/>
      <c r="AD68" s="301"/>
    </row>
    <row r="69" spans="1:30" ht="15.6" hidden="1" outlineLevel="1">
      <c r="B69" s="286" t="s">
        <v>10</v>
      </c>
      <c r="C69" s="287"/>
      <c r="D69" s="287"/>
      <c r="E69" s="287"/>
      <c r="F69" s="287"/>
      <c r="G69" s="287"/>
      <c r="H69" s="287"/>
      <c r="I69" s="287"/>
      <c r="J69" s="287"/>
      <c r="K69" s="287"/>
      <c r="L69" s="287"/>
      <c r="M69" s="287"/>
      <c r="N69" s="288"/>
      <c r="O69" s="287"/>
      <c r="P69" s="287"/>
      <c r="Q69" s="287"/>
      <c r="R69" s="287"/>
      <c r="S69" s="287"/>
      <c r="T69" s="287"/>
      <c r="U69" s="287"/>
      <c r="V69" s="287"/>
      <c r="W69" s="287"/>
      <c r="X69" s="287"/>
      <c r="Y69" s="410"/>
      <c r="Z69" s="410"/>
      <c r="AA69" s="410"/>
      <c r="AB69" s="410"/>
      <c r="AC69" s="290"/>
      <c r="AD69" s="301"/>
    </row>
    <row r="70" spans="1:30" ht="30" hidden="1" outlineLevel="1">
      <c r="A70" s="515">
        <v>11</v>
      </c>
      <c r="B70" s="513" t="s">
        <v>103</v>
      </c>
      <c r="C70" s="289" t="s">
        <v>583</v>
      </c>
      <c r="D70" s="293"/>
      <c r="E70" s="293"/>
      <c r="F70" s="293"/>
      <c r="G70" s="293"/>
      <c r="H70" s="293"/>
      <c r="I70" s="293"/>
      <c r="J70" s="293"/>
      <c r="K70" s="293"/>
      <c r="L70" s="293"/>
      <c r="M70" s="293"/>
      <c r="N70" s="293">
        <v>12</v>
      </c>
      <c r="O70" s="293"/>
      <c r="P70" s="293"/>
      <c r="Q70" s="293"/>
      <c r="R70" s="293"/>
      <c r="S70" s="293"/>
      <c r="T70" s="293"/>
      <c r="U70" s="293"/>
      <c r="V70" s="293"/>
      <c r="W70" s="293"/>
      <c r="X70" s="293"/>
      <c r="Y70" s="422"/>
      <c r="Z70" s="406"/>
      <c r="AA70" s="406"/>
      <c r="AB70" s="406"/>
      <c r="AC70" s="294">
        <f>SUM(Y70:AB70)</f>
        <v>0</v>
      </c>
      <c r="AD70" s="281"/>
    </row>
    <row r="71" spans="1:30" ht="15" hidden="1" outlineLevel="1">
      <c r="B71" s="292" t="s">
        <v>265</v>
      </c>
      <c r="C71" s="289" t="s">
        <v>576</v>
      </c>
      <c r="D71" s="293"/>
      <c r="E71" s="293"/>
      <c r="F71" s="293"/>
      <c r="G71" s="293"/>
      <c r="H71" s="293"/>
      <c r="I71" s="293"/>
      <c r="J71" s="293"/>
      <c r="K71" s="293"/>
      <c r="L71" s="293"/>
      <c r="M71" s="293"/>
      <c r="N71" s="293">
        <f>N70</f>
        <v>12</v>
      </c>
      <c r="O71" s="293"/>
      <c r="P71" s="293"/>
      <c r="Q71" s="293"/>
      <c r="R71" s="293"/>
      <c r="S71" s="293"/>
      <c r="T71" s="293"/>
      <c r="U71" s="293"/>
      <c r="V71" s="293"/>
      <c r="W71" s="293"/>
      <c r="X71" s="293"/>
      <c r="Y71" s="407">
        <v>0</v>
      </c>
      <c r="Z71" s="407">
        <v>0</v>
      </c>
      <c r="AA71" s="407">
        <v>1</v>
      </c>
      <c r="AB71" s="407">
        <v>0</v>
      </c>
      <c r="AC71" s="295"/>
      <c r="AD71" s="281"/>
    </row>
    <row r="72" spans="1:30" ht="15" hidden="1" outlineLevel="1">
      <c r="B72" s="313"/>
      <c r="C72" s="303"/>
      <c r="D72" s="289"/>
      <c r="E72" s="289"/>
      <c r="F72" s="289"/>
      <c r="G72" s="289"/>
      <c r="H72" s="289"/>
      <c r="I72" s="289"/>
      <c r="J72" s="289"/>
      <c r="K72" s="289"/>
      <c r="L72" s="289"/>
      <c r="M72" s="289"/>
      <c r="N72" s="289"/>
      <c r="O72" s="289"/>
      <c r="P72" s="289"/>
      <c r="Q72" s="289"/>
      <c r="R72" s="289"/>
      <c r="S72" s="289"/>
      <c r="T72" s="289"/>
      <c r="U72" s="289"/>
      <c r="V72" s="289"/>
      <c r="W72" s="289"/>
      <c r="X72" s="289"/>
      <c r="Y72" s="408"/>
      <c r="Z72" s="417"/>
      <c r="AA72" s="417"/>
      <c r="AB72" s="417"/>
      <c r="AC72" s="304"/>
      <c r="AD72" s="281"/>
    </row>
    <row r="73" spans="1:30" ht="30" hidden="1" outlineLevel="1">
      <c r="A73" s="515">
        <v>12</v>
      </c>
      <c r="B73" s="513" t="s">
        <v>104</v>
      </c>
      <c r="C73" s="289" t="s">
        <v>583</v>
      </c>
      <c r="D73" s="293"/>
      <c r="E73" s="293"/>
      <c r="F73" s="293"/>
      <c r="G73" s="293"/>
      <c r="H73" s="293"/>
      <c r="I73" s="293"/>
      <c r="J73" s="293"/>
      <c r="K73" s="293"/>
      <c r="L73" s="293"/>
      <c r="M73" s="293"/>
      <c r="N73" s="293">
        <v>12</v>
      </c>
      <c r="O73" s="293"/>
      <c r="P73" s="293"/>
      <c r="Q73" s="293"/>
      <c r="R73" s="293"/>
      <c r="S73" s="293"/>
      <c r="T73" s="293"/>
      <c r="U73" s="293"/>
      <c r="V73" s="293"/>
      <c r="W73" s="293"/>
      <c r="X73" s="293"/>
      <c r="Y73" s="406"/>
      <c r="Z73" s="406"/>
      <c r="AA73" s="406"/>
      <c r="AB73" s="406"/>
      <c r="AC73" s="294">
        <f>SUM(Y73:AB73)</f>
        <v>0</v>
      </c>
      <c r="AD73" s="281"/>
    </row>
    <row r="74" spans="1:30" ht="15" hidden="1" outlineLevel="1">
      <c r="B74" s="513" t="s">
        <v>265</v>
      </c>
      <c r="C74" s="289" t="s">
        <v>576</v>
      </c>
      <c r="D74" s="293"/>
      <c r="E74" s="293"/>
      <c r="F74" s="293"/>
      <c r="G74" s="293"/>
      <c r="H74" s="293"/>
      <c r="I74" s="293"/>
      <c r="J74" s="293"/>
      <c r="K74" s="293"/>
      <c r="L74" s="293"/>
      <c r="M74" s="293"/>
      <c r="N74" s="293">
        <f>N73</f>
        <v>12</v>
      </c>
      <c r="O74" s="293"/>
      <c r="P74" s="293"/>
      <c r="Q74" s="293"/>
      <c r="R74" s="293"/>
      <c r="S74" s="293"/>
      <c r="T74" s="293"/>
      <c r="U74" s="293"/>
      <c r="V74" s="293"/>
      <c r="W74" s="293"/>
      <c r="X74" s="293"/>
      <c r="Y74" s="407">
        <v>0</v>
      </c>
      <c r="Z74" s="407">
        <v>0</v>
      </c>
      <c r="AA74" s="407">
        <v>1</v>
      </c>
      <c r="AB74" s="407">
        <v>0</v>
      </c>
      <c r="AC74" s="295"/>
      <c r="AD74" s="281"/>
    </row>
    <row r="75" spans="1:30" ht="15" outlineLevel="1">
      <c r="B75" s="513"/>
      <c r="C75" s="303"/>
      <c r="D75" s="289"/>
      <c r="E75" s="289"/>
      <c r="F75" s="289"/>
      <c r="G75" s="289"/>
      <c r="H75" s="289"/>
      <c r="I75" s="289"/>
      <c r="J75" s="289"/>
      <c r="K75" s="289"/>
      <c r="L75" s="289"/>
      <c r="M75" s="289"/>
      <c r="N75" s="289"/>
      <c r="O75" s="289"/>
      <c r="P75" s="289"/>
      <c r="Q75" s="289"/>
      <c r="R75" s="289"/>
      <c r="S75" s="289"/>
      <c r="T75" s="289"/>
      <c r="U75" s="289"/>
      <c r="V75" s="289"/>
      <c r="W75" s="289"/>
      <c r="X75" s="289"/>
      <c r="Y75" s="418"/>
      <c r="Z75" s="418"/>
      <c r="AA75" s="408"/>
      <c r="AB75" s="408"/>
      <c r="AC75" s="304"/>
      <c r="AD75" s="281"/>
    </row>
    <row r="76" spans="1:30" ht="30" outlineLevel="1">
      <c r="A76" s="515">
        <v>13</v>
      </c>
      <c r="B76" s="513" t="s">
        <v>105</v>
      </c>
      <c r="C76" s="289" t="s">
        <v>583</v>
      </c>
      <c r="D76" s="293"/>
      <c r="E76" s="293"/>
      <c r="F76" s="293"/>
      <c r="G76" s="293"/>
      <c r="H76" s="293">
        <v>21762</v>
      </c>
      <c r="I76" s="293"/>
      <c r="J76" s="293"/>
      <c r="K76" s="293"/>
      <c r="L76" s="293"/>
      <c r="M76" s="293"/>
      <c r="N76" s="293">
        <v>12</v>
      </c>
      <c r="O76" s="293"/>
      <c r="P76" s="293"/>
      <c r="Q76" s="293"/>
      <c r="R76" s="293"/>
      <c r="S76" s="293">
        <v>6</v>
      </c>
      <c r="T76" s="293"/>
      <c r="U76" s="293"/>
      <c r="V76" s="293"/>
      <c r="W76" s="293"/>
      <c r="X76" s="293"/>
      <c r="Y76" s="406"/>
      <c r="Z76" s="406"/>
      <c r="AA76" s="406">
        <v>1</v>
      </c>
      <c r="AB76" s="406"/>
      <c r="AC76" s="294">
        <f>SUM(Y76:AB76)</f>
        <v>1</v>
      </c>
      <c r="AD76" s="281"/>
    </row>
    <row r="77" spans="1:30" ht="15" outlineLevel="1">
      <c r="B77" s="513" t="s">
        <v>265</v>
      </c>
      <c r="C77" s="289" t="s">
        <v>576</v>
      </c>
      <c r="D77" s="293"/>
      <c r="E77" s="293"/>
      <c r="F77" s="293"/>
      <c r="G77" s="293"/>
      <c r="H77" s="293">
        <v>0</v>
      </c>
      <c r="I77" s="293"/>
      <c r="J77" s="293"/>
      <c r="K77" s="293"/>
      <c r="L77" s="293"/>
      <c r="M77" s="293"/>
      <c r="N77" s="293">
        <f>N76</f>
        <v>12</v>
      </c>
      <c r="O77" s="293"/>
      <c r="P77" s="293"/>
      <c r="Q77" s="293"/>
      <c r="R77" s="293"/>
      <c r="S77" s="293">
        <v>0</v>
      </c>
      <c r="T77" s="293"/>
      <c r="U77" s="293"/>
      <c r="V77" s="293"/>
      <c r="W77" s="293"/>
      <c r="X77" s="293"/>
      <c r="Y77" s="407">
        <v>0</v>
      </c>
      <c r="Z77" s="407">
        <v>0</v>
      </c>
      <c r="AA77" s="407">
        <v>1</v>
      </c>
      <c r="AB77" s="407">
        <v>0</v>
      </c>
      <c r="AC77" s="304"/>
      <c r="AD77" s="281"/>
    </row>
    <row r="78" spans="1:30" ht="15" outlineLevel="1">
      <c r="B78" s="513"/>
      <c r="C78" s="303"/>
      <c r="D78" s="289"/>
      <c r="E78" s="289"/>
      <c r="F78" s="289"/>
      <c r="G78" s="289"/>
      <c r="H78" s="289"/>
      <c r="I78" s="289"/>
      <c r="J78" s="289"/>
      <c r="K78" s="289"/>
      <c r="L78" s="289"/>
      <c r="M78" s="289"/>
      <c r="N78" s="289"/>
      <c r="O78" s="289"/>
      <c r="P78" s="289"/>
      <c r="Q78" s="289"/>
      <c r="R78" s="289"/>
      <c r="S78" s="289"/>
      <c r="T78" s="289"/>
      <c r="U78" s="289"/>
      <c r="V78" s="289"/>
      <c r="W78" s="289"/>
      <c r="X78" s="289"/>
      <c r="Y78" s="408"/>
      <c r="Z78" s="408"/>
      <c r="AA78" s="408"/>
      <c r="AB78" s="408"/>
      <c r="AC78" s="304"/>
      <c r="AD78" s="281"/>
    </row>
    <row r="79" spans="1:30" ht="15.6" outlineLevel="1">
      <c r="B79" s="286" t="s">
        <v>106</v>
      </c>
      <c r="C79" s="287"/>
      <c r="D79" s="288"/>
      <c r="E79" s="288"/>
      <c r="F79" s="288"/>
      <c r="G79" s="288"/>
      <c r="H79" s="288"/>
      <c r="I79" s="288"/>
      <c r="J79" s="288"/>
      <c r="K79" s="288"/>
      <c r="L79" s="288"/>
      <c r="M79" s="288"/>
      <c r="N79" s="288"/>
      <c r="O79" s="288"/>
      <c r="P79" s="287"/>
      <c r="Q79" s="288"/>
      <c r="R79" s="287"/>
      <c r="S79" s="287"/>
      <c r="T79" s="287"/>
      <c r="U79" s="287"/>
      <c r="V79" s="287"/>
      <c r="W79" s="287"/>
      <c r="X79" s="287"/>
      <c r="Y79" s="410"/>
      <c r="Z79" s="410"/>
      <c r="AA79" s="410"/>
      <c r="AB79" s="410"/>
      <c r="AC79" s="290"/>
      <c r="AD79" s="281"/>
    </row>
    <row r="80" spans="1:30" ht="15" outlineLevel="1">
      <c r="A80" s="515">
        <v>14</v>
      </c>
      <c r="B80" s="313" t="s">
        <v>107</v>
      </c>
      <c r="C80" s="289" t="s">
        <v>583</v>
      </c>
      <c r="D80" s="293"/>
      <c r="E80" s="293"/>
      <c r="F80" s="293"/>
      <c r="G80" s="293"/>
      <c r="H80" s="293">
        <v>80881</v>
      </c>
      <c r="I80" s="293"/>
      <c r="J80" s="293"/>
      <c r="K80" s="293"/>
      <c r="L80" s="293"/>
      <c r="M80" s="293"/>
      <c r="N80" s="293">
        <v>12</v>
      </c>
      <c r="O80" s="293"/>
      <c r="P80" s="293"/>
      <c r="Q80" s="293"/>
      <c r="R80" s="293"/>
      <c r="S80" s="293">
        <v>8</v>
      </c>
      <c r="T80" s="293"/>
      <c r="U80" s="293"/>
      <c r="V80" s="293"/>
      <c r="W80" s="293"/>
      <c r="X80" s="293"/>
      <c r="Y80" s="526">
        <v>1</v>
      </c>
      <c r="Z80" s="406"/>
      <c r="AA80" s="406"/>
      <c r="AB80" s="406"/>
      <c r="AC80" s="294">
        <f>SUM(Y80:AB80)</f>
        <v>1</v>
      </c>
      <c r="AD80" s="281"/>
    </row>
    <row r="81" spans="1:30" ht="15" outlineLevel="1">
      <c r="B81" s="292" t="s">
        <v>265</v>
      </c>
      <c r="C81" s="289" t="s">
        <v>576</v>
      </c>
      <c r="D81" s="293"/>
      <c r="E81" s="293"/>
      <c r="F81" s="293"/>
      <c r="G81" s="293"/>
      <c r="H81" s="293">
        <v>0</v>
      </c>
      <c r="I81" s="293"/>
      <c r="J81" s="293"/>
      <c r="K81" s="293"/>
      <c r="L81" s="293"/>
      <c r="M81" s="293"/>
      <c r="N81" s="293">
        <f>N80</f>
        <v>12</v>
      </c>
      <c r="O81" s="293"/>
      <c r="P81" s="293"/>
      <c r="Q81" s="293"/>
      <c r="R81" s="293"/>
      <c r="S81" s="293">
        <v>0</v>
      </c>
      <c r="T81" s="293"/>
      <c r="U81" s="293"/>
      <c r="V81" s="293"/>
      <c r="W81" s="293"/>
      <c r="X81" s="293"/>
      <c r="Y81" s="407">
        <v>1</v>
      </c>
      <c r="Z81" s="407">
        <v>0</v>
      </c>
      <c r="AA81" s="407">
        <v>0</v>
      </c>
      <c r="AB81" s="407">
        <v>0</v>
      </c>
      <c r="AC81" s="295"/>
      <c r="AD81" s="281"/>
    </row>
    <row r="82" spans="1:30" s="508" customFormat="1" ht="15" outlineLevel="1">
      <c r="A82" s="516"/>
      <c r="B82" s="292"/>
      <c r="C82" s="289"/>
      <c r="D82" s="289"/>
      <c r="E82" s="289"/>
      <c r="F82" s="289"/>
      <c r="G82" s="289"/>
      <c r="H82" s="289"/>
      <c r="I82" s="289"/>
      <c r="J82" s="289"/>
      <c r="K82" s="289"/>
      <c r="L82" s="289"/>
      <c r="M82" s="289"/>
      <c r="N82" s="463"/>
      <c r="O82" s="289"/>
      <c r="P82" s="289"/>
      <c r="Q82" s="289"/>
      <c r="R82" s="289"/>
      <c r="S82" s="289"/>
      <c r="T82" s="289"/>
      <c r="U82" s="289"/>
      <c r="V82" s="289"/>
      <c r="W82" s="289"/>
      <c r="X82" s="289"/>
      <c r="Y82" s="407"/>
      <c r="Z82" s="407"/>
      <c r="AA82" s="407"/>
      <c r="AB82" s="407"/>
      <c r="AC82" s="509"/>
      <c r="AD82" s="281"/>
    </row>
    <row r="83" spans="1:30" s="307" customFormat="1" ht="15.6" hidden="1" outlineLevel="1">
      <c r="A83" s="516"/>
      <c r="B83" s="286" t="s">
        <v>488</v>
      </c>
      <c r="C83" s="289"/>
      <c r="D83" s="289"/>
      <c r="E83" s="289"/>
      <c r="F83" s="289"/>
      <c r="G83" s="289"/>
      <c r="H83" s="289"/>
      <c r="I83" s="289"/>
      <c r="J83" s="289"/>
      <c r="K83" s="289"/>
      <c r="L83" s="289"/>
      <c r="M83" s="289"/>
      <c r="N83" s="289"/>
      <c r="O83" s="289"/>
      <c r="P83" s="289"/>
      <c r="Q83" s="289"/>
      <c r="R83" s="289"/>
      <c r="S83" s="289"/>
      <c r="T83" s="289"/>
      <c r="U83" s="289"/>
      <c r="V83" s="289"/>
      <c r="W83" s="289"/>
      <c r="X83" s="289"/>
      <c r="Y83" s="408"/>
      <c r="Z83" s="408"/>
      <c r="AA83" s="408"/>
      <c r="AB83" s="408"/>
      <c r="AC83" s="510"/>
      <c r="AD83" s="281"/>
    </row>
    <row r="84" spans="1:30" ht="15" hidden="1" outlineLevel="1">
      <c r="A84" s="515">
        <v>15</v>
      </c>
      <c r="B84" s="292" t="s">
        <v>493</v>
      </c>
      <c r="C84" s="289" t="s">
        <v>583</v>
      </c>
      <c r="D84" s="293"/>
      <c r="E84" s="293"/>
      <c r="F84" s="293"/>
      <c r="G84" s="293"/>
      <c r="H84" s="293"/>
      <c r="I84" s="293"/>
      <c r="J84" s="293"/>
      <c r="K84" s="293"/>
      <c r="L84" s="293"/>
      <c r="M84" s="293"/>
      <c r="N84" s="293">
        <v>12</v>
      </c>
      <c r="O84" s="293"/>
      <c r="P84" s="293"/>
      <c r="Q84" s="293"/>
      <c r="R84" s="293"/>
      <c r="S84" s="293"/>
      <c r="T84" s="293"/>
      <c r="U84" s="293"/>
      <c r="V84" s="293"/>
      <c r="W84" s="293"/>
      <c r="X84" s="293"/>
      <c r="Y84" s="406"/>
      <c r="Z84" s="406"/>
      <c r="AA84" s="406"/>
      <c r="AB84" s="406"/>
      <c r="AC84" s="294">
        <f>SUM(Y84:AB84)</f>
        <v>0</v>
      </c>
      <c r="AD84" s="281"/>
    </row>
    <row r="85" spans="1:30" ht="15" hidden="1" outlineLevel="1">
      <c r="B85" s="292" t="s">
        <v>265</v>
      </c>
      <c r="C85" s="289" t="s">
        <v>576</v>
      </c>
      <c r="D85" s="293"/>
      <c r="E85" s="293"/>
      <c r="F85" s="293"/>
      <c r="G85" s="293"/>
      <c r="H85" s="293"/>
      <c r="I85" s="293"/>
      <c r="J85" s="293"/>
      <c r="K85" s="293"/>
      <c r="L85" s="293"/>
      <c r="M85" s="293"/>
      <c r="N85" s="293">
        <f>N84</f>
        <v>12</v>
      </c>
      <c r="O85" s="293"/>
      <c r="P85" s="293"/>
      <c r="Q85" s="293"/>
      <c r="R85" s="293"/>
      <c r="S85" s="293"/>
      <c r="T85" s="293"/>
      <c r="U85" s="293"/>
      <c r="V85" s="293"/>
      <c r="W85" s="293"/>
      <c r="X85" s="293"/>
      <c r="Y85" s="407">
        <v>0</v>
      </c>
      <c r="Z85" s="407">
        <v>0</v>
      </c>
      <c r="AA85" s="407">
        <v>0</v>
      </c>
      <c r="AB85" s="407">
        <v>0</v>
      </c>
      <c r="AC85" s="295"/>
      <c r="AD85" s="281"/>
    </row>
    <row r="86" spans="1:30" ht="15" hidden="1" outlineLevel="1">
      <c r="B86" s="313"/>
      <c r="C86" s="303"/>
      <c r="D86" s="289"/>
      <c r="E86" s="289"/>
      <c r="F86" s="289"/>
      <c r="G86" s="289"/>
      <c r="H86" s="289"/>
      <c r="I86" s="289"/>
      <c r="J86" s="289"/>
      <c r="K86" s="289"/>
      <c r="L86" s="289"/>
      <c r="M86" s="289"/>
      <c r="N86" s="289"/>
      <c r="O86" s="289"/>
      <c r="P86" s="289"/>
      <c r="Q86" s="289"/>
      <c r="R86" s="289"/>
      <c r="S86" s="289"/>
      <c r="T86" s="289"/>
      <c r="U86" s="289"/>
      <c r="V86" s="289"/>
      <c r="W86" s="289"/>
      <c r="X86" s="289"/>
      <c r="Y86" s="408"/>
      <c r="Z86" s="408"/>
      <c r="AA86" s="408"/>
      <c r="AB86" s="408"/>
      <c r="AC86" s="304"/>
      <c r="AD86" s="301"/>
    </row>
    <row r="87" spans="1:30" s="281" customFormat="1" ht="15" hidden="1" outlineLevel="1">
      <c r="A87" s="515">
        <v>16</v>
      </c>
      <c r="B87" s="322" t="s">
        <v>489</v>
      </c>
      <c r="C87" s="289" t="s">
        <v>583</v>
      </c>
      <c r="D87" s="293"/>
      <c r="E87" s="293"/>
      <c r="F87" s="293"/>
      <c r="G87" s="293"/>
      <c r="H87" s="293"/>
      <c r="I87" s="293"/>
      <c r="J87" s="293"/>
      <c r="K87" s="293"/>
      <c r="L87" s="293"/>
      <c r="M87" s="293"/>
      <c r="N87" s="293">
        <v>12</v>
      </c>
      <c r="O87" s="293"/>
      <c r="P87" s="293"/>
      <c r="Q87" s="293"/>
      <c r="R87" s="293"/>
      <c r="S87" s="293"/>
      <c r="T87" s="293"/>
      <c r="U87" s="293"/>
      <c r="V87" s="293"/>
      <c r="W87" s="293"/>
      <c r="X87" s="293"/>
      <c r="Y87" s="406"/>
      <c r="Z87" s="406"/>
      <c r="AA87" s="406"/>
      <c r="AB87" s="406"/>
      <c r="AC87" s="294">
        <f>SUM(Y87:AB87)</f>
        <v>0</v>
      </c>
    </row>
    <row r="88" spans="1:30" s="281" customFormat="1" ht="15" hidden="1" outlineLevel="1">
      <c r="A88" s="515"/>
      <c r="B88" s="322" t="s">
        <v>265</v>
      </c>
      <c r="C88" s="289" t="s">
        <v>576</v>
      </c>
      <c r="D88" s="293"/>
      <c r="E88" s="293"/>
      <c r="F88" s="293"/>
      <c r="G88" s="293"/>
      <c r="H88" s="293"/>
      <c r="I88" s="293"/>
      <c r="J88" s="293"/>
      <c r="K88" s="293"/>
      <c r="L88" s="293"/>
      <c r="M88" s="293"/>
      <c r="N88" s="293">
        <f>N87</f>
        <v>12</v>
      </c>
      <c r="O88" s="293"/>
      <c r="P88" s="293"/>
      <c r="Q88" s="293"/>
      <c r="R88" s="293"/>
      <c r="S88" s="293"/>
      <c r="T88" s="293"/>
      <c r="U88" s="293"/>
      <c r="V88" s="293"/>
      <c r="W88" s="293"/>
      <c r="X88" s="293"/>
      <c r="Y88" s="407">
        <v>0</v>
      </c>
      <c r="Z88" s="407">
        <v>0</v>
      </c>
      <c r="AA88" s="407">
        <v>0</v>
      </c>
      <c r="AB88" s="407">
        <v>0</v>
      </c>
      <c r="AC88" s="295"/>
    </row>
    <row r="89" spans="1:30" s="281" customFormat="1" ht="15" hidden="1" outlineLevel="1">
      <c r="A89" s="515"/>
      <c r="B89" s="322"/>
      <c r="C89" s="289"/>
      <c r="D89" s="289"/>
      <c r="E89" s="289"/>
      <c r="F89" s="289"/>
      <c r="G89" s="289"/>
      <c r="H89" s="289"/>
      <c r="I89" s="289"/>
      <c r="J89" s="289"/>
      <c r="K89" s="289"/>
      <c r="L89" s="289"/>
      <c r="M89" s="289"/>
      <c r="N89" s="289"/>
      <c r="O89" s="289"/>
      <c r="P89" s="289"/>
      <c r="Q89" s="289"/>
      <c r="R89" s="289"/>
      <c r="S89" s="289"/>
      <c r="T89" s="289"/>
      <c r="U89" s="289"/>
      <c r="V89" s="289"/>
      <c r="W89" s="289"/>
      <c r="X89" s="289"/>
      <c r="Y89" s="408"/>
      <c r="Z89" s="408"/>
      <c r="AA89" s="408"/>
      <c r="AB89" s="408"/>
      <c r="AC89" s="311"/>
    </row>
    <row r="90" spans="1:30" ht="15.6" hidden="1" outlineLevel="1">
      <c r="B90" s="512" t="s">
        <v>494</v>
      </c>
      <c r="C90" s="318"/>
      <c r="D90" s="288"/>
      <c r="E90" s="287"/>
      <c r="F90" s="287"/>
      <c r="G90" s="287"/>
      <c r="H90" s="287"/>
      <c r="I90" s="287"/>
      <c r="J90" s="287"/>
      <c r="K90" s="287"/>
      <c r="L90" s="287"/>
      <c r="M90" s="287"/>
      <c r="N90" s="288"/>
      <c r="O90" s="287"/>
      <c r="P90" s="287"/>
      <c r="Q90" s="287"/>
      <c r="R90" s="287"/>
      <c r="S90" s="287"/>
      <c r="T90" s="287"/>
      <c r="U90" s="287"/>
      <c r="V90" s="287"/>
      <c r="W90" s="287"/>
      <c r="X90" s="287"/>
      <c r="Y90" s="410"/>
      <c r="Z90" s="410"/>
      <c r="AA90" s="410"/>
      <c r="AB90" s="410"/>
      <c r="AC90" s="290"/>
      <c r="AD90" s="301"/>
    </row>
    <row r="91" spans="1:30" ht="15" hidden="1" outlineLevel="1">
      <c r="A91" s="515">
        <v>17</v>
      </c>
      <c r="B91" s="513" t="s">
        <v>111</v>
      </c>
      <c r="C91" s="289" t="s">
        <v>583</v>
      </c>
      <c r="D91" s="293"/>
      <c r="E91" s="293"/>
      <c r="F91" s="293"/>
      <c r="G91" s="293"/>
      <c r="H91" s="293" t="s">
        <v>773</v>
      </c>
      <c r="I91" s="293"/>
      <c r="J91" s="293"/>
      <c r="K91" s="293"/>
      <c r="L91" s="293"/>
      <c r="M91" s="293"/>
      <c r="N91" s="293">
        <v>0</v>
      </c>
      <c r="O91" s="293"/>
      <c r="P91" s="293"/>
      <c r="Q91" s="293"/>
      <c r="R91" s="293"/>
      <c r="S91" s="293" t="s">
        <v>773</v>
      </c>
      <c r="T91" s="293"/>
      <c r="U91" s="293"/>
      <c r="V91" s="293"/>
      <c r="W91" s="293"/>
      <c r="X91" s="293"/>
      <c r="Y91" s="422"/>
      <c r="Z91" s="406"/>
      <c r="AA91" s="406"/>
      <c r="AB91" s="406"/>
      <c r="AC91" s="294">
        <f>SUM(Y91:AB91)</f>
        <v>0</v>
      </c>
      <c r="AD91" s="281"/>
    </row>
    <row r="92" spans="1:30" ht="15" hidden="1" outlineLevel="1">
      <c r="B92" s="292" t="s">
        <v>265</v>
      </c>
      <c r="C92" s="289" t="s">
        <v>576</v>
      </c>
      <c r="D92" s="293"/>
      <c r="E92" s="293"/>
      <c r="F92" s="293"/>
      <c r="G92" s="293"/>
      <c r="H92" s="293" t="s">
        <v>773</v>
      </c>
      <c r="I92" s="293"/>
      <c r="J92" s="293"/>
      <c r="K92" s="293"/>
      <c r="L92" s="293"/>
      <c r="M92" s="293"/>
      <c r="N92" s="293">
        <f>N91</f>
        <v>0</v>
      </c>
      <c r="O92" s="293"/>
      <c r="P92" s="293"/>
      <c r="Q92" s="293"/>
      <c r="R92" s="293"/>
      <c r="S92" s="293" t="s">
        <v>773</v>
      </c>
      <c r="T92" s="293"/>
      <c r="U92" s="293"/>
      <c r="V92" s="293"/>
      <c r="W92" s="293"/>
      <c r="X92" s="293"/>
      <c r="Y92" s="407">
        <v>0</v>
      </c>
      <c r="Z92" s="407">
        <v>0</v>
      </c>
      <c r="AA92" s="407">
        <v>0</v>
      </c>
      <c r="AB92" s="407">
        <v>0</v>
      </c>
      <c r="AC92" s="304"/>
      <c r="AD92" s="281"/>
    </row>
    <row r="93" spans="1:30" ht="15" hidden="1" outlineLevel="1">
      <c r="B93" s="292"/>
      <c r="C93" s="289"/>
      <c r="D93" s="289"/>
      <c r="E93" s="289"/>
      <c r="F93" s="289"/>
      <c r="G93" s="289"/>
      <c r="H93" s="289"/>
      <c r="I93" s="289"/>
      <c r="J93" s="289"/>
      <c r="K93" s="289"/>
      <c r="L93" s="289"/>
      <c r="M93" s="289"/>
      <c r="N93" s="289"/>
      <c r="O93" s="289"/>
      <c r="P93" s="289"/>
      <c r="Q93" s="289"/>
      <c r="R93" s="289"/>
      <c r="S93" s="289"/>
      <c r="T93" s="289"/>
      <c r="U93" s="289"/>
      <c r="V93" s="289"/>
      <c r="W93" s="289"/>
      <c r="X93" s="289"/>
      <c r="Y93" s="418"/>
      <c r="Z93" s="421"/>
      <c r="AA93" s="421"/>
      <c r="AB93" s="421"/>
      <c r="AC93" s="304"/>
      <c r="AD93" s="301"/>
    </row>
    <row r="94" spans="1:30" ht="15" hidden="1" outlineLevel="1">
      <c r="A94" s="515">
        <v>18</v>
      </c>
      <c r="B94" s="513" t="s">
        <v>108</v>
      </c>
      <c r="C94" s="289" t="s">
        <v>583</v>
      </c>
      <c r="D94" s="293"/>
      <c r="E94" s="293"/>
      <c r="F94" s="293"/>
      <c r="G94" s="293"/>
      <c r="H94" s="293" t="s">
        <v>773</v>
      </c>
      <c r="I94" s="293"/>
      <c r="J94" s="293"/>
      <c r="K94" s="293"/>
      <c r="L94" s="293"/>
      <c r="M94" s="293"/>
      <c r="N94" s="293">
        <v>0</v>
      </c>
      <c r="O94" s="293"/>
      <c r="P94" s="293"/>
      <c r="Q94" s="293"/>
      <c r="R94" s="293"/>
      <c r="S94" s="293" t="s">
        <v>773</v>
      </c>
      <c r="T94" s="293"/>
      <c r="U94" s="293"/>
      <c r="V94" s="293"/>
      <c r="W94" s="293"/>
      <c r="X94" s="293"/>
      <c r="Y94" s="422"/>
      <c r="Z94" s="406"/>
      <c r="AA94" s="406"/>
      <c r="AB94" s="406"/>
      <c r="AC94" s="294">
        <f>SUM(Y94:AB94)</f>
        <v>0</v>
      </c>
      <c r="AD94" s="281"/>
    </row>
    <row r="95" spans="1:30" ht="15" hidden="1" outlineLevel="1">
      <c r="B95" s="292" t="s">
        <v>265</v>
      </c>
      <c r="C95" s="289" t="s">
        <v>576</v>
      </c>
      <c r="D95" s="293"/>
      <c r="E95" s="293"/>
      <c r="F95" s="293"/>
      <c r="G95" s="293"/>
      <c r="H95" s="293" t="s">
        <v>773</v>
      </c>
      <c r="I95" s="293"/>
      <c r="J95" s="293"/>
      <c r="K95" s="293"/>
      <c r="L95" s="293"/>
      <c r="M95" s="293"/>
      <c r="N95" s="293">
        <f>N94</f>
        <v>0</v>
      </c>
      <c r="O95" s="293"/>
      <c r="P95" s="293"/>
      <c r="Q95" s="293"/>
      <c r="R95" s="293"/>
      <c r="S95" s="293" t="s">
        <v>773</v>
      </c>
      <c r="T95" s="293"/>
      <c r="U95" s="293"/>
      <c r="V95" s="293"/>
      <c r="W95" s="293"/>
      <c r="X95" s="293"/>
      <c r="Y95" s="407">
        <v>0</v>
      </c>
      <c r="Z95" s="407">
        <v>0</v>
      </c>
      <c r="AA95" s="407">
        <v>0</v>
      </c>
      <c r="AB95" s="407">
        <v>0</v>
      </c>
      <c r="AC95" s="304"/>
      <c r="AD95" s="281"/>
    </row>
    <row r="96" spans="1:30" ht="15" hidden="1" outlineLevel="1">
      <c r="B96" s="320"/>
      <c r="C96" s="289"/>
      <c r="D96" s="289"/>
      <c r="E96" s="289"/>
      <c r="F96" s="289"/>
      <c r="G96" s="289"/>
      <c r="H96" s="289"/>
      <c r="I96" s="289"/>
      <c r="J96" s="289"/>
      <c r="K96" s="289"/>
      <c r="L96" s="289"/>
      <c r="M96" s="289"/>
      <c r="N96" s="289"/>
      <c r="O96" s="289"/>
      <c r="P96" s="289"/>
      <c r="Q96" s="289"/>
      <c r="R96" s="289"/>
      <c r="S96" s="289"/>
      <c r="T96" s="289"/>
      <c r="U96" s="289"/>
      <c r="V96" s="289"/>
      <c r="W96" s="289"/>
      <c r="X96" s="289"/>
      <c r="Y96" s="419"/>
      <c r="Z96" s="420"/>
      <c r="AA96" s="420"/>
      <c r="AB96" s="420"/>
      <c r="AC96" s="295"/>
      <c r="AD96" s="301"/>
    </row>
    <row r="97" spans="1:30" ht="15" hidden="1" outlineLevel="1">
      <c r="A97" s="515">
        <v>19</v>
      </c>
      <c r="B97" s="513" t="s">
        <v>110</v>
      </c>
      <c r="C97" s="289" t="s">
        <v>583</v>
      </c>
      <c r="D97" s="293"/>
      <c r="E97" s="293"/>
      <c r="F97" s="293"/>
      <c r="G97" s="293"/>
      <c r="H97" s="293" t="s">
        <v>773</v>
      </c>
      <c r="I97" s="293"/>
      <c r="J97" s="293"/>
      <c r="K97" s="293"/>
      <c r="L97" s="293"/>
      <c r="M97" s="293"/>
      <c r="N97" s="293">
        <v>0</v>
      </c>
      <c r="O97" s="293"/>
      <c r="P97" s="293"/>
      <c r="Q97" s="293"/>
      <c r="R97" s="293"/>
      <c r="S97" s="293" t="s">
        <v>773</v>
      </c>
      <c r="T97" s="293"/>
      <c r="U97" s="293"/>
      <c r="V97" s="293"/>
      <c r="W97" s="293"/>
      <c r="X97" s="293"/>
      <c r="Y97" s="422"/>
      <c r="Z97" s="406"/>
      <c r="AA97" s="406"/>
      <c r="AB97" s="406"/>
      <c r="AC97" s="294">
        <f>SUM(Y97:AB97)</f>
        <v>0</v>
      </c>
      <c r="AD97" s="281"/>
    </row>
    <row r="98" spans="1:30" ht="15" hidden="1" outlineLevel="1">
      <c r="B98" s="292" t="s">
        <v>265</v>
      </c>
      <c r="C98" s="289" t="s">
        <v>576</v>
      </c>
      <c r="D98" s="293"/>
      <c r="E98" s="293"/>
      <c r="F98" s="293"/>
      <c r="G98" s="293"/>
      <c r="H98" s="293" t="s">
        <v>773</v>
      </c>
      <c r="I98" s="293"/>
      <c r="J98" s="293"/>
      <c r="K98" s="293"/>
      <c r="L98" s="293"/>
      <c r="M98" s="293"/>
      <c r="N98" s="293">
        <f>N97</f>
        <v>0</v>
      </c>
      <c r="O98" s="293"/>
      <c r="P98" s="293"/>
      <c r="Q98" s="293"/>
      <c r="R98" s="293"/>
      <c r="S98" s="293" t="s">
        <v>773</v>
      </c>
      <c r="T98" s="293"/>
      <c r="U98" s="293"/>
      <c r="V98" s="293"/>
      <c r="W98" s="293"/>
      <c r="X98" s="293"/>
      <c r="Y98" s="407">
        <v>0</v>
      </c>
      <c r="Z98" s="407">
        <v>0</v>
      </c>
      <c r="AA98" s="407">
        <v>0</v>
      </c>
      <c r="AB98" s="407">
        <v>0</v>
      </c>
      <c r="AC98" s="295"/>
      <c r="AD98" s="281"/>
    </row>
    <row r="99" spans="1:30" ht="15" hidden="1" outlineLevel="1">
      <c r="B99" s="320"/>
      <c r="C99" s="289"/>
      <c r="D99" s="289"/>
      <c r="E99" s="289"/>
      <c r="F99" s="289"/>
      <c r="G99" s="289"/>
      <c r="H99" s="289"/>
      <c r="I99" s="289"/>
      <c r="J99" s="289"/>
      <c r="K99" s="289"/>
      <c r="L99" s="289"/>
      <c r="M99" s="289"/>
      <c r="N99" s="289"/>
      <c r="O99" s="289"/>
      <c r="P99" s="289"/>
      <c r="Q99" s="289"/>
      <c r="R99" s="289"/>
      <c r="S99" s="289"/>
      <c r="T99" s="289"/>
      <c r="U99" s="289"/>
      <c r="V99" s="289"/>
      <c r="W99" s="289"/>
      <c r="X99" s="289"/>
      <c r="Y99" s="408"/>
      <c r="Z99" s="408"/>
      <c r="AA99" s="408"/>
      <c r="AB99" s="408"/>
      <c r="AC99" s="304"/>
      <c r="AD99" s="301"/>
    </row>
    <row r="100" spans="1:30" ht="15" hidden="1" outlineLevel="1">
      <c r="A100" s="515">
        <v>20</v>
      </c>
      <c r="B100" s="513" t="s">
        <v>109</v>
      </c>
      <c r="C100" s="289" t="s">
        <v>583</v>
      </c>
      <c r="D100" s="293"/>
      <c r="E100" s="293"/>
      <c r="F100" s="293"/>
      <c r="G100" s="293"/>
      <c r="H100" s="293" t="s">
        <v>773</v>
      </c>
      <c r="I100" s="293"/>
      <c r="J100" s="293"/>
      <c r="K100" s="293"/>
      <c r="L100" s="293"/>
      <c r="M100" s="293"/>
      <c r="N100" s="293">
        <v>0</v>
      </c>
      <c r="O100" s="293"/>
      <c r="P100" s="293"/>
      <c r="Q100" s="293"/>
      <c r="R100" s="293"/>
      <c r="S100" s="293" t="s">
        <v>773</v>
      </c>
      <c r="T100" s="293"/>
      <c r="U100" s="293"/>
      <c r="V100" s="293"/>
      <c r="W100" s="293"/>
      <c r="X100" s="293"/>
      <c r="Y100" s="422"/>
      <c r="Z100" s="406"/>
      <c r="AA100" s="406"/>
      <c r="AB100" s="406"/>
      <c r="AC100" s="294">
        <f>SUM(Y100:AB100)</f>
        <v>0</v>
      </c>
      <c r="AD100" s="281"/>
    </row>
    <row r="101" spans="1:30" ht="15" hidden="1" outlineLevel="1">
      <c r="B101" s="292" t="s">
        <v>265</v>
      </c>
      <c r="C101" s="289" t="s">
        <v>576</v>
      </c>
      <c r="D101" s="293"/>
      <c r="E101" s="293"/>
      <c r="F101" s="293"/>
      <c r="G101" s="293"/>
      <c r="H101" s="293" t="s">
        <v>773</v>
      </c>
      <c r="I101" s="293"/>
      <c r="J101" s="293"/>
      <c r="K101" s="293"/>
      <c r="L101" s="293"/>
      <c r="M101" s="293"/>
      <c r="N101" s="293">
        <f>N100</f>
        <v>0</v>
      </c>
      <c r="O101" s="293"/>
      <c r="P101" s="293"/>
      <c r="Q101" s="293"/>
      <c r="R101" s="293"/>
      <c r="S101" s="293" t="s">
        <v>773</v>
      </c>
      <c r="T101" s="293"/>
      <c r="U101" s="293"/>
      <c r="V101" s="293"/>
      <c r="W101" s="293"/>
      <c r="X101" s="293"/>
      <c r="Y101" s="407">
        <v>0</v>
      </c>
      <c r="Z101" s="407">
        <v>0</v>
      </c>
      <c r="AA101" s="407">
        <v>0</v>
      </c>
      <c r="AB101" s="407">
        <v>0</v>
      </c>
      <c r="AC101" s="304"/>
      <c r="AD101" s="281"/>
    </row>
    <row r="102" spans="1:30" ht="15.6" hidden="1" outlineLevel="1">
      <c r="B102" s="321"/>
      <c r="C102" s="298"/>
      <c r="D102" s="289"/>
      <c r="E102" s="289"/>
      <c r="F102" s="289"/>
      <c r="G102" s="289"/>
      <c r="H102" s="289"/>
      <c r="I102" s="289"/>
      <c r="J102" s="289"/>
      <c r="K102" s="289"/>
      <c r="L102" s="289"/>
      <c r="M102" s="289"/>
      <c r="N102" s="298"/>
      <c r="O102" s="289"/>
      <c r="P102" s="289"/>
      <c r="Q102" s="289"/>
      <c r="R102" s="289"/>
      <c r="S102" s="289"/>
      <c r="T102" s="289"/>
      <c r="U102" s="289"/>
      <c r="V102" s="289"/>
      <c r="W102" s="289"/>
      <c r="X102" s="289"/>
      <c r="Y102" s="408"/>
      <c r="Z102" s="408"/>
      <c r="AA102" s="408"/>
      <c r="AB102" s="408"/>
      <c r="AC102" s="304"/>
      <c r="AD102" s="281"/>
    </row>
    <row r="103" spans="1:30" ht="15.6" outlineLevel="1">
      <c r="B103" s="511" t="s">
        <v>501</v>
      </c>
      <c r="C103" s="289"/>
      <c r="D103" s="289"/>
      <c r="E103" s="289"/>
      <c r="F103" s="289"/>
      <c r="G103" s="289"/>
      <c r="H103" s="289"/>
      <c r="I103" s="289"/>
      <c r="J103" s="289"/>
      <c r="K103" s="289"/>
      <c r="L103" s="289"/>
      <c r="M103" s="289"/>
      <c r="N103" s="289"/>
      <c r="O103" s="289"/>
      <c r="P103" s="289"/>
      <c r="Q103" s="289"/>
      <c r="R103" s="289"/>
      <c r="S103" s="289"/>
      <c r="T103" s="289"/>
      <c r="U103" s="289"/>
      <c r="V103" s="289"/>
      <c r="W103" s="289"/>
      <c r="X103" s="289"/>
      <c r="Y103" s="418"/>
      <c r="Z103" s="421"/>
      <c r="AA103" s="421"/>
      <c r="AB103" s="421"/>
      <c r="AC103" s="304"/>
      <c r="AD103" s="301"/>
    </row>
    <row r="104" spans="1:30" ht="15.6" outlineLevel="1">
      <c r="B104" s="286" t="s">
        <v>497</v>
      </c>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418"/>
      <c r="Z104" s="421"/>
      <c r="AA104" s="421"/>
      <c r="AB104" s="421"/>
      <c r="AC104" s="304"/>
      <c r="AD104" s="281"/>
    </row>
    <row r="105" spans="1:30" ht="15" outlineLevel="1">
      <c r="A105" s="515">
        <v>21</v>
      </c>
      <c r="B105" s="513" t="s">
        <v>112</v>
      </c>
      <c r="C105" s="289" t="s">
        <v>583</v>
      </c>
      <c r="D105" s="293"/>
      <c r="E105" s="293"/>
      <c r="F105" s="293"/>
      <c r="G105" s="293"/>
      <c r="H105" s="293">
        <v>154373</v>
      </c>
      <c r="I105" s="293"/>
      <c r="J105" s="293"/>
      <c r="K105" s="293"/>
      <c r="L105" s="293"/>
      <c r="M105" s="293"/>
      <c r="N105" s="289"/>
      <c r="O105" s="293"/>
      <c r="P105" s="293"/>
      <c r="Q105" s="293"/>
      <c r="R105" s="293"/>
      <c r="S105" s="293">
        <v>10</v>
      </c>
      <c r="T105" s="293"/>
      <c r="U105" s="293"/>
      <c r="V105" s="293"/>
      <c r="W105" s="293"/>
      <c r="X105" s="293"/>
      <c r="Y105" s="526">
        <v>1</v>
      </c>
      <c r="Z105" s="406"/>
      <c r="AA105" s="406"/>
      <c r="AB105" s="406"/>
      <c r="AC105" s="294">
        <f>SUM(Y105:AB105)</f>
        <v>1</v>
      </c>
      <c r="AD105" s="281"/>
    </row>
    <row r="106" spans="1:30" ht="15" outlineLevel="1">
      <c r="B106" s="292" t="s">
        <v>265</v>
      </c>
      <c r="C106" s="289" t="s">
        <v>576</v>
      </c>
      <c r="D106" s="293"/>
      <c r="E106" s="293"/>
      <c r="F106" s="293"/>
      <c r="G106" s="293"/>
      <c r="H106" s="293">
        <v>56781</v>
      </c>
      <c r="I106" s="293"/>
      <c r="J106" s="293"/>
      <c r="K106" s="293"/>
      <c r="L106" s="293"/>
      <c r="M106" s="293"/>
      <c r="N106" s="289"/>
      <c r="O106" s="293"/>
      <c r="P106" s="293"/>
      <c r="Q106" s="293"/>
      <c r="R106" s="293"/>
      <c r="S106" s="293">
        <v>4</v>
      </c>
      <c r="T106" s="293"/>
      <c r="U106" s="293"/>
      <c r="V106" s="293"/>
      <c r="W106" s="293"/>
      <c r="X106" s="293"/>
      <c r="Y106" s="407">
        <v>1</v>
      </c>
      <c r="Z106" s="407">
        <v>0</v>
      </c>
      <c r="AA106" s="407">
        <v>0</v>
      </c>
      <c r="AB106" s="407">
        <v>0</v>
      </c>
      <c r="AC106" s="304"/>
      <c r="AD106" s="281"/>
    </row>
    <row r="107" spans="1:30" ht="15" outlineLevel="1">
      <c r="B107" s="292"/>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418"/>
      <c r="Z107" s="421"/>
      <c r="AA107" s="421"/>
      <c r="AB107" s="421"/>
      <c r="AC107" s="304"/>
      <c r="AD107" s="301"/>
    </row>
    <row r="108" spans="1:30" ht="30" outlineLevel="1">
      <c r="A108" s="515">
        <v>22</v>
      </c>
      <c r="B108" s="513" t="s">
        <v>113</v>
      </c>
      <c r="C108" s="289" t="s">
        <v>583</v>
      </c>
      <c r="D108" s="293"/>
      <c r="E108" s="293"/>
      <c r="F108" s="293"/>
      <c r="G108" s="293"/>
      <c r="H108" s="293">
        <v>53511</v>
      </c>
      <c r="I108" s="293"/>
      <c r="J108" s="293"/>
      <c r="K108" s="293"/>
      <c r="L108" s="293"/>
      <c r="M108" s="293"/>
      <c r="N108" s="289"/>
      <c r="O108" s="293"/>
      <c r="P108" s="293"/>
      <c r="Q108" s="293"/>
      <c r="R108" s="293"/>
      <c r="S108" s="293">
        <v>27</v>
      </c>
      <c r="T108" s="293"/>
      <c r="U108" s="293"/>
      <c r="V108" s="293"/>
      <c r="W108" s="293"/>
      <c r="X108" s="293"/>
      <c r="Y108" s="526">
        <v>1</v>
      </c>
      <c r="Z108" s="406"/>
      <c r="AA108" s="406"/>
      <c r="AB108" s="406"/>
      <c r="AC108" s="294">
        <f>SUM(Y108:AB108)</f>
        <v>1</v>
      </c>
      <c r="AD108" s="281"/>
    </row>
    <row r="109" spans="1:30" ht="15" outlineLevel="1">
      <c r="B109" s="292" t="s">
        <v>265</v>
      </c>
      <c r="C109" s="289" t="s">
        <v>576</v>
      </c>
      <c r="D109" s="293"/>
      <c r="E109" s="293"/>
      <c r="F109" s="293"/>
      <c r="G109" s="293"/>
      <c r="H109" s="293">
        <v>8838</v>
      </c>
      <c r="I109" s="293"/>
      <c r="J109" s="293"/>
      <c r="K109" s="293"/>
      <c r="L109" s="293"/>
      <c r="M109" s="293"/>
      <c r="N109" s="289"/>
      <c r="O109" s="293"/>
      <c r="P109" s="293"/>
      <c r="Q109" s="293"/>
      <c r="R109" s="293"/>
      <c r="S109" s="293">
        <v>4</v>
      </c>
      <c r="T109" s="293"/>
      <c r="U109" s="293"/>
      <c r="V109" s="293"/>
      <c r="W109" s="293"/>
      <c r="X109" s="293"/>
      <c r="Y109" s="407">
        <v>1</v>
      </c>
      <c r="Z109" s="407">
        <v>0</v>
      </c>
      <c r="AA109" s="407">
        <v>0</v>
      </c>
      <c r="AB109" s="407">
        <v>0</v>
      </c>
      <c r="AC109" s="304"/>
      <c r="AD109" s="281"/>
    </row>
    <row r="110" spans="1:30" ht="15" outlineLevel="1">
      <c r="B110" s="292"/>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418"/>
      <c r="Z110" s="421"/>
      <c r="AA110" s="421"/>
      <c r="AB110" s="421"/>
      <c r="AC110" s="304"/>
      <c r="AD110" s="301"/>
    </row>
    <row r="111" spans="1:30" ht="30" outlineLevel="1">
      <c r="A111" s="515">
        <v>23</v>
      </c>
      <c r="B111" s="513" t="s">
        <v>114</v>
      </c>
      <c r="C111" s="289" t="s">
        <v>583</v>
      </c>
      <c r="D111" s="293"/>
      <c r="E111" s="293"/>
      <c r="F111" s="293"/>
      <c r="G111" s="293"/>
      <c r="H111" s="293"/>
      <c r="I111" s="293"/>
      <c r="J111" s="293"/>
      <c r="K111" s="293"/>
      <c r="L111" s="293"/>
      <c r="M111" s="293"/>
      <c r="N111" s="289"/>
      <c r="O111" s="293"/>
      <c r="P111" s="293"/>
      <c r="Q111" s="293"/>
      <c r="R111" s="293"/>
      <c r="S111" s="293"/>
      <c r="T111" s="293"/>
      <c r="U111" s="293"/>
      <c r="V111" s="293"/>
      <c r="W111" s="293"/>
      <c r="X111" s="293"/>
      <c r="Y111" s="406"/>
      <c r="Z111" s="406"/>
      <c r="AA111" s="406"/>
      <c r="AB111" s="406"/>
      <c r="AC111" s="294">
        <f>SUM(Y111:AB111)</f>
        <v>0</v>
      </c>
      <c r="AD111" s="281"/>
    </row>
    <row r="112" spans="1:30" ht="15" outlineLevel="1">
      <c r="B112" s="292" t="s">
        <v>265</v>
      </c>
      <c r="C112" s="289" t="s">
        <v>576</v>
      </c>
      <c r="D112" s="293"/>
      <c r="E112" s="293"/>
      <c r="F112" s="293"/>
      <c r="G112" s="293"/>
      <c r="H112" s="293"/>
      <c r="I112" s="293"/>
      <c r="J112" s="293"/>
      <c r="K112" s="293"/>
      <c r="L112" s="293"/>
      <c r="M112" s="293"/>
      <c r="N112" s="289"/>
      <c r="O112" s="293"/>
      <c r="P112" s="293"/>
      <c r="Q112" s="293"/>
      <c r="R112" s="293"/>
      <c r="S112" s="293"/>
      <c r="T112" s="293"/>
      <c r="U112" s="293"/>
      <c r="V112" s="293"/>
      <c r="W112" s="293"/>
      <c r="X112" s="293"/>
      <c r="Y112" s="407">
        <v>0</v>
      </c>
      <c r="Z112" s="407">
        <v>0</v>
      </c>
      <c r="AA112" s="407">
        <v>0</v>
      </c>
      <c r="AB112" s="407">
        <v>0</v>
      </c>
      <c r="AC112" s="304"/>
      <c r="AD112" s="281"/>
    </row>
    <row r="113" spans="1:30" ht="15" outlineLevel="1">
      <c r="B113" s="320"/>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418"/>
      <c r="Z113" s="421"/>
      <c r="AA113" s="421"/>
      <c r="AB113" s="421"/>
      <c r="AC113" s="304"/>
      <c r="AD113" s="301"/>
    </row>
    <row r="114" spans="1:30" ht="15" outlineLevel="1">
      <c r="A114" s="515">
        <v>24</v>
      </c>
      <c r="B114" s="513" t="s">
        <v>115</v>
      </c>
      <c r="C114" s="289" t="s">
        <v>583</v>
      </c>
      <c r="D114" s="293"/>
      <c r="E114" s="293"/>
      <c r="F114" s="293"/>
      <c r="G114" s="293"/>
      <c r="H114" s="293"/>
      <c r="I114" s="293"/>
      <c r="J114" s="293"/>
      <c r="K114" s="293"/>
      <c r="L114" s="293"/>
      <c r="M114" s="293"/>
      <c r="N114" s="289"/>
      <c r="O114" s="293"/>
      <c r="P114" s="293"/>
      <c r="Q114" s="293"/>
      <c r="R114" s="293"/>
      <c r="S114" s="293"/>
      <c r="T114" s="293"/>
      <c r="U114" s="293"/>
      <c r="V114" s="293"/>
      <c r="W114" s="293"/>
      <c r="X114" s="293"/>
      <c r="Y114" s="406"/>
      <c r="Z114" s="406"/>
      <c r="AA114" s="406"/>
      <c r="AB114" s="406"/>
      <c r="AC114" s="294">
        <f>SUM(Y114:AB114)</f>
        <v>0</v>
      </c>
      <c r="AD114" s="281"/>
    </row>
    <row r="115" spans="1:30" ht="15" outlineLevel="1">
      <c r="B115" s="292" t="s">
        <v>265</v>
      </c>
      <c r="C115" s="289" t="s">
        <v>576</v>
      </c>
      <c r="D115" s="293"/>
      <c r="E115" s="293"/>
      <c r="F115" s="293"/>
      <c r="G115" s="293"/>
      <c r="H115" s="293"/>
      <c r="I115" s="293"/>
      <c r="J115" s="293"/>
      <c r="K115" s="293"/>
      <c r="L115" s="293"/>
      <c r="M115" s="293"/>
      <c r="N115" s="289"/>
      <c r="O115" s="293"/>
      <c r="P115" s="293"/>
      <c r="Q115" s="293"/>
      <c r="R115" s="293"/>
      <c r="S115" s="293"/>
      <c r="T115" s="293"/>
      <c r="U115" s="293"/>
      <c r="V115" s="293"/>
      <c r="W115" s="293"/>
      <c r="X115" s="293"/>
      <c r="Y115" s="407">
        <v>0</v>
      </c>
      <c r="Z115" s="407">
        <v>0</v>
      </c>
      <c r="AA115" s="407">
        <v>0</v>
      </c>
      <c r="AB115" s="407">
        <v>0</v>
      </c>
      <c r="AC115" s="304"/>
      <c r="AD115" s="281"/>
    </row>
    <row r="116" spans="1:30" ht="15" outlineLevel="1">
      <c r="B116" s="292"/>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408"/>
      <c r="Z116" s="421"/>
      <c r="AA116" s="421"/>
      <c r="AB116" s="421"/>
      <c r="AC116" s="304"/>
      <c r="AD116" s="281"/>
    </row>
    <row r="117" spans="1:30" ht="15.6" outlineLevel="1">
      <c r="B117" s="286" t="s">
        <v>498</v>
      </c>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408"/>
      <c r="Z117" s="421"/>
      <c r="AA117" s="421"/>
      <c r="AB117" s="421"/>
      <c r="AC117" s="304"/>
      <c r="AD117" s="281"/>
    </row>
    <row r="118" spans="1:30" ht="15" outlineLevel="1">
      <c r="A118" s="515">
        <v>25</v>
      </c>
      <c r="B118" s="513" t="s">
        <v>116</v>
      </c>
      <c r="C118" s="289" t="s">
        <v>583</v>
      </c>
      <c r="D118" s="293"/>
      <c r="E118" s="293"/>
      <c r="F118" s="293"/>
      <c r="G118" s="293"/>
      <c r="H118" s="293"/>
      <c r="I118" s="293"/>
      <c r="J118" s="293"/>
      <c r="K118" s="293"/>
      <c r="L118" s="293"/>
      <c r="M118" s="293"/>
      <c r="N118" s="293">
        <v>12</v>
      </c>
      <c r="O118" s="293"/>
      <c r="P118" s="293"/>
      <c r="Q118" s="293"/>
      <c r="R118" s="293"/>
      <c r="S118" s="293"/>
      <c r="T118" s="293"/>
      <c r="U118" s="293"/>
      <c r="V118" s="293"/>
      <c r="W118" s="293"/>
      <c r="X118" s="293"/>
      <c r="Y118" s="422"/>
      <c r="Z118" s="406"/>
      <c r="AA118" s="406"/>
      <c r="AB118" s="406"/>
      <c r="AC118" s="294">
        <f>SUM(Y118:AB118)</f>
        <v>0</v>
      </c>
      <c r="AD118" s="281"/>
    </row>
    <row r="119" spans="1:30" ht="15" outlineLevel="1">
      <c r="B119" s="292" t="s">
        <v>265</v>
      </c>
      <c r="C119" s="289" t="s">
        <v>576</v>
      </c>
      <c r="D119" s="293"/>
      <c r="E119" s="293"/>
      <c r="F119" s="293"/>
      <c r="G119" s="293"/>
      <c r="H119" s="293"/>
      <c r="I119" s="293"/>
      <c r="J119" s="293"/>
      <c r="K119" s="293"/>
      <c r="L119" s="293"/>
      <c r="M119" s="293"/>
      <c r="N119" s="293">
        <f>N118</f>
        <v>12</v>
      </c>
      <c r="O119" s="293"/>
      <c r="P119" s="293"/>
      <c r="Q119" s="293"/>
      <c r="R119" s="293"/>
      <c r="S119" s="293"/>
      <c r="T119" s="293"/>
      <c r="U119" s="293"/>
      <c r="V119" s="293"/>
      <c r="W119" s="293"/>
      <c r="X119" s="293"/>
      <c r="Y119" s="407">
        <v>0</v>
      </c>
      <c r="Z119" s="407">
        <v>0</v>
      </c>
      <c r="AA119" s="407">
        <v>0</v>
      </c>
      <c r="AB119" s="407">
        <v>0</v>
      </c>
      <c r="AC119" s="304"/>
      <c r="AD119" s="281"/>
    </row>
    <row r="120" spans="1:30" ht="15" outlineLevel="1">
      <c r="B120" s="292"/>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408"/>
      <c r="Z120" s="421"/>
      <c r="AA120" s="421"/>
      <c r="AB120" s="421"/>
      <c r="AC120" s="304"/>
      <c r="AD120" s="301"/>
    </row>
    <row r="121" spans="1:30" ht="15" outlineLevel="1">
      <c r="A121" s="515">
        <v>26</v>
      </c>
      <c r="B121" s="513" t="s">
        <v>117</v>
      </c>
      <c r="C121" s="289" t="s">
        <v>583</v>
      </c>
      <c r="D121" s="293"/>
      <c r="E121" s="293"/>
      <c r="F121" s="293"/>
      <c r="G121" s="293"/>
      <c r="H121" s="293">
        <v>0</v>
      </c>
      <c r="I121" s="293"/>
      <c r="J121" s="293"/>
      <c r="K121" s="293"/>
      <c r="L121" s="293"/>
      <c r="M121" s="293"/>
      <c r="N121" s="293">
        <v>12</v>
      </c>
      <c r="O121" s="293"/>
      <c r="P121" s="293"/>
      <c r="Q121" s="293"/>
      <c r="R121" s="293"/>
      <c r="S121" s="293">
        <v>0</v>
      </c>
      <c r="T121" s="293"/>
      <c r="U121" s="293"/>
      <c r="V121" s="293"/>
      <c r="W121" s="293"/>
      <c r="X121" s="293"/>
      <c r="Y121" s="422"/>
      <c r="Z121" s="526">
        <v>0.3</v>
      </c>
      <c r="AA121" s="526">
        <v>0.65</v>
      </c>
      <c r="AB121" s="406">
        <v>0.05</v>
      </c>
      <c r="AC121" s="294">
        <f>SUM(Y121:AB121)</f>
        <v>1</v>
      </c>
      <c r="AD121" s="281"/>
    </row>
    <row r="122" spans="1:30" ht="15" outlineLevel="1">
      <c r="B122" s="292" t="s">
        <v>265</v>
      </c>
      <c r="C122" s="289" t="s">
        <v>576</v>
      </c>
      <c r="D122" s="293"/>
      <c r="E122" s="293"/>
      <c r="F122" s="293"/>
      <c r="G122" s="293"/>
      <c r="H122" s="293">
        <v>112828</v>
      </c>
      <c r="I122" s="293"/>
      <c r="J122" s="293"/>
      <c r="K122" s="293"/>
      <c r="L122" s="293"/>
      <c r="M122" s="293"/>
      <c r="N122" s="293">
        <f>N121</f>
        <v>12</v>
      </c>
      <c r="O122" s="293"/>
      <c r="P122" s="293"/>
      <c r="Q122" s="293"/>
      <c r="R122" s="293"/>
      <c r="S122" s="293">
        <v>21</v>
      </c>
      <c r="T122" s="293"/>
      <c r="U122" s="293"/>
      <c r="V122" s="293"/>
      <c r="W122" s="293"/>
      <c r="X122" s="293"/>
      <c r="Y122" s="407">
        <v>0</v>
      </c>
      <c r="Z122" s="407">
        <v>0.3</v>
      </c>
      <c r="AA122" s="407">
        <v>0.65</v>
      </c>
      <c r="AB122" s="407">
        <v>0.05</v>
      </c>
      <c r="AC122" s="304"/>
      <c r="AD122" s="281"/>
    </row>
    <row r="123" spans="1:30" ht="15" outlineLevel="1">
      <c r="B123" s="292"/>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408"/>
      <c r="Z123" s="421"/>
      <c r="AA123" s="421"/>
      <c r="AB123" s="421"/>
      <c r="AC123" s="304"/>
      <c r="AD123" s="301"/>
    </row>
    <row r="124" spans="1:30" ht="30" hidden="1" outlineLevel="1">
      <c r="A124" s="515">
        <v>27</v>
      </c>
      <c r="B124" s="513" t="s">
        <v>118</v>
      </c>
      <c r="C124" s="289" t="s">
        <v>583</v>
      </c>
      <c r="D124" s="293"/>
      <c r="E124" s="293"/>
      <c r="F124" s="293"/>
      <c r="G124" s="293"/>
      <c r="H124" s="293"/>
      <c r="I124" s="293"/>
      <c r="J124" s="293"/>
      <c r="K124" s="293"/>
      <c r="L124" s="293"/>
      <c r="M124" s="293"/>
      <c r="N124" s="293">
        <v>12</v>
      </c>
      <c r="O124" s="293"/>
      <c r="P124" s="293"/>
      <c r="Q124" s="293"/>
      <c r="R124" s="293"/>
      <c r="S124" s="293"/>
      <c r="T124" s="293"/>
      <c r="U124" s="293"/>
      <c r="V124" s="293"/>
      <c r="W124" s="293"/>
      <c r="X124" s="293"/>
      <c r="Y124" s="422"/>
      <c r="Z124" s="406"/>
      <c r="AA124" s="406"/>
      <c r="AB124" s="406"/>
      <c r="AC124" s="294">
        <f>SUM(Y124:AB124)</f>
        <v>0</v>
      </c>
      <c r="AD124" s="281"/>
    </row>
    <row r="125" spans="1:30" ht="15" hidden="1" outlineLevel="1">
      <c r="B125" s="292" t="s">
        <v>265</v>
      </c>
      <c r="C125" s="289" t="s">
        <v>576</v>
      </c>
      <c r="D125" s="293"/>
      <c r="E125" s="293"/>
      <c r="F125" s="293"/>
      <c r="G125" s="293"/>
      <c r="H125" s="293"/>
      <c r="I125" s="293"/>
      <c r="J125" s="293"/>
      <c r="K125" s="293"/>
      <c r="L125" s="293"/>
      <c r="M125" s="293"/>
      <c r="N125" s="293">
        <f>N124</f>
        <v>12</v>
      </c>
      <c r="O125" s="293"/>
      <c r="P125" s="293"/>
      <c r="Q125" s="293"/>
      <c r="R125" s="293"/>
      <c r="S125" s="293"/>
      <c r="T125" s="293"/>
      <c r="U125" s="293"/>
      <c r="V125" s="293"/>
      <c r="W125" s="293"/>
      <c r="X125" s="293"/>
      <c r="Y125" s="407">
        <v>0</v>
      </c>
      <c r="Z125" s="407">
        <v>0</v>
      </c>
      <c r="AA125" s="407">
        <v>0</v>
      </c>
      <c r="AB125" s="407">
        <v>0</v>
      </c>
      <c r="AC125" s="304"/>
      <c r="AD125" s="281"/>
    </row>
    <row r="126" spans="1:30" ht="15" hidden="1" outlineLevel="1">
      <c r="B126" s="292"/>
      <c r="C126" s="289"/>
      <c r="D126" s="289"/>
      <c r="E126" s="289"/>
      <c r="F126" s="289"/>
      <c r="G126" s="289"/>
      <c r="H126" s="289"/>
      <c r="I126" s="289"/>
      <c r="J126" s="289"/>
      <c r="K126" s="289"/>
      <c r="L126" s="289"/>
      <c r="M126" s="289"/>
      <c r="N126" s="289"/>
      <c r="O126" s="289"/>
      <c r="P126" s="289"/>
      <c r="Q126" s="289"/>
      <c r="R126" s="289"/>
      <c r="S126" s="289"/>
      <c r="T126" s="289"/>
      <c r="U126" s="289"/>
      <c r="V126" s="289"/>
      <c r="W126" s="289"/>
      <c r="X126" s="289"/>
      <c r="Y126" s="408"/>
      <c r="Z126" s="421"/>
      <c r="AA126" s="421"/>
      <c r="AB126" s="421"/>
      <c r="AC126" s="304"/>
      <c r="AD126" s="301"/>
    </row>
    <row r="127" spans="1:30" ht="30" hidden="1" outlineLevel="1">
      <c r="A127" s="515">
        <v>28</v>
      </c>
      <c r="B127" s="513" t="s">
        <v>119</v>
      </c>
      <c r="C127" s="289" t="s">
        <v>583</v>
      </c>
      <c r="D127" s="293"/>
      <c r="E127" s="293"/>
      <c r="F127" s="293"/>
      <c r="G127" s="293"/>
      <c r="H127" s="293"/>
      <c r="I127" s="293"/>
      <c r="J127" s="293"/>
      <c r="K127" s="293"/>
      <c r="L127" s="293"/>
      <c r="M127" s="293"/>
      <c r="N127" s="293">
        <v>12</v>
      </c>
      <c r="O127" s="293"/>
      <c r="P127" s="293"/>
      <c r="Q127" s="293"/>
      <c r="R127" s="293"/>
      <c r="S127" s="293"/>
      <c r="T127" s="293"/>
      <c r="U127" s="293"/>
      <c r="V127" s="293"/>
      <c r="W127" s="293"/>
      <c r="X127" s="293"/>
      <c r="Y127" s="422"/>
      <c r="Z127" s="406"/>
      <c r="AA127" s="406"/>
      <c r="AB127" s="406"/>
      <c r="AC127" s="294">
        <f>SUM(Y127:AB127)</f>
        <v>0</v>
      </c>
      <c r="AD127" s="281"/>
    </row>
    <row r="128" spans="1:30" ht="15" hidden="1" outlineLevel="1">
      <c r="B128" s="292" t="s">
        <v>265</v>
      </c>
      <c r="C128" s="289" t="s">
        <v>576</v>
      </c>
      <c r="D128" s="293"/>
      <c r="E128" s="293"/>
      <c r="F128" s="293"/>
      <c r="G128" s="293"/>
      <c r="H128" s="293"/>
      <c r="I128" s="293"/>
      <c r="J128" s="293"/>
      <c r="K128" s="293"/>
      <c r="L128" s="293"/>
      <c r="M128" s="293"/>
      <c r="N128" s="293">
        <v>12</v>
      </c>
      <c r="O128" s="293"/>
      <c r="P128" s="293"/>
      <c r="Q128" s="293"/>
      <c r="R128" s="293"/>
      <c r="S128" s="293"/>
      <c r="T128" s="293"/>
      <c r="U128" s="293"/>
      <c r="V128" s="293"/>
      <c r="W128" s="293"/>
      <c r="X128" s="293"/>
      <c r="Y128" s="407">
        <v>0</v>
      </c>
      <c r="Z128" s="407">
        <v>0</v>
      </c>
      <c r="AA128" s="407">
        <v>0</v>
      </c>
      <c r="AB128" s="407">
        <v>0</v>
      </c>
      <c r="AC128" s="304"/>
      <c r="AD128" s="281"/>
    </row>
    <row r="129" spans="1:30" ht="15" hidden="1" outlineLevel="1">
      <c r="B129" s="292"/>
      <c r="C129" s="289"/>
      <c r="D129" s="289"/>
      <c r="E129" s="289"/>
      <c r="F129" s="289"/>
      <c r="G129" s="289"/>
      <c r="H129" s="289"/>
      <c r="I129" s="289"/>
      <c r="J129" s="289"/>
      <c r="K129" s="289"/>
      <c r="L129" s="289"/>
      <c r="M129" s="289"/>
      <c r="N129" s="289"/>
      <c r="O129" s="289"/>
      <c r="P129" s="289"/>
      <c r="Q129" s="289"/>
      <c r="R129" s="289"/>
      <c r="S129" s="289"/>
      <c r="T129" s="289"/>
      <c r="U129" s="289"/>
      <c r="V129" s="289"/>
      <c r="W129" s="289"/>
      <c r="X129" s="289"/>
      <c r="Y129" s="408"/>
      <c r="Z129" s="421"/>
      <c r="AA129" s="421"/>
      <c r="AB129" s="421"/>
      <c r="AC129" s="304"/>
      <c r="AD129" s="301"/>
    </row>
    <row r="130" spans="1:30" ht="30" hidden="1" outlineLevel="1">
      <c r="A130" s="515">
        <v>29</v>
      </c>
      <c r="B130" s="513" t="s">
        <v>120</v>
      </c>
      <c r="C130" s="289" t="s">
        <v>583</v>
      </c>
      <c r="D130" s="293"/>
      <c r="E130" s="293"/>
      <c r="F130" s="293"/>
      <c r="G130" s="293"/>
      <c r="H130" s="293"/>
      <c r="I130" s="293"/>
      <c r="J130" s="293"/>
      <c r="K130" s="293"/>
      <c r="L130" s="293"/>
      <c r="M130" s="293"/>
      <c r="N130" s="293">
        <v>12</v>
      </c>
      <c r="O130" s="293"/>
      <c r="P130" s="293"/>
      <c r="Q130" s="293"/>
      <c r="R130" s="293"/>
      <c r="S130" s="293"/>
      <c r="T130" s="293"/>
      <c r="U130" s="293"/>
      <c r="V130" s="293"/>
      <c r="W130" s="293"/>
      <c r="X130" s="293"/>
      <c r="Y130" s="422"/>
      <c r="Z130" s="406"/>
      <c r="AA130" s="406"/>
      <c r="AB130" s="406"/>
      <c r="AC130" s="294">
        <f>SUM(Y130:AB130)</f>
        <v>0</v>
      </c>
      <c r="AD130" s="281"/>
    </row>
    <row r="131" spans="1:30" ht="15" hidden="1" outlineLevel="1">
      <c r="B131" s="292" t="s">
        <v>265</v>
      </c>
      <c r="C131" s="289" t="s">
        <v>576</v>
      </c>
      <c r="D131" s="293"/>
      <c r="E131" s="293"/>
      <c r="F131" s="293"/>
      <c r="G131" s="293"/>
      <c r="H131" s="293"/>
      <c r="I131" s="293"/>
      <c r="J131" s="293"/>
      <c r="K131" s="293"/>
      <c r="L131" s="293"/>
      <c r="M131" s="293"/>
      <c r="N131" s="293">
        <v>12</v>
      </c>
      <c r="O131" s="293"/>
      <c r="P131" s="293"/>
      <c r="Q131" s="293"/>
      <c r="R131" s="293"/>
      <c r="S131" s="293"/>
      <c r="T131" s="293"/>
      <c r="U131" s="293"/>
      <c r="V131" s="293"/>
      <c r="W131" s="293"/>
      <c r="X131" s="293"/>
      <c r="Y131" s="407">
        <v>0</v>
      </c>
      <c r="Z131" s="407">
        <v>0</v>
      </c>
      <c r="AA131" s="407">
        <v>0</v>
      </c>
      <c r="AB131" s="407">
        <v>0</v>
      </c>
      <c r="AC131" s="304"/>
      <c r="AD131" s="281"/>
    </row>
    <row r="132" spans="1:30" ht="15" hidden="1" outlineLevel="1">
      <c r="B132" s="292"/>
      <c r="C132" s="289"/>
      <c r="D132" s="289"/>
      <c r="E132" s="289"/>
      <c r="F132" s="289"/>
      <c r="G132" s="289"/>
      <c r="H132" s="289"/>
      <c r="I132" s="289"/>
      <c r="J132" s="289"/>
      <c r="K132" s="289"/>
      <c r="L132" s="289"/>
      <c r="M132" s="289"/>
      <c r="N132" s="289"/>
      <c r="O132" s="289"/>
      <c r="P132" s="289"/>
      <c r="Q132" s="289"/>
      <c r="R132" s="289"/>
      <c r="S132" s="289"/>
      <c r="T132" s="289"/>
      <c r="U132" s="289"/>
      <c r="V132" s="289"/>
      <c r="W132" s="289"/>
      <c r="X132" s="289"/>
      <c r="Y132" s="408"/>
      <c r="Z132" s="421"/>
      <c r="AA132" s="421"/>
      <c r="AB132" s="421"/>
      <c r="AC132" s="304"/>
      <c r="AD132" s="301"/>
    </row>
    <row r="133" spans="1:30" ht="30" hidden="1" outlineLevel="1">
      <c r="A133" s="515">
        <v>30</v>
      </c>
      <c r="B133" s="513" t="s">
        <v>121</v>
      </c>
      <c r="C133" s="289" t="s">
        <v>583</v>
      </c>
      <c r="D133" s="293"/>
      <c r="E133" s="293"/>
      <c r="F133" s="293"/>
      <c r="G133" s="293"/>
      <c r="H133" s="293"/>
      <c r="I133" s="293"/>
      <c r="J133" s="293"/>
      <c r="K133" s="293"/>
      <c r="L133" s="293"/>
      <c r="M133" s="293"/>
      <c r="N133" s="293">
        <v>12</v>
      </c>
      <c r="O133" s="293"/>
      <c r="P133" s="293"/>
      <c r="Q133" s="293"/>
      <c r="R133" s="293"/>
      <c r="S133" s="293"/>
      <c r="T133" s="293"/>
      <c r="U133" s="293"/>
      <c r="V133" s="293"/>
      <c r="W133" s="293"/>
      <c r="X133" s="293"/>
      <c r="Y133" s="422"/>
      <c r="Z133" s="406"/>
      <c r="AA133" s="406"/>
      <c r="AB133" s="406"/>
      <c r="AC133" s="294">
        <f>SUM(Y133:AB133)</f>
        <v>0</v>
      </c>
      <c r="AD133" s="281"/>
    </row>
    <row r="134" spans="1:30" ht="15" hidden="1" outlineLevel="1">
      <c r="B134" s="292" t="s">
        <v>265</v>
      </c>
      <c r="C134" s="289" t="s">
        <v>576</v>
      </c>
      <c r="D134" s="293"/>
      <c r="E134" s="293"/>
      <c r="F134" s="293"/>
      <c r="G134" s="293"/>
      <c r="H134" s="293"/>
      <c r="I134" s="293"/>
      <c r="J134" s="293"/>
      <c r="K134" s="293"/>
      <c r="L134" s="293"/>
      <c r="M134" s="293"/>
      <c r="N134" s="293">
        <v>12</v>
      </c>
      <c r="O134" s="293"/>
      <c r="P134" s="293"/>
      <c r="Q134" s="293"/>
      <c r="R134" s="293"/>
      <c r="S134" s="293"/>
      <c r="T134" s="293"/>
      <c r="U134" s="293"/>
      <c r="V134" s="293"/>
      <c r="W134" s="293"/>
      <c r="X134" s="293"/>
      <c r="Y134" s="407">
        <v>0</v>
      </c>
      <c r="Z134" s="407">
        <v>0</v>
      </c>
      <c r="AA134" s="407">
        <v>0</v>
      </c>
      <c r="AB134" s="407">
        <v>0</v>
      </c>
      <c r="AC134" s="304"/>
      <c r="AD134" s="281"/>
    </row>
    <row r="135" spans="1:30" ht="15" hidden="1" outlineLevel="1">
      <c r="B135" s="292"/>
      <c r="C135" s="289"/>
      <c r="D135" s="289"/>
      <c r="E135" s="289"/>
      <c r="F135" s="289"/>
      <c r="G135" s="289"/>
      <c r="H135" s="289"/>
      <c r="I135" s="289"/>
      <c r="J135" s="289"/>
      <c r="K135" s="289"/>
      <c r="L135" s="289"/>
      <c r="M135" s="289"/>
      <c r="N135" s="289"/>
      <c r="O135" s="289"/>
      <c r="P135" s="289"/>
      <c r="Q135" s="289"/>
      <c r="R135" s="289"/>
      <c r="S135" s="289"/>
      <c r="T135" s="289"/>
      <c r="U135" s="289"/>
      <c r="V135" s="289"/>
      <c r="W135" s="289"/>
      <c r="X135" s="289"/>
      <c r="Y135" s="408"/>
      <c r="Z135" s="421"/>
      <c r="AA135" s="421"/>
      <c r="AB135" s="421"/>
      <c r="AC135" s="304"/>
      <c r="AD135" s="301"/>
    </row>
    <row r="136" spans="1:30" ht="30" hidden="1" outlineLevel="1">
      <c r="A136" s="515">
        <v>31</v>
      </c>
      <c r="B136" s="513" t="s">
        <v>122</v>
      </c>
      <c r="C136" s="289" t="s">
        <v>583</v>
      </c>
      <c r="D136" s="293"/>
      <c r="E136" s="293"/>
      <c r="F136" s="293"/>
      <c r="G136" s="293"/>
      <c r="H136" s="293"/>
      <c r="I136" s="293"/>
      <c r="J136" s="293"/>
      <c r="K136" s="293"/>
      <c r="L136" s="293"/>
      <c r="M136" s="293"/>
      <c r="N136" s="293">
        <v>12</v>
      </c>
      <c r="O136" s="293"/>
      <c r="P136" s="293"/>
      <c r="Q136" s="293"/>
      <c r="R136" s="293"/>
      <c r="S136" s="293"/>
      <c r="T136" s="293"/>
      <c r="U136" s="293"/>
      <c r="V136" s="293"/>
      <c r="W136" s="293"/>
      <c r="X136" s="293"/>
      <c r="Y136" s="422"/>
      <c r="Z136" s="406"/>
      <c r="AA136" s="406"/>
      <c r="AB136" s="406"/>
      <c r="AC136" s="294">
        <f>SUM(Y136:AB136)</f>
        <v>0</v>
      </c>
      <c r="AD136" s="281"/>
    </row>
    <row r="137" spans="1:30" ht="15" hidden="1" outlineLevel="1">
      <c r="B137" s="292" t="s">
        <v>265</v>
      </c>
      <c r="C137" s="289" t="s">
        <v>576</v>
      </c>
      <c r="D137" s="293"/>
      <c r="E137" s="293"/>
      <c r="F137" s="293"/>
      <c r="G137" s="293"/>
      <c r="H137" s="293"/>
      <c r="I137" s="293"/>
      <c r="J137" s="293"/>
      <c r="K137" s="293"/>
      <c r="L137" s="293"/>
      <c r="M137" s="293"/>
      <c r="N137" s="293">
        <v>12</v>
      </c>
      <c r="O137" s="293"/>
      <c r="P137" s="293"/>
      <c r="Q137" s="293"/>
      <c r="R137" s="293"/>
      <c r="S137" s="293"/>
      <c r="T137" s="293"/>
      <c r="U137" s="293"/>
      <c r="V137" s="293"/>
      <c r="W137" s="293"/>
      <c r="X137" s="293"/>
      <c r="Y137" s="407">
        <v>0</v>
      </c>
      <c r="Z137" s="407">
        <v>0</v>
      </c>
      <c r="AA137" s="407">
        <v>0</v>
      </c>
      <c r="AB137" s="407">
        <v>0</v>
      </c>
      <c r="AC137" s="304"/>
      <c r="AD137" s="281"/>
    </row>
    <row r="138" spans="1:30" ht="15" hidden="1" outlineLevel="1">
      <c r="B138" s="513"/>
      <c r="C138" s="289"/>
      <c r="D138" s="289"/>
      <c r="E138" s="289"/>
      <c r="F138" s="289"/>
      <c r="G138" s="289"/>
      <c r="H138" s="289"/>
      <c r="I138" s="289"/>
      <c r="J138" s="289"/>
      <c r="K138" s="289"/>
      <c r="L138" s="289"/>
      <c r="M138" s="289"/>
      <c r="N138" s="289"/>
      <c r="O138" s="289"/>
      <c r="P138" s="289"/>
      <c r="Q138" s="289"/>
      <c r="R138" s="289"/>
      <c r="S138" s="289"/>
      <c r="T138" s="289"/>
      <c r="U138" s="289"/>
      <c r="V138" s="289"/>
      <c r="W138" s="289"/>
      <c r="X138" s="289"/>
      <c r="Y138" s="408"/>
      <c r="Z138" s="421"/>
      <c r="AA138" s="421"/>
      <c r="AB138" s="421"/>
      <c r="AC138" s="304"/>
      <c r="AD138" s="301"/>
    </row>
    <row r="139" spans="1:30" ht="15.75" hidden="1" customHeight="1" outlineLevel="1">
      <c r="A139" s="515">
        <v>32</v>
      </c>
      <c r="B139" s="513" t="s">
        <v>123</v>
      </c>
      <c r="C139" s="289" t="s">
        <v>583</v>
      </c>
      <c r="D139" s="293"/>
      <c r="E139" s="293"/>
      <c r="F139" s="293"/>
      <c r="G139" s="293"/>
      <c r="H139" s="293"/>
      <c r="I139" s="293"/>
      <c r="J139" s="293"/>
      <c r="K139" s="293"/>
      <c r="L139" s="293"/>
      <c r="M139" s="293"/>
      <c r="N139" s="293">
        <v>12</v>
      </c>
      <c r="O139" s="293"/>
      <c r="P139" s="293"/>
      <c r="Q139" s="293"/>
      <c r="R139" s="293"/>
      <c r="S139" s="293"/>
      <c r="T139" s="293"/>
      <c r="U139" s="293"/>
      <c r="V139" s="293"/>
      <c r="W139" s="293"/>
      <c r="X139" s="293"/>
      <c r="Y139" s="422"/>
      <c r="Z139" s="406"/>
      <c r="AA139" s="406"/>
      <c r="AB139" s="406"/>
      <c r="AC139" s="294">
        <f>SUM(Y139:AB139)</f>
        <v>0</v>
      </c>
      <c r="AD139" s="281"/>
    </row>
    <row r="140" spans="1:30" ht="15" hidden="1" outlineLevel="1">
      <c r="B140" s="292" t="s">
        <v>265</v>
      </c>
      <c r="C140" s="289" t="s">
        <v>576</v>
      </c>
      <c r="D140" s="293"/>
      <c r="E140" s="293"/>
      <c r="F140" s="293"/>
      <c r="G140" s="293"/>
      <c r="H140" s="293"/>
      <c r="I140" s="293"/>
      <c r="J140" s="293"/>
      <c r="K140" s="293"/>
      <c r="L140" s="293"/>
      <c r="M140" s="293"/>
      <c r="N140" s="293">
        <v>12</v>
      </c>
      <c r="O140" s="293"/>
      <c r="P140" s="293"/>
      <c r="Q140" s="293"/>
      <c r="R140" s="293"/>
      <c r="S140" s="293"/>
      <c r="T140" s="293"/>
      <c r="U140" s="293"/>
      <c r="V140" s="293"/>
      <c r="W140" s="293"/>
      <c r="X140" s="293"/>
      <c r="Y140" s="407">
        <v>0</v>
      </c>
      <c r="Z140" s="407">
        <v>0</v>
      </c>
      <c r="AA140" s="407">
        <v>0</v>
      </c>
      <c r="AB140" s="407">
        <v>0</v>
      </c>
      <c r="AC140" s="304"/>
      <c r="AD140" s="281"/>
    </row>
    <row r="141" spans="1:30" ht="15" hidden="1" outlineLevel="1">
      <c r="B141" s="513"/>
      <c r="C141" s="289"/>
      <c r="D141" s="289"/>
      <c r="E141" s="289"/>
      <c r="F141" s="289"/>
      <c r="G141" s="289"/>
      <c r="H141" s="289"/>
      <c r="I141" s="289"/>
      <c r="J141" s="289"/>
      <c r="K141" s="289"/>
      <c r="L141" s="289"/>
      <c r="M141" s="289"/>
      <c r="N141" s="289"/>
      <c r="O141" s="289"/>
      <c r="P141" s="289"/>
      <c r="Q141" s="289"/>
      <c r="R141" s="289"/>
      <c r="S141" s="289"/>
      <c r="T141" s="289"/>
      <c r="U141" s="289"/>
      <c r="V141" s="289"/>
      <c r="W141" s="289"/>
      <c r="X141" s="289"/>
      <c r="Y141" s="408"/>
      <c r="Z141" s="421"/>
      <c r="AA141" s="421"/>
      <c r="AB141" s="421"/>
      <c r="AC141" s="304"/>
      <c r="AD141" s="281"/>
    </row>
    <row r="142" spans="1:30" ht="15.6" hidden="1" outlineLevel="1">
      <c r="B142" s="286" t="s">
        <v>499</v>
      </c>
      <c r="C142" s="289"/>
      <c r="D142" s="289"/>
      <c r="E142" s="289"/>
      <c r="F142" s="289"/>
      <c r="G142" s="289"/>
      <c r="H142" s="289"/>
      <c r="I142" s="289"/>
      <c r="J142" s="289"/>
      <c r="K142" s="289"/>
      <c r="L142" s="289"/>
      <c r="M142" s="289"/>
      <c r="N142" s="289"/>
      <c r="O142" s="289"/>
      <c r="P142" s="289"/>
      <c r="Q142" s="289"/>
      <c r="R142" s="289"/>
      <c r="S142" s="289"/>
      <c r="T142" s="289"/>
      <c r="U142" s="289"/>
      <c r="V142" s="289"/>
      <c r="W142" s="289"/>
      <c r="X142" s="289"/>
      <c r="Y142" s="408"/>
      <c r="Z142" s="421"/>
      <c r="AA142" s="421"/>
      <c r="AB142" s="421"/>
      <c r="AC142" s="304"/>
    </row>
    <row r="143" spans="1:30" ht="15" hidden="1" outlineLevel="1">
      <c r="A143" s="515">
        <v>33</v>
      </c>
      <c r="B143" s="513" t="s">
        <v>124</v>
      </c>
      <c r="C143" s="289" t="s">
        <v>583</v>
      </c>
      <c r="D143" s="293"/>
      <c r="E143" s="293"/>
      <c r="F143" s="293"/>
      <c r="G143" s="293"/>
      <c r="H143" s="293" t="s">
        <v>773</v>
      </c>
      <c r="I143" s="293" t="s">
        <v>773</v>
      </c>
      <c r="J143" s="293" t="s">
        <v>773</v>
      </c>
      <c r="K143" s="293" t="s">
        <v>773</v>
      </c>
      <c r="L143" s="293" t="s">
        <v>773</v>
      </c>
      <c r="M143" s="293" t="s">
        <v>773</v>
      </c>
      <c r="N143" s="293">
        <v>0</v>
      </c>
      <c r="O143" s="293"/>
      <c r="P143" s="293"/>
      <c r="Q143" s="293"/>
      <c r="R143" s="293"/>
      <c r="S143" s="293" t="s">
        <v>773</v>
      </c>
      <c r="T143" s="293" t="s">
        <v>773</v>
      </c>
      <c r="U143" s="293" t="s">
        <v>773</v>
      </c>
      <c r="V143" s="293" t="s">
        <v>773</v>
      </c>
      <c r="W143" s="293" t="s">
        <v>773</v>
      </c>
      <c r="X143" s="293" t="s">
        <v>773</v>
      </c>
      <c r="Y143" s="422"/>
      <c r="Z143" s="406"/>
      <c r="AA143" s="406"/>
      <c r="AB143" s="406"/>
      <c r="AC143" s="294">
        <f>SUM(Y143:AB143)</f>
        <v>0</v>
      </c>
      <c r="AD143" s="281"/>
    </row>
    <row r="144" spans="1:30" ht="15" hidden="1" outlineLevel="1">
      <c r="B144" s="292" t="s">
        <v>265</v>
      </c>
      <c r="C144" s="289" t="s">
        <v>576</v>
      </c>
      <c r="D144" s="293"/>
      <c r="E144" s="293"/>
      <c r="F144" s="293"/>
      <c r="G144" s="293"/>
      <c r="H144" s="293" t="s">
        <v>773</v>
      </c>
      <c r="I144" s="293" t="s">
        <v>773</v>
      </c>
      <c r="J144" s="293" t="s">
        <v>773</v>
      </c>
      <c r="K144" s="293" t="s">
        <v>773</v>
      </c>
      <c r="L144" s="293" t="s">
        <v>773</v>
      </c>
      <c r="M144" s="293" t="s">
        <v>773</v>
      </c>
      <c r="N144" s="293">
        <f>N143</f>
        <v>0</v>
      </c>
      <c r="O144" s="293"/>
      <c r="P144" s="293"/>
      <c r="Q144" s="293"/>
      <c r="R144" s="293"/>
      <c r="S144" s="293" t="s">
        <v>773</v>
      </c>
      <c r="T144" s="293" t="s">
        <v>773</v>
      </c>
      <c r="U144" s="293" t="s">
        <v>773</v>
      </c>
      <c r="V144" s="293" t="s">
        <v>773</v>
      </c>
      <c r="W144" s="293" t="s">
        <v>773</v>
      </c>
      <c r="X144" s="293" t="s">
        <v>773</v>
      </c>
      <c r="Y144" s="407">
        <v>0</v>
      </c>
      <c r="Z144" s="407">
        <v>0</v>
      </c>
      <c r="AA144" s="407">
        <v>0</v>
      </c>
      <c r="AB144" s="407">
        <v>0</v>
      </c>
      <c r="AC144" s="304"/>
      <c r="AD144" s="281"/>
    </row>
    <row r="145" spans="1:30" ht="15" hidden="1" outlineLevel="1">
      <c r="B145" s="513"/>
      <c r="C145" s="289"/>
      <c r="D145" s="289"/>
      <c r="E145" s="289"/>
      <c r="F145" s="289"/>
      <c r="G145" s="289"/>
      <c r="H145" s="289"/>
      <c r="I145" s="289"/>
      <c r="J145" s="289"/>
      <c r="K145" s="289"/>
      <c r="L145" s="289"/>
      <c r="M145" s="289"/>
      <c r="N145" s="289"/>
      <c r="O145" s="289"/>
      <c r="P145" s="289"/>
      <c r="Q145" s="289"/>
      <c r="R145" s="289"/>
      <c r="S145" s="289"/>
      <c r="T145" s="289"/>
      <c r="U145" s="289"/>
      <c r="V145" s="289"/>
      <c r="W145" s="289"/>
      <c r="X145" s="289"/>
      <c r="Y145" s="408"/>
      <c r="Z145" s="421"/>
      <c r="AA145" s="421"/>
      <c r="AB145" s="421"/>
      <c r="AC145" s="304"/>
      <c r="AD145" s="281"/>
    </row>
    <row r="146" spans="1:30" ht="15" hidden="1" outlineLevel="1">
      <c r="A146" s="515">
        <v>34</v>
      </c>
      <c r="B146" s="513" t="s">
        <v>125</v>
      </c>
      <c r="C146" s="289" t="s">
        <v>583</v>
      </c>
      <c r="D146" s="293"/>
      <c r="E146" s="293"/>
      <c r="F146" s="293"/>
      <c r="G146" s="293"/>
      <c r="H146" s="293" t="s">
        <v>773</v>
      </c>
      <c r="I146" s="293" t="s">
        <v>773</v>
      </c>
      <c r="J146" s="293" t="s">
        <v>773</v>
      </c>
      <c r="K146" s="293" t="s">
        <v>773</v>
      </c>
      <c r="L146" s="293" t="s">
        <v>773</v>
      </c>
      <c r="M146" s="293" t="s">
        <v>773</v>
      </c>
      <c r="N146" s="293">
        <v>0</v>
      </c>
      <c r="O146" s="293"/>
      <c r="P146" s="293"/>
      <c r="Q146" s="293"/>
      <c r="R146" s="293" t="s">
        <v>773</v>
      </c>
      <c r="S146" s="293" t="s">
        <v>773</v>
      </c>
      <c r="T146" s="293" t="s">
        <v>773</v>
      </c>
      <c r="U146" s="293" t="s">
        <v>773</v>
      </c>
      <c r="V146" s="293" t="s">
        <v>773</v>
      </c>
      <c r="W146" s="293" t="s">
        <v>773</v>
      </c>
      <c r="X146" s="293" t="s">
        <v>773</v>
      </c>
      <c r="Y146" s="422"/>
      <c r="Z146" s="406"/>
      <c r="AA146" s="406"/>
      <c r="AB146" s="406"/>
      <c r="AC146" s="294">
        <f>SUM(Y146:AB146)</f>
        <v>0</v>
      </c>
      <c r="AD146" s="281"/>
    </row>
    <row r="147" spans="1:30" ht="15" hidden="1" outlineLevel="1">
      <c r="B147" s="292" t="s">
        <v>265</v>
      </c>
      <c r="C147" s="289" t="s">
        <v>576</v>
      </c>
      <c r="D147" s="293"/>
      <c r="E147" s="293"/>
      <c r="F147" s="293"/>
      <c r="G147" s="293"/>
      <c r="H147" s="293" t="s">
        <v>773</v>
      </c>
      <c r="I147" s="293" t="s">
        <v>773</v>
      </c>
      <c r="J147" s="293" t="s">
        <v>773</v>
      </c>
      <c r="K147" s="293" t="s">
        <v>773</v>
      </c>
      <c r="L147" s="293" t="s">
        <v>773</v>
      </c>
      <c r="M147" s="293" t="s">
        <v>773</v>
      </c>
      <c r="N147" s="293">
        <f>N146</f>
        <v>0</v>
      </c>
      <c r="O147" s="293"/>
      <c r="P147" s="293"/>
      <c r="Q147" s="293"/>
      <c r="R147" s="293" t="s">
        <v>773</v>
      </c>
      <c r="S147" s="293" t="s">
        <v>773</v>
      </c>
      <c r="T147" s="293" t="s">
        <v>773</v>
      </c>
      <c r="U147" s="293" t="s">
        <v>773</v>
      </c>
      <c r="V147" s="293" t="s">
        <v>773</v>
      </c>
      <c r="W147" s="293" t="s">
        <v>773</v>
      </c>
      <c r="X147" s="293" t="s">
        <v>773</v>
      </c>
      <c r="Y147" s="407">
        <v>0</v>
      </c>
      <c r="Z147" s="407">
        <v>0</v>
      </c>
      <c r="AA147" s="407">
        <v>0</v>
      </c>
      <c r="AB147" s="407">
        <v>0</v>
      </c>
      <c r="AC147" s="304"/>
      <c r="AD147" s="281"/>
    </row>
    <row r="148" spans="1:30" ht="15" hidden="1" outlineLevel="1">
      <c r="B148" s="513"/>
      <c r="C148" s="289"/>
      <c r="D148" s="289"/>
      <c r="E148" s="289"/>
      <c r="F148" s="289"/>
      <c r="G148" s="289"/>
      <c r="H148" s="289"/>
      <c r="I148" s="289"/>
      <c r="J148" s="289"/>
      <c r="K148" s="289"/>
      <c r="L148" s="289"/>
      <c r="M148" s="289"/>
      <c r="N148" s="289"/>
      <c r="O148" s="289"/>
      <c r="P148" s="289"/>
      <c r="Q148" s="289"/>
      <c r="R148" s="289"/>
      <c r="S148" s="289"/>
      <c r="T148" s="289"/>
      <c r="U148" s="289"/>
      <c r="V148" s="289"/>
      <c r="W148" s="289"/>
      <c r="X148" s="289"/>
      <c r="Y148" s="408"/>
      <c r="Z148" s="421"/>
      <c r="AA148" s="421"/>
      <c r="AB148" s="421"/>
      <c r="AC148" s="304"/>
      <c r="AD148" s="281"/>
    </row>
    <row r="149" spans="1:30" ht="15" hidden="1" outlineLevel="1">
      <c r="A149" s="515">
        <v>35</v>
      </c>
      <c r="B149" s="513" t="s">
        <v>126</v>
      </c>
      <c r="C149" s="289" t="s">
        <v>583</v>
      </c>
      <c r="D149" s="293"/>
      <c r="E149" s="293"/>
      <c r="F149" s="293"/>
      <c r="G149" s="293"/>
      <c r="H149" s="293"/>
      <c r="I149" s="293"/>
      <c r="J149" s="293"/>
      <c r="K149" s="293"/>
      <c r="L149" s="293"/>
      <c r="M149" s="293"/>
      <c r="N149" s="293">
        <v>0</v>
      </c>
      <c r="O149" s="293"/>
      <c r="P149" s="293"/>
      <c r="Q149" s="293"/>
      <c r="R149" s="293"/>
      <c r="S149" s="293"/>
      <c r="T149" s="293"/>
      <c r="U149" s="293"/>
      <c r="V149" s="293"/>
      <c r="W149" s="293"/>
      <c r="X149" s="293"/>
      <c r="Y149" s="422"/>
      <c r="Z149" s="406"/>
      <c r="AA149" s="406"/>
      <c r="AB149" s="406"/>
      <c r="AC149" s="294">
        <f>SUM(Y149:AB149)</f>
        <v>0</v>
      </c>
      <c r="AD149" s="281"/>
    </row>
    <row r="150" spans="1:30" ht="15" hidden="1" outlineLevel="1">
      <c r="B150" s="292" t="s">
        <v>265</v>
      </c>
      <c r="C150" s="289" t="s">
        <v>576</v>
      </c>
      <c r="D150" s="293"/>
      <c r="E150" s="293"/>
      <c r="F150" s="293"/>
      <c r="G150" s="293"/>
      <c r="H150" s="293"/>
      <c r="I150" s="293"/>
      <c r="J150" s="293"/>
      <c r="K150" s="293"/>
      <c r="L150" s="293"/>
      <c r="M150" s="293"/>
      <c r="N150" s="293">
        <f>N149</f>
        <v>0</v>
      </c>
      <c r="O150" s="293"/>
      <c r="P150" s="293"/>
      <c r="Q150" s="293"/>
      <c r="R150" s="293"/>
      <c r="S150" s="293"/>
      <c r="T150" s="293"/>
      <c r="U150" s="293"/>
      <c r="V150" s="293"/>
      <c r="W150" s="293"/>
      <c r="X150" s="293"/>
      <c r="Y150" s="407">
        <v>0</v>
      </c>
      <c r="Z150" s="407">
        <v>0</v>
      </c>
      <c r="AA150" s="407">
        <v>0</v>
      </c>
      <c r="AB150" s="407">
        <v>0</v>
      </c>
      <c r="AC150" s="304"/>
      <c r="AD150" s="281"/>
    </row>
    <row r="151" spans="1:30" ht="15" hidden="1" outlineLevel="1">
      <c r="B151" s="292"/>
      <c r="C151" s="289"/>
      <c r="D151" s="289"/>
      <c r="E151" s="289"/>
      <c r="F151" s="289"/>
      <c r="G151" s="289"/>
      <c r="H151" s="289"/>
      <c r="I151" s="289"/>
      <c r="J151" s="289"/>
      <c r="K151" s="289"/>
      <c r="L151" s="289"/>
      <c r="M151" s="289"/>
      <c r="N151" s="289"/>
      <c r="O151" s="289"/>
      <c r="P151" s="289"/>
      <c r="Q151" s="289"/>
      <c r="R151" s="289"/>
      <c r="S151" s="289"/>
      <c r="T151" s="289"/>
      <c r="U151" s="289"/>
      <c r="V151" s="289"/>
      <c r="W151" s="289"/>
      <c r="X151" s="289"/>
      <c r="Y151" s="408"/>
      <c r="Z151" s="421"/>
      <c r="AA151" s="421"/>
      <c r="AB151" s="421"/>
      <c r="AC151" s="304"/>
    </row>
    <row r="152" spans="1:30" ht="15.6" hidden="1" outlineLevel="1">
      <c r="B152" s="286" t="s">
        <v>500</v>
      </c>
      <c r="C152" s="289"/>
      <c r="D152" s="289"/>
      <c r="E152" s="289"/>
      <c r="F152" s="289"/>
      <c r="G152" s="289"/>
      <c r="H152" s="289"/>
      <c r="I152" s="289"/>
      <c r="J152" s="289"/>
      <c r="K152" s="289"/>
      <c r="L152" s="289"/>
      <c r="M152" s="289"/>
      <c r="N152" s="289"/>
      <c r="O152" s="289"/>
      <c r="P152" s="289"/>
      <c r="Q152" s="289"/>
      <c r="R152" s="289"/>
      <c r="S152" s="289"/>
      <c r="T152" s="289"/>
      <c r="U152" s="289"/>
      <c r="V152" s="289"/>
      <c r="W152" s="289"/>
      <c r="X152" s="289"/>
      <c r="Y152" s="408"/>
      <c r="Z152" s="421"/>
      <c r="AA152" s="421"/>
      <c r="AB152" s="421"/>
      <c r="AC152" s="304"/>
    </row>
    <row r="153" spans="1:30" ht="45" hidden="1" outlineLevel="1">
      <c r="A153" s="515">
        <v>36</v>
      </c>
      <c r="B153" s="513" t="s">
        <v>127</v>
      </c>
      <c r="C153" s="289" t="s">
        <v>583</v>
      </c>
      <c r="D153" s="293"/>
      <c r="E153" s="293"/>
      <c r="F153" s="293"/>
      <c r="G153" s="293"/>
      <c r="H153" s="293" t="s">
        <v>773</v>
      </c>
      <c r="I153" s="293" t="s">
        <v>773</v>
      </c>
      <c r="J153" s="293" t="s">
        <v>773</v>
      </c>
      <c r="K153" s="293" t="s">
        <v>773</v>
      </c>
      <c r="L153" s="293" t="s">
        <v>773</v>
      </c>
      <c r="M153" s="293" t="s">
        <v>773</v>
      </c>
      <c r="N153" s="293">
        <v>0</v>
      </c>
      <c r="O153" s="293"/>
      <c r="P153" s="293"/>
      <c r="Q153" s="293"/>
      <c r="R153" s="293" t="s">
        <v>773</v>
      </c>
      <c r="S153" s="293" t="s">
        <v>773</v>
      </c>
      <c r="T153" s="293" t="s">
        <v>773</v>
      </c>
      <c r="U153" s="293" t="s">
        <v>773</v>
      </c>
      <c r="V153" s="293" t="s">
        <v>773</v>
      </c>
      <c r="W153" s="293" t="s">
        <v>773</v>
      </c>
      <c r="X153" s="293" t="s">
        <v>773</v>
      </c>
      <c r="Y153" s="422"/>
      <c r="Z153" s="406"/>
      <c r="AA153" s="406"/>
      <c r="AB153" s="406"/>
      <c r="AC153" s="294">
        <f>SUM(Y153:AB153)</f>
        <v>0</v>
      </c>
      <c r="AD153" s="281"/>
    </row>
    <row r="154" spans="1:30" ht="15" hidden="1" outlineLevel="1">
      <c r="B154" s="292" t="s">
        <v>265</v>
      </c>
      <c r="C154" s="289" t="s">
        <v>576</v>
      </c>
      <c r="D154" s="293"/>
      <c r="E154" s="293"/>
      <c r="F154" s="293"/>
      <c r="G154" s="293"/>
      <c r="H154" s="293" t="s">
        <v>773</v>
      </c>
      <c r="I154" s="293" t="s">
        <v>773</v>
      </c>
      <c r="J154" s="293" t="s">
        <v>773</v>
      </c>
      <c r="K154" s="293" t="s">
        <v>773</v>
      </c>
      <c r="L154" s="293" t="s">
        <v>773</v>
      </c>
      <c r="M154" s="293" t="s">
        <v>773</v>
      </c>
      <c r="N154" s="293">
        <f>N153</f>
        <v>0</v>
      </c>
      <c r="O154" s="293"/>
      <c r="P154" s="293"/>
      <c r="Q154" s="293"/>
      <c r="R154" s="293" t="s">
        <v>773</v>
      </c>
      <c r="S154" s="293" t="s">
        <v>773</v>
      </c>
      <c r="T154" s="293" t="s">
        <v>773</v>
      </c>
      <c r="U154" s="293" t="s">
        <v>773</v>
      </c>
      <c r="V154" s="293" t="s">
        <v>773</v>
      </c>
      <c r="W154" s="293" t="s">
        <v>773</v>
      </c>
      <c r="X154" s="293" t="s">
        <v>773</v>
      </c>
      <c r="Y154" s="407">
        <v>0</v>
      </c>
      <c r="Z154" s="407">
        <v>0</v>
      </c>
      <c r="AA154" s="407">
        <v>0</v>
      </c>
      <c r="AB154" s="407">
        <v>0</v>
      </c>
      <c r="AC154" s="304"/>
      <c r="AD154" s="281"/>
    </row>
    <row r="155" spans="1:30" ht="15" hidden="1" outlineLevel="1">
      <c r="B155" s="513"/>
      <c r="C155" s="289"/>
      <c r="D155" s="289"/>
      <c r="E155" s="289"/>
      <c r="F155" s="289"/>
      <c r="G155" s="289"/>
      <c r="H155" s="289"/>
      <c r="I155" s="289"/>
      <c r="J155" s="289"/>
      <c r="K155" s="289"/>
      <c r="L155" s="289"/>
      <c r="M155" s="289"/>
      <c r="N155" s="289"/>
      <c r="O155" s="289"/>
      <c r="P155" s="289"/>
      <c r="Q155" s="289"/>
      <c r="R155" s="289"/>
      <c r="S155" s="289"/>
      <c r="T155" s="289"/>
      <c r="U155" s="289"/>
      <c r="V155" s="289"/>
      <c r="W155" s="289"/>
      <c r="X155" s="289"/>
      <c r="Y155" s="408"/>
      <c r="Z155" s="421"/>
      <c r="AA155" s="421"/>
      <c r="AB155" s="421"/>
      <c r="AC155" s="304"/>
    </row>
    <row r="156" spans="1:30" ht="30" hidden="1" outlineLevel="1">
      <c r="A156" s="515">
        <v>37</v>
      </c>
      <c r="B156" s="513" t="s">
        <v>128</v>
      </c>
      <c r="C156" s="289" t="s">
        <v>583</v>
      </c>
      <c r="D156" s="293"/>
      <c r="E156" s="293"/>
      <c r="F156" s="293"/>
      <c r="G156" s="293"/>
      <c r="H156" s="293" t="s">
        <v>773</v>
      </c>
      <c r="I156" s="293" t="s">
        <v>773</v>
      </c>
      <c r="J156" s="293" t="s">
        <v>773</v>
      </c>
      <c r="K156" s="293" t="s">
        <v>773</v>
      </c>
      <c r="L156" s="293" t="s">
        <v>773</v>
      </c>
      <c r="M156" s="293" t="s">
        <v>773</v>
      </c>
      <c r="N156" s="293">
        <v>0</v>
      </c>
      <c r="O156" s="293"/>
      <c r="P156" s="293"/>
      <c r="Q156" s="293"/>
      <c r="R156" s="293" t="s">
        <v>773</v>
      </c>
      <c r="S156" s="293" t="s">
        <v>773</v>
      </c>
      <c r="T156" s="293" t="s">
        <v>773</v>
      </c>
      <c r="U156" s="293" t="s">
        <v>773</v>
      </c>
      <c r="V156" s="293" t="s">
        <v>773</v>
      </c>
      <c r="W156" s="293" t="s">
        <v>773</v>
      </c>
      <c r="X156" s="293" t="s">
        <v>773</v>
      </c>
      <c r="Y156" s="422"/>
      <c r="Z156" s="406"/>
      <c r="AA156" s="406"/>
      <c r="AB156" s="406"/>
      <c r="AC156" s="294">
        <f>SUM(Y156:AB156)</f>
        <v>0</v>
      </c>
      <c r="AD156" s="281"/>
    </row>
    <row r="157" spans="1:30" ht="15" hidden="1" outlineLevel="1">
      <c r="B157" s="292" t="s">
        <v>265</v>
      </c>
      <c r="C157" s="289" t="s">
        <v>576</v>
      </c>
      <c r="D157" s="293"/>
      <c r="E157" s="293"/>
      <c r="F157" s="293"/>
      <c r="G157" s="293"/>
      <c r="H157" s="293" t="s">
        <v>773</v>
      </c>
      <c r="I157" s="293" t="s">
        <v>773</v>
      </c>
      <c r="J157" s="293" t="s">
        <v>773</v>
      </c>
      <c r="K157" s="293" t="s">
        <v>773</v>
      </c>
      <c r="L157" s="293" t="s">
        <v>773</v>
      </c>
      <c r="M157" s="293" t="s">
        <v>773</v>
      </c>
      <c r="N157" s="293">
        <f>N156</f>
        <v>0</v>
      </c>
      <c r="O157" s="293"/>
      <c r="P157" s="293"/>
      <c r="Q157" s="293"/>
      <c r="R157" s="293" t="s">
        <v>773</v>
      </c>
      <c r="S157" s="293" t="s">
        <v>773</v>
      </c>
      <c r="T157" s="293" t="s">
        <v>773</v>
      </c>
      <c r="U157" s="293" t="s">
        <v>773</v>
      </c>
      <c r="V157" s="293" t="s">
        <v>773</v>
      </c>
      <c r="W157" s="293" t="s">
        <v>773</v>
      </c>
      <c r="X157" s="293" t="s">
        <v>773</v>
      </c>
      <c r="Y157" s="407">
        <v>0</v>
      </c>
      <c r="Z157" s="407">
        <v>0</v>
      </c>
      <c r="AA157" s="407">
        <v>0</v>
      </c>
      <c r="AB157" s="407">
        <v>0</v>
      </c>
      <c r="AC157" s="304"/>
      <c r="AD157" s="281"/>
    </row>
    <row r="158" spans="1:30" ht="15" hidden="1" outlineLevel="1">
      <c r="B158" s="513"/>
      <c r="C158" s="289"/>
      <c r="D158" s="289"/>
      <c r="E158" s="289"/>
      <c r="F158" s="289"/>
      <c r="G158" s="289"/>
      <c r="H158" s="289"/>
      <c r="I158" s="289"/>
      <c r="J158" s="289"/>
      <c r="K158" s="289"/>
      <c r="L158" s="289"/>
      <c r="M158" s="289"/>
      <c r="N158" s="289"/>
      <c r="O158" s="289"/>
      <c r="P158" s="289"/>
      <c r="Q158" s="289"/>
      <c r="R158" s="289"/>
      <c r="S158" s="289"/>
      <c r="T158" s="289"/>
      <c r="U158" s="289"/>
      <c r="V158" s="289"/>
      <c r="W158" s="289"/>
      <c r="X158" s="289"/>
      <c r="Y158" s="408"/>
      <c r="Z158" s="421"/>
      <c r="AA158" s="421"/>
      <c r="AB158" s="421"/>
      <c r="AC158" s="304"/>
    </row>
    <row r="159" spans="1:30" ht="15" hidden="1" outlineLevel="1">
      <c r="A159" s="515">
        <v>38</v>
      </c>
      <c r="B159" s="513" t="s">
        <v>129</v>
      </c>
      <c r="C159" s="289" t="s">
        <v>583</v>
      </c>
      <c r="D159" s="293"/>
      <c r="E159" s="293"/>
      <c r="F159" s="293"/>
      <c r="G159" s="293"/>
      <c r="H159" s="293" t="s">
        <v>773</v>
      </c>
      <c r="I159" s="293" t="s">
        <v>773</v>
      </c>
      <c r="J159" s="293" t="s">
        <v>773</v>
      </c>
      <c r="K159" s="293" t="s">
        <v>773</v>
      </c>
      <c r="L159" s="293" t="s">
        <v>773</v>
      </c>
      <c r="M159" s="293" t="s">
        <v>773</v>
      </c>
      <c r="N159" s="293">
        <v>0</v>
      </c>
      <c r="O159" s="293"/>
      <c r="P159" s="293"/>
      <c r="Q159" s="293"/>
      <c r="R159" s="293" t="s">
        <v>773</v>
      </c>
      <c r="S159" s="293" t="s">
        <v>773</v>
      </c>
      <c r="T159" s="293" t="s">
        <v>773</v>
      </c>
      <c r="U159" s="293" t="s">
        <v>773</v>
      </c>
      <c r="V159" s="293" t="s">
        <v>773</v>
      </c>
      <c r="W159" s="293" t="s">
        <v>773</v>
      </c>
      <c r="X159" s="293" t="s">
        <v>773</v>
      </c>
      <c r="Y159" s="422"/>
      <c r="Z159" s="406"/>
      <c r="AA159" s="406"/>
      <c r="AB159" s="406"/>
      <c r="AC159" s="294">
        <f>SUM(Y159:AB159)</f>
        <v>0</v>
      </c>
      <c r="AD159" s="281"/>
    </row>
    <row r="160" spans="1:30" ht="15" hidden="1" outlineLevel="1">
      <c r="B160" s="292" t="s">
        <v>265</v>
      </c>
      <c r="C160" s="289" t="s">
        <v>576</v>
      </c>
      <c r="D160" s="293"/>
      <c r="E160" s="293"/>
      <c r="F160" s="293"/>
      <c r="G160" s="293"/>
      <c r="H160" s="293" t="s">
        <v>773</v>
      </c>
      <c r="I160" s="293" t="s">
        <v>773</v>
      </c>
      <c r="J160" s="293" t="s">
        <v>773</v>
      </c>
      <c r="K160" s="293" t="s">
        <v>773</v>
      </c>
      <c r="L160" s="293" t="s">
        <v>773</v>
      </c>
      <c r="M160" s="293" t="s">
        <v>773</v>
      </c>
      <c r="N160" s="293">
        <f>N159</f>
        <v>0</v>
      </c>
      <c r="O160" s="293"/>
      <c r="P160" s="293"/>
      <c r="Q160" s="293"/>
      <c r="R160" s="293" t="s">
        <v>773</v>
      </c>
      <c r="S160" s="293" t="s">
        <v>773</v>
      </c>
      <c r="T160" s="293" t="s">
        <v>773</v>
      </c>
      <c r="U160" s="293" t="s">
        <v>773</v>
      </c>
      <c r="V160" s="293" t="s">
        <v>773</v>
      </c>
      <c r="W160" s="293" t="s">
        <v>773</v>
      </c>
      <c r="X160" s="293" t="s">
        <v>773</v>
      </c>
      <c r="Y160" s="407">
        <v>0</v>
      </c>
      <c r="Z160" s="407">
        <v>0</v>
      </c>
      <c r="AA160" s="407">
        <v>0</v>
      </c>
      <c r="AB160" s="407">
        <v>0</v>
      </c>
      <c r="AC160" s="304"/>
      <c r="AD160" s="281"/>
    </row>
    <row r="161" spans="1:30" ht="15" hidden="1" outlineLevel="1">
      <c r="B161" s="513"/>
      <c r="C161" s="289"/>
      <c r="D161" s="289"/>
      <c r="E161" s="289"/>
      <c r="F161" s="289"/>
      <c r="G161" s="289"/>
      <c r="H161" s="289"/>
      <c r="I161" s="289"/>
      <c r="J161" s="289"/>
      <c r="K161" s="289"/>
      <c r="L161" s="289"/>
      <c r="M161" s="289"/>
      <c r="N161" s="289"/>
      <c r="O161" s="289"/>
      <c r="P161" s="289"/>
      <c r="Q161" s="289"/>
      <c r="R161" s="289"/>
      <c r="S161" s="289"/>
      <c r="T161" s="289"/>
      <c r="U161" s="289"/>
      <c r="V161" s="289"/>
      <c r="W161" s="289"/>
      <c r="X161" s="289"/>
      <c r="Y161" s="408"/>
      <c r="Z161" s="421"/>
      <c r="AA161" s="421"/>
      <c r="AB161" s="421"/>
      <c r="AC161" s="304"/>
    </row>
    <row r="162" spans="1:30" ht="30" hidden="1" outlineLevel="1">
      <c r="A162" s="515">
        <v>39</v>
      </c>
      <c r="B162" s="513" t="s">
        <v>130</v>
      </c>
      <c r="C162" s="289" t="s">
        <v>583</v>
      </c>
      <c r="D162" s="293"/>
      <c r="E162" s="293"/>
      <c r="F162" s="293"/>
      <c r="G162" s="293"/>
      <c r="H162" s="293" t="s">
        <v>773</v>
      </c>
      <c r="I162" s="293" t="s">
        <v>773</v>
      </c>
      <c r="J162" s="293" t="s">
        <v>773</v>
      </c>
      <c r="K162" s="293" t="s">
        <v>773</v>
      </c>
      <c r="L162" s="293" t="s">
        <v>773</v>
      </c>
      <c r="M162" s="293" t="s">
        <v>773</v>
      </c>
      <c r="N162" s="293">
        <v>0</v>
      </c>
      <c r="O162" s="293"/>
      <c r="P162" s="293"/>
      <c r="Q162" s="293"/>
      <c r="R162" s="293" t="s">
        <v>773</v>
      </c>
      <c r="S162" s="293" t="s">
        <v>773</v>
      </c>
      <c r="T162" s="293" t="s">
        <v>773</v>
      </c>
      <c r="U162" s="293" t="s">
        <v>773</v>
      </c>
      <c r="V162" s="293" t="s">
        <v>773</v>
      </c>
      <c r="W162" s="293" t="s">
        <v>773</v>
      </c>
      <c r="X162" s="293" t="s">
        <v>773</v>
      </c>
      <c r="Y162" s="422"/>
      <c r="Z162" s="406"/>
      <c r="AA162" s="406"/>
      <c r="AB162" s="406"/>
      <c r="AC162" s="294">
        <f>SUM(Y162:AB162)</f>
        <v>0</v>
      </c>
      <c r="AD162" s="281"/>
    </row>
    <row r="163" spans="1:30" ht="15" hidden="1" outlineLevel="1">
      <c r="B163" s="292" t="s">
        <v>265</v>
      </c>
      <c r="C163" s="289" t="s">
        <v>576</v>
      </c>
      <c r="D163" s="293"/>
      <c r="E163" s="293"/>
      <c r="F163" s="293"/>
      <c r="G163" s="293"/>
      <c r="H163" s="293" t="s">
        <v>773</v>
      </c>
      <c r="I163" s="293" t="s">
        <v>773</v>
      </c>
      <c r="J163" s="293" t="s">
        <v>773</v>
      </c>
      <c r="K163" s="293" t="s">
        <v>773</v>
      </c>
      <c r="L163" s="293" t="s">
        <v>773</v>
      </c>
      <c r="M163" s="293" t="s">
        <v>773</v>
      </c>
      <c r="N163" s="293">
        <f>N162</f>
        <v>0</v>
      </c>
      <c r="O163" s="293"/>
      <c r="P163" s="293"/>
      <c r="Q163" s="293"/>
      <c r="R163" s="293" t="s">
        <v>773</v>
      </c>
      <c r="S163" s="293" t="s">
        <v>773</v>
      </c>
      <c r="T163" s="293" t="s">
        <v>773</v>
      </c>
      <c r="U163" s="293" t="s">
        <v>773</v>
      </c>
      <c r="V163" s="293" t="s">
        <v>773</v>
      </c>
      <c r="W163" s="293" t="s">
        <v>773</v>
      </c>
      <c r="X163" s="293" t="s">
        <v>773</v>
      </c>
      <c r="Y163" s="407">
        <v>0</v>
      </c>
      <c r="Z163" s="407">
        <v>0</v>
      </c>
      <c r="AA163" s="407">
        <v>0</v>
      </c>
      <c r="AB163" s="407">
        <v>0</v>
      </c>
      <c r="AC163" s="304"/>
      <c r="AD163" s="281"/>
    </row>
    <row r="164" spans="1:30" ht="15" hidden="1" outlineLevel="1">
      <c r="B164" s="513"/>
      <c r="C164" s="289"/>
      <c r="D164" s="289"/>
      <c r="E164" s="289"/>
      <c r="F164" s="289"/>
      <c r="G164" s="289"/>
      <c r="H164" s="289"/>
      <c r="I164" s="289"/>
      <c r="J164" s="289"/>
      <c r="K164" s="289"/>
      <c r="L164" s="289"/>
      <c r="M164" s="289"/>
      <c r="N164" s="289"/>
      <c r="O164" s="289"/>
      <c r="P164" s="289"/>
      <c r="Q164" s="289"/>
      <c r="R164" s="289"/>
      <c r="S164" s="289"/>
      <c r="T164" s="289"/>
      <c r="U164" s="289"/>
      <c r="V164" s="289"/>
      <c r="W164" s="289"/>
      <c r="X164" s="289"/>
      <c r="Y164" s="408"/>
      <c r="Z164" s="421"/>
      <c r="AA164" s="421"/>
      <c r="AB164" s="421"/>
      <c r="AC164" s="304"/>
    </row>
    <row r="165" spans="1:30" ht="30" hidden="1" outlineLevel="1">
      <c r="A165" s="515">
        <v>40</v>
      </c>
      <c r="B165" s="513" t="s">
        <v>131</v>
      </c>
      <c r="C165" s="289" t="s">
        <v>583</v>
      </c>
      <c r="D165" s="293"/>
      <c r="E165" s="293"/>
      <c r="F165" s="293"/>
      <c r="G165" s="293"/>
      <c r="H165" s="293" t="s">
        <v>773</v>
      </c>
      <c r="I165" s="293" t="s">
        <v>773</v>
      </c>
      <c r="J165" s="293" t="s">
        <v>773</v>
      </c>
      <c r="K165" s="293" t="s">
        <v>773</v>
      </c>
      <c r="L165" s="293" t="s">
        <v>773</v>
      </c>
      <c r="M165" s="293" t="s">
        <v>773</v>
      </c>
      <c r="N165" s="293">
        <v>0</v>
      </c>
      <c r="O165" s="293"/>
      <c r="P165" s="293"/>
      <c r="Q165" s="293"/>
      <c r="R165" s="293" t="s">
        <v>773</v>
      </c>
      <c r="S165" s="293" t="s">
        <v>773</v>
      </c>
      <c r="T165" s="293" t="s">
        <v>773</v>
      </c>
      <c r="U165" s="293" t="s">
        <v>773</v>
      </c>
      <c r="V165" s="293" t="s">
        <v>773</v>
      </c>
      <c r="W165" s="293" t="s">
        <v>773</v>
      </c>
      <c r="X165" s="293" t="s">
        <v>773</v>
      </c>
      <c r="Y165" s="422"/>
      <c r="Z165" s="406"/>
      <c r="AA165" s="406"/>
      <c r="AB165" s="406"/>
      <c r="AC165" s="294">
        <f>SUM(Y165:AB165)</f>
        <v>0</v>
      </c>
      <c r="AD165" s="281"/>
    </row>
    <row r="166" spans="1:30" ht="15" hidden="1" outlineLevel="1">
      <c r="B166" s="292" t="s">
        <v>265</v>
      </c>
      <c r="C166" s="289" t="s">
        <v>576</v>
      </c>
      <c r="D166" s="293"/>
      <c r="E166" s="293"/>
      <c r="F166" s="293"/>
      <c r="G166" s="293"/>
      <c r="H166" s="293" t="s">
        <v>773</v>
      </c>
      <c r="I166" s="293" t="s">
        <v>773</v>
      </c>
      <c r="J166" s="293" t="s">
        <v>773</v>
      </c>
      <c r="K166" s="293" t="s">
        <v>773</v>
      </c>
      <c r="L166" s="293" t="s">
        <v>773</v>
      </c>
      <c r="M166" s="293" t="s">
        <v>773</v>
      </c>
      <c r="N166" s="293">
        <f>N165</f>
        <v>0</v>
      </c>
      <c r="O166" s="293"/>
      <c r="P166" s="293"/>
      <c r="Q166" s="293"/>
      <c r="R166" s="293" t="s">
        <v>773</v>
      </c>
      <c r="S166" s="293" t="s">
        <v>773</v>
      </c>
      <c r="T166" s="293" t="s">
        <v>773</v>
      </c>
      <c r="U166" s="293" t="s">
        <v>773</v>
      </c>
      <c r="V166" s="293" t="s">
        <v>773</v>
      </c>
      <c r="W166" s="293" t="s">
        <v>773</v>
      </c>
      <c r="X166" s="293" t="s">
        <v>773</v>
      </c>
      <c r="Y166" s="407">
        <v>0</v>
      </c>
      <c r="Z166" s="407">
        <v>0</v>
      </c>
      <c r="AA166" s="407">
        <v>0</v>
      </c>
      <c r="AB166" s="407">
        <v>0</v>
      </c>
      <c r="AC166" s="304"/>
      <c r="AD166" s="281"/>
    </row>
    <row r="167" spans="1:30" ht="15" hidden="1" outlineLevel="1">
      <c r="B167" s="513"/>
      <c r="C167" s="289"/>
      <c r="D167" s="289"/>
      <c r="E167" s="289"/>
      <c r="F167" s="289"/>
      <c r="G167" s="289"/>
      <c r="H167" s="289"/>
      <c r="I167" s="289"/>
      <c r="J167" s="289"/>
      <c r="K167" s="289"/>
      <c r="L167" s="289"/>
      <c r="M167" s="289"/>
      <c r="N167" s="289"/>
      <c r="O167" s="289"/>
      <c r="P167" s="289"/>
      <c r="Q167" s="289"/>
      <c r="R167" s="289"/>
      <c r="S167" s="289"/>
      <c r="T167" s="289"/>
      <c r="U167" s="289"/>
      <c r="V167" s="289"/>
      <c r="W167" s="289"/>
      <c r="X167" s="289"/>
      <c r="Y167" s="408"/>
      <c r="Z167" s="421"/>
      <c r="AA167" s="421"/>
      <c r="AB167" s="421"/>
      <c r="AC167" s="304"/>
    </row>
    <row r="168" spans="1:30" ht="45" hidden="1" outlineLevel="1">
      <c r="A168" s="515">
        <v>41</v>
      </c>
      <c r="B168" s="513" t="s">
        <v>132</v>
      </c>
      <c r="C168" s="289" t="s">
        <v>583</v>
      </c>
      <c r="D168" s="293"/>
      <c r="E168" s="293"/>
      <c r="F168" s="293"/>
      <c r="G168" s="293"/>
      <c r="H168" s="293" t="s">
        <v>773</v>
      </c>
      <c r="I168" s="293" t="s">
        <v>773</v>
      </c>
      <c r="J168" s="293" t="s">
        <v>773</v>
      </c>
      <c r="K168" s="293" t="s">
        <v>773</v>
      </c>
      <c r="L168" s="293" t="s">
        <v>773</v>
      </c>
      <c r="M168" s="293" t="s">
        <v>773</v>
      </c>
      <c r="N168" s="293">
        <v>0</v>
      </c>
      <c r="O168" s="293"/>
      <c r="P168" s="293"/>
      <c r="Q168" s="293"/>
      <c r="R168" s="293" t="s">
        <v>773</v>
      </c>
      <c r="S168" s="293" t="s">
        <v>773</v>
      </c>
      <c r="T168" s="293" t="s">
        <v>773</v>
      </c>
      <c r="U168" s="293" t="s">
        <v>773</v>
      </c>
      <c r="V168" s="293" t="s">
        <v>773</v>
      </c>
      <c r="W168" s="293" t="s">
        <v>773</v>
      </c>
      <c r="X168" s="293" t="s">
        <v>773</v>
      </c>
      <c r="Y168" s="422"/>
      <c r="Z168" s="406"/>
      <c r="AA168" s="406"/>
      <c r="AB168" s="406"/>
      <c r="AC168" s="294">
        <f>SUM(Y168:AB168)</f>
        <v>0</v>
      </c>
      <c r="AD168" s="281"/>
    </row>
    <row r="169" spans="1:30" ht="15" hidden="1" outlineLevel="1">
      <c r="B169" s="292" t="s">
        <v>265</v>
      </c>
      <c r="C169" s="289" t="s">
        <v>576</v>
      </c>
      <c r="D169" s="293"/>
      <c r="E169" s="293"/>
      <c r="F169" s="293"/>
      <c r="G169" s="293"/>
      <c r="H169" s="293" t="s">
        <v>773</v>
      </c>
      <c r="I169" s="293" t="s">
        <v>773</v>
      </c>
      <c r="J169" s="293" t="s">
        <v>773</v>
      </c>
      <c r="K169" s="293" t="s">
        <v>773</v>
      </c>
      <c r="L169" s="293" t="s">
        <v>773</v>
      </c>
      <c r="M169" s="293" t="s">
        <v>773</v>
      </c>
      <c r="N169" s="293">
        <f>N168</f>
        <v>0</v>
      </c>
      <c r="O169" s="293"/>
      <c r="P169" s="293"/>
      <c r="Q169" s="293"/>
      <c r="R169" s="293" t="s">
        <v>773</v>
      </c>
      <c r="S169" s="293" t="s">
        <v>773</v>
      </c>
      <c r="T169" s="293" t="s">
        <v>773</v>
      </c>
      <c r="U169" s="293" t="s">
        <v>773</v>
      </c>
      <c r="V169" s="293" t="s">
        <v>773</v>
      </c>
      <c r="W169" s="293" t="s">
        <v>773</v>
      </c>
      <c r="X169" s="293" t="s">
        <v>773</v>
      </c>
      <c r="Y169" s="407">
        <v>0</v>
      </c>
      <c r="Z169" s="407">
        <v>0</v>
      </c>
      <c r="AA169" s="407">
        <v>0</v>
      </c>
      <c r="AB169" s="407">
        <v>0</v>
      </c>
      <c r="AC169" s="304"/>
      <c r="AD169" s="281"/>
    </row>
    <row r="170" spans="1:30" ht="15" hidden="1" outlineLevel="1">
      <c r="B170" s="513"/>
      <c r="C170" s="289"/>
      <c r="D170" s="289"/>
      <c r="E170" s="289"/>
      <c r="F170" s="289"/>
      <c r="G170" s="289"/>
      <c r="H170" s="289"/>
      <c r="I170" s="289"/>
      <c r="J170" s="289"/>
      <c r="K170" s="289"/>
      <c r="L170" s="289"/>
      <c r="M170" s="289"/>
      <c r="N170" s="289"/>
      <c r="O170" s="289"/>
      <c r="P170" s="289"/>
      <c r="Q170" s="289"/>
      <c r="R170" s="289"/>
      <c r="S170" s="289"/>
      <c r="T170" s="289"/>
      <c r="U170" s="289"/>
      <c r="V170" s="289"/>
      <c r="W170" s="289"/>
      <c r="X170" s="289"/>
      <c r="Y170" s="408"/>
      <c r="Z170" s="421"/>
      <c r="AA170" s="421"/>
      <c r="AB170" s="421"/>
      <c r="AC170" s="304"/>
    </row>
    <row r="171" spans="1:30" ht="30" hidden="1" outlineLevel="1">
      <c r="A171" s="515">
        <v>42</v>
      </c>
      <c r="B171" s="513" t="s">
        <v>133</v>
      </c>
      <c r="C171" s="289" t="s">
        <v>583</v>
      </c>
      <c r="D171" s="293"/>
      <c r="E171" s="293"/>
      <c r="F171" s="293"/>
      <c r="G171" s="293"/>
      <c r="H171" s="293" t="s">
        <v>773</v>
      </c>
      <c r="I171" s="293" t="s">
        <v>773</v>
      </c>
      <c r="J171" s="293" t="s">
        <v>773</v>
      </c>
      <c r="K171" s="293" t="s">
        <v>773</v>
      </c>
      <c r="L171" s="293" t="s">
        <v>773</v>
      </c>
      <c r="M171" s="293" t="s">
        <v>773</v>
      </c>
      <c r="N171" s="289"/>
      <c r="O171" s="293"/>
      <c r="P171" s="293"/>
      <c r="Q171" s="293"/>
      <c r="R171" s="293" t="s">
        <v>773</v>
      </c>
      <c r="S171" s="293" t="s">
        <v>773</v>
      </c>
      <c r="T171" s="293" t="s">
        <v>773</v>
      </c>
      <c r="U171" s="293" t="s">
        <v>773</v>
      </c>
      <c r="V171" s="293" t="s">
        <v>773</v>
      </c>
      <c r="W171" s="293" t="s">
        <v>773</v>
      </c>
      <c r="X171" s="293" t="s">
        <v>773</v>
      </c>
      <c r="Y171" s="422"/>
      <c r="Z171" s="406"/>
      <c r="AA171" s="406"/>
      <c r="AB171" s="406"/>
      <c r="AC171" s="294">
        <f>SUM(Y171:AB171)</f>
        <v>0</v>
      </c>
      <c r="AD171" s="281"/>
    </row>
    <row r="172" spans="1:30" ht="15" hidden="1" outlineLevel="1">
      <c r="B172" s="292" t="s">
        <v>265</v>
      </c>
      <c r="C172" s="289" t="s">
        <v>576</v>
      </c>
      <c r="D172" s="293"/>
      <c r="E172" s="293"/>
      <c r="F172" s="293"/>
      <c r="G172" s="293"/>
      <c r="H172" s="293" t="s">
        <v>773</v>
      </c>
      <c r="I172" s="293" t="s">
        <v>773</v>
      </c>
      <c r="J172" s="293" t="s">
        <v>773</v>
      </c>
      <c r="K172" s="293" t="s">
        <v>773</v>
      </c>
      <c r="L172" s="293" t="s">
        <v>773</v>
      </c>
      <c r="M172" s="293" t="s">
        <v>773</v>
      </c>
      <c r="N172" s="463"/>
      <c r="O172" s="293"/>
      <c r="P172" s="293"/>
      <c r="Q172" s="293"/>
      <c r="R172" s="293" t="s">
        <v>773</v>
      </c>
      <c r="S172" s="293" t="s">
        <v>773</v>
      </c>
      <c r="T172" s="293" t="s">
        <v>773</v>
      </c>
      <c r="U172" s="293" t="s">
        <v>773</v>
      </c>
      <c r="V172" s="293" t="s">
        <v>773</v>
      </c>
      <c r="W172" s="293" t="s">
        <v>773</v>
      </c>
      <c r="X172" s="293" t="s">
        <v>773</v>
      </c>
      <c r="Y172" s="407">
        <v>0</v>
      </c>
      <c r="Z172" s="407">
        <v>0</v>
      </c>
      <c r="AA172" s="407">
        <v>0</v>
      </c>
      <c r="AB172" s="407">
        <v>0</v>
      </c>
      <c r="AC172" s="304"/>
      <c r="AD172" s="281"/>
    </row>
    <row r="173" spans="1:30" ht="15" hidden="1" outlineLevel="1">
      <c r="B173" s="513"/>
      <c r="C173" s="289"/>
      <c r="D173" s="289"/>
      <c r="E173" s="289"/>
      <c r="F173" s="289"/>
      <c r="G173" s="289"/>
      <c r="H173" s="289"/>
      <c r="I173" s="289"/>
      <c r="J173" s="289"/>
      <c r="K173" s="289"/>
      <c r="L173" s="289"/>
      <c r="M173" s="289"/>
      <c r="N173" s="289"/>
      <c r="O173" s="289"/>
      <c r="P173" s="289"/>
      <c r="Q173" s="289"/>
      <c r="R173" s="289"/>
      <c r="S173" s="289"/>
      <c r="T173" s="289"/>
      <c r="U173" s="289"/>
      <c r="V173" s="289"/>
      <c r="W173" s="289"/>
      <c r="X173" s="289"/>
      <c r="Y173" s="408"/>
      <c r="Z173" s="421"/>
      <c r="AA173" s="421"/>
      <c r="AB173" s="421"/>
      <c r="AC173" s="304"/>
    </row>
    <row r="174" spans="1:30" ht="15" hidden="1" outlineLevel="1">
      <c r="A174" s="515">
        <v>43</v>
      </c>
      <c r="B174" s="513" t="s">
        <v>134</v>
      </c>
      <c r="C174" s="289" t="s">
        <v>583</v>
      </c>
      <c r="D174" s="293"/>
      <c r="E174" s="293"/>
      <c r="F174" s="293"/>
      <c r="G174" s="293"/>
      <c r="H174" s="293" t="s">
        <v>773</v>
      </c>
      <c r="I174" s="293" t="s">
        <v>773</v>
      </c>
      <c r="J174" s="293" t="s">
        <v>773</v>
      </c>
      <c r="K174" s="293" t="s">
        <v>773</v>
      </c>
      <c r="L174" s="293" t="s">
        <v>773</v>
      </c>
      <c r="M174" s="293" t="s">
        <v>773</v>
      </c>
      <c r="N174" s="293">
        <v>0</v>
      </c>
      <c r="O174" s="293"/>
      <c r="P174" s="293"/>
      <c r="Q174" s="293"/>
      <c r="R174" s="293" t="s">
        <v>773</v>
      </c>
      <c r="S174" s="293" t="s">
        <v>773</v>
      </c>
      <c r="T174" s="293" t="s">
        <v>773</v>
      </c>
      <c r="U174" s="293" t="s">
        <v>773</v>
      </c>
      <c r="V174" s="293" t="s">
        <v>773</v>
      </c>
      <c r="W174" s="293" t="s">
        <v>773</v>
      </c>
      <c r="X174" s="293" t="s">
        <v>773</v>
      </c>
      <c r="Y174" s="422"/>
      <c r="Z174" s="406"/>
      <c r="AA174" s="406"/>
      <c r="AB174" s="406"/>
      <c r="AC174" s="294">
        <f>SUM(Y174:AB174)</f>
        <v>0</v>
      </c>
      <c r="AD174" s="281"/>
    </row>
    <row r="175" spans="1:30" ht="15" hidden="1" outlineLevel="1">
      <c r="B175" s="292" t="s">
        <v>265</v>
      </c>
      <c r="C175" s="289" t="s">
        <v>576</v>
      </c>
      <c r="D175" s="293"/>
      <c r="E175" s="293"/>
      <c r="F175" s="293"/>
      <c r="G175" s="293"/>
      <c r="H175" s="293" t="s">
        <v>773</v>
      </c>
      <c r="I175" s="293" t="s">
        <v>773</v>
      </c>
      <c r="J175" s="293" t="s">
        <v>773</v>
      </c>
      <c r="K175" s="293" t="s">
        <v>773</v>
      </c>
      <c r="L175" s="293" t="s">
        <v>773</v>
      </c>
      <c r="M175" s="293" t="s">
        <v>773</v>
      </c>
      <c r="N175" s="293">
        <f>N174</f>
        <v>0</v>
      </c>
      <c r="O175" s="293"/>
      <c r="P175" s="293"/>
      <c r="Q175" s="293"/>
      <c r="R175" s="293" t="s">
        <v>773</v>
      </c>
      <c r="S175" s="293" t="s">
        <v>773</v>
      </c>
      <c r="T175" s="293" t="s">
        <v>773</v>
      </c>
      <c r="U175" s="293" t="s">
        <v>773</v>
      </c>
      <c r="V175" s="293" t="s">
        <v>773</v>
      </c>
      <c r="W175" s="293" t="s">
        <v>773</v>
      </c>
      <c r="X175" s="293" t="s">
        <v>773</v>
      </c>
      <c r="Y175" s="407">
        <v>0</v>
      </c>
      <c r="Z175" s="407">
        <v>0</v>
      </c>
      <c r="AA175" s="407">
        <v>0</v>
      </c>
      <c r="AB175" s="407">
        <v>0</v>
      </c>
      <c r="AC175" s="304"/>
      <c r="AD175" s="281"/>
    </row>
    <row r="176" spans="1:30" ht="15" hidden="1" outlineLevel="1">
      <c r="B176" s="513"/>
      <c r="C176" s="289"/>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408"/>
      <c r="Z176" s="421"/>
      <c r="AA176" s="421"/>
      <c r="AB176" s="421"/>
      <c r="AC176" s="304"/>
    </row>
    <row r="177" spans="1:30" ht="45" hidden="1" outlineLevel="1">
      <c r="A177" s="515">
        <v>44</v>
      </c>
      <c r="B177" s="513" t="s">
        <v>135</v>
      </c>
      <c r="C177" s="289" t="s">
        <v>583</v>
      </c>
      <c r="D177" s="293"/>
      <c r="E177" s="293"/>
      <c r="F177" s="293"/>
      <c r="G177" s="293"/>
      <c r="H177" s="293" t="s">
        <v>773</v>
      </c>
      <c r="I177" s="293" t="s">
        <v>773</v>
      </c>
      <c r="J177" s="293" t="s">
        <v>773</v>
      </c>
      <c r="K177" s="293" t="s">
        <v>773</v>
      </c>
      <c r="L177" s="293" t="s">
        <v>773</v>
      </c>
      <c r="M177" s="293" t="s">
        <v>773</v>
      </c>
      <c r="N177" s="293">
        <v>0</v>
      </c>
      <c r="O177" s="293"/>
      <c r="P177" s="293"/>
      <c r="Q177" s="293"/>
      <c r="R177" s="293" t="s">
        <v>773</v>
      </c>
      <c r="S177" s="293" t="s">
        <v>773</v>
      </c>
      <c r="T177" s="293" t="s">
        <v>773</v>
      </c>
      <c r="U177" s="293" t="s">
        <v>773</v>
      </c>
      <c r="V177" s="293" t="s">
        <v>773</v>
      </c>
      <c r="W177" s="293" t="s">
        <v>773</v>
      </c>
      <c r="X177" s="293" t="s">
        <v>773</v>
      </c>
      <c r="Y177" s="422"/>
      <c r="Z177" s="406"/>
      <c r="AA177" s="406"/>
      <c r="AB177" s="406"/>
      <c r="AC177" s="294">
        <f>SUM(Y177:AB177)</f>
        <v>0</v>
      </c>
      <c r="AD177" s="281"/>
    </row>
    <row r="178" spans="1:30" ht="15" hidden="1" outlineLevel="1">
      <c r="B178" s="292" t="s">
        <v>265</v>
      </c>
      <c r="C178" s="289" t="s">
        <v>576</v>
      </c>
      <c r="D178" s="293"/>
      <c r="E178" s="293"/>
      <c r="F178" s="293"/>
      <c r="G178" s="293"/>
      <c r="H178" s="293" t="s">
        <v>773</v>
      </c>
      <c r="I178" s="293" t="s">
        <v>773</v>
      </c>
      <c r="J178" s="293" t="s">
        <v>773</v>
      </c>
      <c r="K178" s="293" t="s">
        <v>773</v>
      </c>
      <c r="L178" s="293" t="s">
        <v>773</v>
      </c>
      <c r="M178" s="293" t="s">
        <v>773</v>
      </c>
      <c r="N178" s="293">
        <f>N177</f>
        <v>0</v>
      </c>
      <c r="O178" s="293"/>
      <c r="P178" s="293"/>
      <c r="Q178" s="293"/>
      <c r="R178" s="293" t="s">
        <v>773</v>
      </c>
      <c r="S178" s="293" t="s">
        <v>773</v>
      </c>
      <c r="T178" s="293" t="s">
        <v>773</v>
      </c>
      <c r="U178" s="293" t="s">
        <v>773</v>
      </c>
      <c r="V178" s="293" t="s">
        <v>773</v>
      </c>
      <c r="W178" s="293" t="s">
        <v>773</v>
      </c>
      <c r="X178" s="293" t="s">
        <v>773</v>
      </c>
      <c r="Y178" s="407">
        <v>0</v>
      </c>
      <c r="Z178" s="407">
        <v>0</v>
      </c>
      <c r="AA178" s="407">
        <v>0</v>
      </c>
      <c r="AB178" s="407">
        <v>0</v>
      </c>
      <c r="AC178" s="304"/>
      <c r="AD178" s="281"/>
    </row>
    <row r="179" spans="1:30" ht="15" hidden="1" outlineLevel="1">
      <c r="B179" s="513"/>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408"/>
      <c r="Z179" s="421"/>
      <c r="AA179" s="421"/>
      <c r="AB179" s="421"/>
      <c r="AC179" s="304"/>
    </row>
    <row r="180" spans="1:30" ht="30" hidden="1" outlineLevel="1">
      <c r="A180" s="515">
        <v>45</v>
      </c>
      <c r="B180" s="513" t="s">
        <v>136</v>
      </c>
      <c r="C180" s="289" t="s">
        <v>583</v>
      </c>
      <c r="D180" s="293"/>
      <c r="E180" s="293"/>
      <c r="F180" s="293"/>
      <c r="G180" s="293"/>
      <c r="H180" s="293" t="s">
        <v>773</v>
      </c>
      <c r="I180" s="293" t="s">
        <v>773</v>
      </c>
      <c r="J180" s="293" t="s">
        <v>773</v>
      </c>
      <c r="K180" s="293" t="s">
        <v>773</v>
      </c>
      <c r="L180" s="293" t="s">
        <v>773</v>
      </c>
      <c r="M180" s="293" t="s">
        <v>773</v>
      </c>
      <c r="N180" s="293">
        <v>0</v>
      </c>
      <c r="O180" s="293"/>
      <c r="P180" s="293"/>
      <c r="Q180" s="293"/>
      <c r="R180" s="293" t="s">
        <v>773</v>
      </c>
      <c r="S180" s="293" t="s">
        <v>773</v>
      </c>
      <c r="T180" s="293" t="s">
        <v>773</v>
      </c>
      <c r="U180" s="293" t="s">
        <v>773</v>
      </c>
      <c r="V180" s="293" t="s">
        <v>773</v>
      </c>
      <c r="W180" s="293" t="s">
        <v>773</v>
      </c>
      <c r="X180" s="293" t="s">
        <v>773</v>
      </c>
      <c r="Y180" s="422"/>
      <c r="Z180" s="406"/>
      <c r="AA180" s="406"/>
      <c r="AB180" s="406"/>
      <c r="AC180" s="294">
        <f>SUM(Y180:AB180)</f>
        <v>0</v>
      </c>
      <c r="AD180" s="281"/>
    </row>
    <row r="181" spans="1:30" ht="15" hidden="1" outlineLevel="1">
      <c r="B181" s="292" t="s">
        <v>265</v>
      </c>
      <c r="C181" s="289" t="s">
        <v>576</v>
      </c>
      <c r="D181" s="293"/>
      <c r="E181" s="293"/>
      <c r="F181" s="293"/>
      <c r="G181" s="293"/>
      <c r="H181" s="293" t="s">
        <v>773</v>
      </c>
      <c r="I181" s="293" t="s">
        <v>773</v>
      </c>
      <c r="J181" s="293" t="s">
        <v>773</v>
      </c>
      <c r="K181" s="293" t="s">
        <v>773</v>
      </c>
      <c r="L181" s="293" t="s">
        <v>773</v>
      </c>
      <c r="M181" s="293" t="s">
        <v>773</v>
      </c>
      <c r="N181" s="293">
        <f>N180</f>
        <v>0</v>
      </c>
      <c r="O181" s="293"/>
      <c r="P181" s="293"/>
      <c r="Q181" s="293"/>
      <c r="R181" s="293" t="s">
        <v>773</v>
      </c>
      <c r="S181" s="293" t="s">
        <v>773</v>
      </c>
      <c r="T181" s="293" t="s">
        <v>773</v>
      </c>
      <c r="U181" s="293" t="s">
        <v>773</v>
      </c>
      <c r="V181" s="293" t="s">
        <v>773</v>
      </c>
      <c r="W181" s="293" t="s">
        <v>773</v>
      </c>
      <c r="X181" s="293" t="s">
        <v>773</v>
      </c>
      <c r="Y181" s="407">
        <v>0</v>
      </c>
      <c r="Z181" s="407">
        <v>0</v>
      </c>
      <c r="AA181" s="407">
        <v>0</v>
      </c>
      <c r="AB181" s="407">
        <v>0</v>
      </c>
      <c r="AC181" s="304"/>
      <c r="AD181" s="281"/>
    </row>
    <row r="182" spans="1:30" ht="15" hidden="1" outlineLevel="1">
      <c r="B182" s="513"/>
      <c r="C182" s="289"/>
      <c r="D182" s="289"/>
      <c r="E182" s="289"/>
      <c r="F182" s="289"/>
      <c r="G182" s="289"/>
      <c r="H182" s="289"/>
      <c r="I182" s="289"/>
      <c r="J182" s="289"/>
      <c r="K182" s="289"/>
      <c r="L182" s="289"/>
      <c r="M182" s="289"/>
      <c r="N182" s="289"/>
      <c r="O182" s="289"/>
      <c r="P182" s="289"/>
      <c r="Q182" s="289"/>
      <c r="R182" s="289"/>
      <c r="S182" s="289"/>
      <c r="T182" s="289"/>
      <c r="U182" s="289"/>
      <c r="V182" s="289"/>
      <c r="W182" s="289"/>
      <c r="X182" s="289"/>
      <c r="Y182" s="408"/>
      <c r="Z182" s="421"/>
      <c r="AA182" s="421"/>
      <c r="AB182" s="421"/>
      <c r="AC182" s="304"/>
    </row>
    <row r="183" spans="1:30" ht="30" hidden="1" outlineLevel="1">
      <c r="A183" s="515">
        <v>46</v>
      </c>
      <c r="B183" s="513" t="s">
        <v>137</v>
      </c>
      <c r="C183" s="289" t="s">
        <v>583</v>
      </c>
      <c r="D183" s="293"/>
      <c r="E183" s="293"/>
      <c r="F183" s="293"/>
      <c r="G183" s="293"/>
      <c r="H183" s="293" t="s">
        <v>773</v>
      </c>
      <c r="I183" s="293" t="s">
        <v>773</v>
      </c>
      <c r="J183" s="293" t="s">
        <v>773</v>
      </c>
      <c r="K183" s="293" t="s">
        <v>773</v>
      </c>
      <c r="L183" s="293" t="s">
        <v>773</v>
      </c>
      <c r="M183" s="293" t="s">
        <v>773</v>
      </c>
      <c r="N183" s="293">
        <v>0</v>
      </c>
      <c r="O183" s="293"/>
      <c r="P183" s="293"/>
      <c r="Q183" s="293"/>
      <c r="R183" s="293" t="s">
        <v>773</v>
      </c>
      <c r="S183" s="293" t="s">
        <v>773</v>
      </c>
      <c r="T183" s="293" t="s">
        <v>773</v>
      </c>
      <c r="U183" s="293" t="s">
        <v>773</v>
      </c>
      <c r="V183" s="293" t="s">
        <v>773</v>
      </c>
      <c r="W183" s="293" t="s">
        <v>773</v>
      </c>
      <c r="X183" s="293" t="s">
        <v>773</v>
      </c>
      <c r="Y183" s="422"/>
      <c r="Z183" s="406"/>
      <c r="AA183" s="406"/>
      <c r="AB183" s="406"/>
      <c r="AC183" s="294">
        <f>SUM(Y183:AB183)</f>
        <v>0</v>
      </c>
      <c r="AD183" s="281"/>
    </row>
    <row r="184" spans="1:30" ht="15" hidden="1" outlineLevel="1">
      <c r="B184" s="292" t="s">
        <v>265</v>
      </c>
      <c r="C184" s="289" t="s">
        <v>576</v>
      </c>
      <c r="D184" s="293"/>
      <c r="E184" s="293"/>
      <c r="F184" s="293"/>
      <c r="G184" s="293"/>
      <c r="H184" s="293" t="s">
        <v>773</v>
      </c>
      <c r="I184" s="293" t="s">
        <v>773</v>
      </c>
      <c r="J184" s="293" t="s">
        <v>773</v>
      </c>
      <c r="K184" s="293" t="s">
        <v>773</v>
      </c>
      <c r="L184" s="293" t="s">
        <v>773</v>
      </c>
      <c r="M184" s="293" t="s">
        <v>773</v>
      </c>
      <c r="N184" s="293">
        <f>N183</f>
        <v>0</v>
      </c>
      <c r="O184" s="293"/>
      <c r="P184" s="293"/>
      <c r="Q184" s="293"/>
      <c r="R184" s="293" t="s">
        <v>773</v>
      </c>
      <c r="S184" s="293" t="s">
        <v>773</v>
      </c>
      <c r="T184" s="293" t="s">
        <v>773</v>
      </c>
      <c r="U184" s="293" t="s">
        <v>773</v>
      </c>
      <c r="V184" s="293" t="s">
        <v>773</v>
      </c>
      <c r="W184" s="293" t="s">
        <v>773</v>
      </c>
      <c r="X184" s="293" t="s">
        <v>773</v>
      </c>
      <c r="Y184" s="407">
        <v>0</v>
      </c>
      <c r="Z184" s="407">
        <v>0</v>
      </c>
      <c r="AA184" s="407">
        <v>0</v>
      </c>
      <c r="AB184" s="407">
        <v>0</v>
      </c>
      <c r="AC184" s="304"/>
      <c r="AD184" s="281"/>
    </row>
    <row r="185" spans="1:30" ht="15" hidden="1" outlineLevel="1">
      <c r="B185" s="513"/>
      <c r="C185" s="289"/>
      <c r="D185" s="289"/>
      <c r="E185" s="289"/>
      <c r="F185" s="289"/>
      <c r="G185" s="289"/>
      <c r="H185" s="289"/>
      <c r="I185" s="289"/>
      <c r="J185" s="289"/>
      <c r="K185" s="289"/>
      <c r="L185" s="289"/>
      <c r="M185" s="289"/>
      <c r="N185" s="289"/>
      <c r="O185" s="289"/>
      <c r="P185" s="289"/>
      <c r="Q185" s="289"/>
      <c r="R185" s="289"/>
      <c r="S185" s="289"/>
      <c r="T185" s="289"/>
      <c r="U185" s="289"/>
      <c r="V185" s="289"/>
      <c r="W185" s="289"/>
      <c r="X185" s="289"/>
      <c r="Y185" s="408"/>
      <c r="Z185" s="421"/>
      <c r="AA185" s="421"/>
      <c r="AB185" s="421"/>
      <c r="AC185" s="304"/>
    </row>
    <row r="186" spans="1:30" ht="30" hidden="1" outlineLevel="1">
      <c r="A186" s="515">
        <v>47</v>
      </c>
      <c r="B186" s="513" t="s">
        <v>138</v>
      </c>
      <c r="C186" s="289" t="s">
        <v>583</v>
      </c>
      <c r="D186" s="293"/>
      <c r="E186" s="293"/>
      <c r="F186" s="293"/>
      <c r="G186" s="293"/>
      <c r="H186" s="293" t="s">
        <v>773</v>
      </c>
      <c r="I186" s="293" t="s">
        <v>773</v>
      </c>
      <c r="J186" s="293" t="s">
        <v>773</v>
      </c>
      <c r="K186" s="293" t="s">
        <v>773</v>
      </c>
      <c r="L186" s="293" t="s">
        <v>773</v>
      </c>
      <c r="M186" s="293" t="s">
        <v>773</v>
      </c>
      <c r="N186" s="293">
        <v>0</v>
      </c>
      <c r="O186" s="293"/>
      <c r="P186" s="293"/>
      <c r="Q186" s="293"/>
      <c r="R186" s="293" t="s">
        <v>773</v>
      </c>
      <c r="S186" s="293" t="s">
        <v>773</v>
      </c>
      <c r="T186" s="293" t="s">
        <v>773</v>
      </c>
      <c r="U186" s="293" t="s">
        <v>773</v>
      </c>
      <c r="V186" s="293" t="s">
        <v>773</v>
      </c>
      <c r="W186" s="293" t="s">
        <v>773</v>
      </c>
      <c r="X186" s="293" t="s">
        <v>773</v>
      </c>
      <c r="Y186" s="422"/>
      <c r="Z186" s="406"/>
      <c r="AA186" s="406"/>
      <c r="AB186" s="406"/>
      <c r="AC186" s="294">
        <f>SUM(Y186:AB186)</f>
        <v>0</v>
      </c>
      <c r="AD186" s="281"/>
    </row>
    <row r="187" spans="1:30" ht="15" hidden="1" outlineLevel="1">
      <c r="B187" s="292" t="s">
        <v>265</v>
      </c>
      <c r="C187" s="289" t="s">
        <v>576</v>
      </c>
      <c r="D187" s="293"/>
      <c r="E187" s="293"/>
      <c r="F187" s="293"/>
      <c r="G187" s="293"/>
      <c r="H187" s="293" t="s">
        <v>773</v>
      </c>
      <c r="I187" s="293" t="s">
        <v>773</v>
      </c>
      <c r="J187" s="293" t="s">
        <v>773</v>
      </c>
      <c r="K187" s="293" t="s">
        <v>773</v>
      </c>
      <c r="L187" s="293" t="s">
        <v>773</v>
      </c>
      <c r="M187" s="293" t="s">
        <v>773</v>
      </c>
      <c r="N187" s="293">
        <f>N186</f>
        <v>0</v>
      </c>
      <c r="O187" s="293"/>
      <c r="P187" s="293"/>
      <c r="Q187" s="293"/>
      <c r="R187" s="293" t="s">
        <v>773</v>
      </c>
      <c r="S187" s="293" t="s">
        <v>773</v>
      </c>
      <c r="T187" s="293" t="s">
        <v>773</v>
      </c>
      <c r="U187" s="293" t="s">
        <v>773</v>
      </c>
      <c r="V187" s="293" t="s">
        <v>773</v>
      </c>
      <c r="W187" s="293" t="s">
        <v>773</v>
      </c>
      <c r="X187" s="293" t="s">
        <v>773</v>
      </c>
      <c r="Y187" s="407">
        <v>0</v>
      </c>
      <c r="Z187" s="407">
        <v>0</v>
      </c>
      <c r="AA187" s="407">
        <v>0</v>
      </c>
      <c r="AB187" s="407">
        <v>0</v>
      </c>
      <c r="AC187" s="304"/>
      <c r="AD187" s="281"/>
    </row>
    <row r="188" spans="1:30" ht="15" hidden="1" outlineLevel="1">
      <c r="B188" s="513"/>
      <c r="C188" s="289"/>
      <c r="D188" s="289"/>
      <c r="E188" s="289"/>
      <c r="F188" s="289"/>
      <c r="G188" s="289"/>
      <c r="H188" s="289"/>
      <c r="I188" s="289"/>
      <c r="J188" s="289"/>
      <c r="K188" s="289"/>
      <c r="L188" s="289"/>
      <c r="M188" s="289"/>
      <c r="N188" s="289"/>
      <c r="O188" s="289"/>
      <c r="P188" s="289"/>
      <c r="Q188" s="289"/>
      <c r="R188" s="289"/>
      <c r="S188" s="289"/>
      <c r="T188" s="289"/>
      <c r="U188" s="289"/>
      <c r="V188" s="289"/>
      <c r="W188" s="289"/>
      <c r="X188" s="289"/>
      <c r="Y188" s="408"/>
      <c r="Z188" s="421"/>
      <c r="AA188" s="421"/>
      <c r="AB188" s="421"/>
      <c r="AC188" s="304"/>
    </row>
    <row r="189" spans="1:30" ht="30" hidden="1" outlineLevel="1">
      <c r="A189" s="515">
        <v>48</v>
      </c>
      <c r="B189" s="513" t="s">
        <v>139</v>
      </c>
      <c r="C189" s="289" t="s">
        <v>583</v>
      </c>
      <c r="D189" s="293"/>
      <c r="E189" s="293"/>
      <c r="F189" s="293"/>
      <c r="G189" s="293"/>
      <c r="H189" s="293" t="s">
        <v>773</v>
      </c>
      <c r="I189" s="293" t="s">
        <v>773</v>
      </c>
      <c r="J189" s="293" t="s">
        <v>773</v>
      </c>
      <c r="K189" s="293" t="s">
        <v>773</v>
      </c>
      <c r="L189" s="293" t="s">
        <v>773</v>
      </c>
      <c r="M189" s="293" t="s">
        <v>773</v>
      </c>
      <c r="N189" s="293">
        <v>0</v>
      </c>
      <c r="O189" s="293"/>
      <c r="P189" s="293"/>
      <c r="Q189" s="293"/>
      <c r="R189" s="293" t="s">
        <v>773</v>
      </c>
      <c r="S189" s="293" t="s">
        <v>773</v>
      </c>
      <c r="T189" s="293" t="s">
        <v>773</v>
      </c>
      <c r="U189" s="293" t="s">
        <v>773</v>
      </c>
      <c r="V189" s="293" t="s">
        <v>773</v>
      </c>
      <c r="W189" s="293" t="s">
        <v>773</v>
      </c>
      <c r="X189" s="293" t="s">
        <v>773</v>
      </c>
      <c r="Y189" s="422"/>
      <c r="Z189" s="406"/>
      <c r="AA189" s="406"/>
      <c r="AB189" s="406"/>
      <c r="AC189" s="294">
        <f>SUM(Y189:AB189)</f>
        <v>0</v>
      </c>
      <c r="AD189" s="281"/>
    </row>
    <row r="190" spans="1:30" ht="15" hidden="1" outlineLevel="1">
      <c r="B190" s="292" t="s">
        <v>265</v>
      </c>
      <c r="C190" s="289" t="s">
        <v>576</v>
      </c>
      <c r="D190" s="293"/>
      <c r="E190" s="293"/>
      <c r="F190" s="293"/>
      <c r="G190" s="293"/>
      <c r="H190" s="293" t="s">
        <v>773</v>
      </c>
      <c r="I190" s="293" t="s">
        <v>773</v>
      </c>
      <c r="J190" s="293" t="s">
        <v>773</v>
      </c>
      <c r="K190" s="293" t="s">
        <v>773</v>
      </c>
      <c r="L190" s="293" t="s">
        <v>773</v>
      </c>
      <c r="M190" s="293" t="s">
        <v>773</v>
      </c>
      <c r="N190" s="293">
        <f>N189</f>
        <v>0</v>
      </c>
      <c r="O190" s="293"/>
      <c r="P190" s="293"/>
      <c r="Q190" s="293" t="s">
        <v>773</v>
      </c>
      <c r="R190" s="293" t="s">
        <v>773</v>
      </c>
      <c r="S190" s="293" t="s">
        <v>773</v>
      </c>
      <c r="T190" s="293" t="s">
        <v>773</v>
      </c>
      <c r="U190" s="293" t="s">
        <v>773</v>
      </c>
      <c r="V190" s="293" t="s">
        <v>773</v>
      </c>
      <c r="W190" s="293" t="s">
        <v>773</v>
      </c>
      <c r="X190" s="293" t="s">
        <v>773</v>
      </c>
      <c r="Y190" s="407">
        <v>0</v>
      </c>
      <c r="Z190" s="407">
        <v>0</v>
      </c>
      <c r="AA190" s="407">
        <v>0</v>
      </c>
      <c r="AB190" s="407">
        <v>0</v>
      </c>
      <c r="AC190" s="304"/>
      <c r="AD190" s="281"/>
    </row>
    <row r="191" spans="1:30" ht="15" hidden="1" outlineLevel="1">
      <c r="B191" s="513"/>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408"/>
      <c r="Z191" s="421"/>
      <c r="AA191" s="421"/>
      <c r="AB191" s="421"/>
      <c r="AC191" s="304"/>
    </row>
    <row r="192" spans="1:30" ht="30" hidden="1" outlineLevel="1">
      <c r="A192" s="515">
        <v>49</v>
      </c>
      <c r="B192" s="513" t="s">
        <v>140</v>
      </c>
      <c r="C192" s="289" t="s">
        <v>583</v>
      </c>
      <c r="D192" s="293"/>
      <c r="E192" s="293"/>
      <c r="F192" s="293"/>
      <c r="G192" s="293"/>
      <c r="H192" s="293" t="s">
        <v>773</v>
      </c>
      <c r="I192" s="293" t="s">
        <v>773</v>
      </c>
      <c r="J192" s="293" t="s">
        <v>773</v>
      </c>
      <c r="K192" s="293" t="s">
        <v>773</v>
      </c>
      <c r="L192" s="293" t="s">
        <v>773</v>
      </c>
      <c r="M192" s="293" t="s">
        <v>773</v>
      </c>
      <c r="N192" s="293">
        <v>0</v>
      </c>
      <c r="O192" s="293"/>
      <c r="P192" s="293"/>
      <c r="Q192" s="293" t="s">
        <v>773</v>
      </c>
      <c r="R192" s="293" t="s">
        <v>773</v>
      </c>
      <c r="S192" s="293" t="s">
        <v>773</v>
      </c>
      <c r="T192" s="293" t="s">
        <v>773</v>
      </c>
      <c r="U192" s="293" t="s">
        <v>773</v>
      </c>
      <c r="V192" s="293" t="s">
        <v>773</v>
      </c>
      <c r="W192" s="293" t="s">
        <v>773</v>
      </c>
      <c r="X192" s="293" t="s">
        <v>773</v>
      </c>
      <c r="Y192" s="422"/>
      <c r="Z192" s="406"/>
      <c r="AA192" s="406"/>
      <c r="AB192" s="406"/>
      <c r="AC192" s="294">
        <f>SUM(Y192:AB192)</f>
        <v>0</v>
      </c>
      <c r="AD192" s="281"/>
    </row>
    <row r="193" spans="2:30" ht="15" hidden="1" outlineLevel="1">
      <c r="B193" s="292" t="s">
        <v>265</v>
      </c>
      <c r="C193" s="289" t="s">
        <v>576</v>
      </c>
      <c r="D193" s="293"/>
      <c r="E193" s="293"/>
      <c r="F193" s="293"/>
      <c r="G193" s="293"/>
      <c r="H193" s="293" t="s">
        <v>773</v>
      </c>
      <c r="I193" s="293" t="s">
        <v>773</v>
      </c>
      <c r="J193" s="293" t="s">
        <v>773</v>
      </c>
      <c r="K193" s="293" t="s">
        <v>773</v>
      </c>
      <c r="L193" s="293" t="s">
        <v>773</v>
      </c>
      <c r="M193" s="293" t="s">
        <v>773</v>
      </c>
      <c r="N193" s="293">
        <f>N192</f>
        <v>0</v>
      </c>
      <c r="O193" s="293"/>
      <c r="P193" s="293"/>
      <c r="Q193" s="293" t="s">
        <v>773</v>
      </c>
      <c r="R193" s="293" t="s">
        <v>773</v>
      </c>
      <c r="S193" s="293" t="s">
        <v>773</v>
      </c>
      <c r="T193" s="293" t="s">
        <v>773</v>
      </c>
      <c r="U193" s="293" t="s">
        <v>773</v>
      </c>
      <c r="V193" s="293" t="s">
        <v>773</v>
      </c>
      <c r="W193" s="293" t="s">
        <v>773</v>
      </c>
      <c r="X193" s="293" t="s">
        <v>773</v>
      </c>
      <c r="Y193" s="407">
        <v>0</v>
      </c>
      <c r="Z193" s="407">
        <v>0</v>
      </c>
      <c r="AA193" s="407">
        <v>0</v>
      </c>
      <c r="AB193" s="407">
        <v>0</v>
      </c>
      <c r="AC193" s="304"/>
      <c r="AD193" s="281"/>
    </row>
    <row r="194" spans="2:30" ht="15" outlineLevel="1">
      <c r="B194" s="292"/>
      <c r="C194" s="303"/>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99"/>
      <c r="Z194" s="299"/>
      <c r="AA194" s="299"/>
      <c r="AB194" s="299"/>
      <c r="AC194" s="304"/>
    </row>
    <row r="195" spans="2:30" ht="15.6">
      <c r="B195" s="325" t="s">
        <v>269</v>
      </c>
      <c r="C195" s="327"/>
      <c r="D195" s="327">
        <f>SUM(D38:D193)</f>
        <v>0</v>
      </c>
      <c r="E195" s="327">
        <f t="shared" ref="E195:M195" si="0">SUM(E38:E193)</f>
        <v>0</v>
      </c>
      <c r="F195" s="327">
        <f t="shared" si="0"/>
        <v>0</v>
      </c>
      <c r="G195" s="327">
        <f t="shared" si="0"/>
        <v>0</v>
      </c>
      <c r="H195" s="327">
        <f t="shared" si="0"/>
        <v>10217907</v>
      </c>
      <c r="I195" s="327">
        <f t="shared" si="0"/>
        <v>0</v>
      </c>
      <c r="J195" s="327">
        <f t="shared" si="0"/>
        <v>0</v>
      </c>
      <c r="K195" s="327">
        <f t="shared" si="0"/>
        <v>0</v>
      </c>
      <c r="L195" s="327">
        <f t="shared" si="0"/>
        <v>0</v>
      </c>
      <c r="M195" s="327">
        <f t="shared" si="0"/>
        <v>0</v>
      </c>
      <c r="N195" s="327"/>
      <c r="O195" s="327">
        <f>SUM(O38:O193)</f>
        <v>0</v>
      </c>
      <c r="P195" s="327">
        <f t="shared" ref="P195:X195" si="1">SUM(P38:P193)</f>
        <v>0</v>
      </c>
      <c r="Q195" s="327">
        <f t="shared" si="1"/>
        <v>0</v>
      </c>
      <c r="R195" s="327">
        <f t="shared" si="1"/>
        <v>0</v>
      </c>
      <c r="S195" s="327">
        <f t="shared" si="1"/>
        <v>1302</v>
      </c>
      <c r="T195" s="327">
        <f t="shared" si="1"/>
        <v>0</v>
      </c>
      <c r="U195" s="327">
        <f t="shared" si="1"/>
        <v>0</v>
      </c>
      <c r="V195" s="327">
        <f t="shared" si="1"/>
        <v>0</v>
      </c>
      <c r="W195" s="327">
        <f t="shared" si="1"/>
        <v>0</v>
      </c>
      <c r="X195" s="327">
        <f t="shared" si="1"/>
        <v>0</v>
      </c>
      <c r="Y195" s="327">
        <f>IF(Y36="kWh",SUMPRODUCT(D38:D193,Y38:Y193))</f>
        <v>0</v>
      </c>
      <c r="Z195" s="327">
        <f>IF(Z36="kWh",SUMPRODUCT(D38:D193,Z38:Z193))</f>
        <v>0</v>
      </c>
      <c r="AA195" s="327">
        <f>IF(AA36="kw",SUMPRODUCT(N38:N193,O38:O193,AA38:AA193),SUMPRODUCT(D38:D193,AA38:AA193))</f>
        <v>0</v>
      </c>
      <c r="AB195" s="327">
        <f>IF(AB36="kw",SUMPRODUCT(N38:N193,O38:O193,AB38:AB193),SUMPRODUCT(D38:D193,AB38:AB193))</f>
        <v>0</v>
      </c>
      <c r="AC195" s="328"/>
    </row>
    <row r="196" spans="2:30" ht="15.6">
      <c r="B196" s="387" t="s">
        <v>270</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f>HLOOKUP(Y35,'2. LRAMVA Threshold'!$B$42:$Q$53,7,FALSE)</f>
        <v>0</v>
      </c>
      <c r="Z196" s="388">
        <f>HLOOKUP(Z35,'2. LRAMVA Threshold'!$B$42:$Q$53,7,FALSE)</f>
        <v>0</v>
      </c>
      <c r="AA196" s="388">
        <f>HLOOKUP(AA35,'2. LRAMVA Threshold'!$B$42:$Q$53,7,FALSE)</f>
        <v>0</v>
      </c>
      <c r="AB196" s="388">
        <f>HLOOKUP(AB35,'2. LRAMVA Threshold'!$B$42:$Q$53,7,FALSE)</f>
        <v>0</v>
      </c>
      <c r="AC196" s="389"/>
    </row>
    <row r="197" spans="2:30" ht="15">
      <c r="B197" s="514"/>
      <c r="C197" s="428"/>
      <c r="D197" s="429"/>
      <c r="E197" s="429"/>
      <c r="F197" s="429"/>
      <c r="G197" s="429"/>
      <c r="H197" s="429"/>
      <c r="I197" s="429"/>
      <c r="J197" s="429"/>
      <c r="K197" s="429"/>
      <c r="L197" s="429"/>
      <c r="M197" s="429"/>
      <c r="N197" s="429"/>
      <c r="O197" s="430"/>
      <c r="P197" s="429"/>
      <c r="Q197" s="429"/>
      <c r="R197" s="429"/>
      <c r="S197" s="431"/>
      <c r="T197" s="431"/>
      <c r="U197" s="431"/>
      <c r="V197" s="431"/>
      <c r="W197" s="429"/>
      <c r="X197" s="429"/>
      <c r="Y197" s="432"/>
      <c r="Z197" s="432"/>
      <c r="AA197" s="432"/>
      <c r="AB197" s="432"/>
      <c r="AC197" s="396"/>
    </row>
    <row r="198" spans="2:30" ht="15">
      <c r="B198" s="322" t="s">
        <v>166</v>
      </c>
      <c r="C198" s="336"/>
      <c r="D198" s="336"/>
      <c r="E198" s="372"/>
      <c r="F198" s="372"/>
      <c r="G198" s="372"/>
      <c r="H198" s="372"/>
      <c r="I198" s="372"/>
      <c r="J198" s="372"/>
      <c r="K198" s="372"/>
      <c r="L198" s="372"/>
      <c r="M198" s="372"/>
      <c r="N198" s="372"/>
      <c r="O198" s="289"/>
      <c r="P198" s="338"/>
      <c r="Q198" s="338"/>
      <c r="R198" s="338"/>
      <c r="S198" s="337"/>
      <c r="T198" s="337"/>
      <c r="U198" s="337"/>
      <c r="V198" s="337"/>
      <c r="W198" s="338"/>
      <c r="X198" s="338"/>
      <c r="Y198" s="339">
        <f>HLOOKUP(Y$35,'3.  Distribution Rates'!$C$122:$P$133,7,FALSE)</f>
        <v>1.44E-2</v>
      </c>
      <c r="Z198" s="339">
        <f>HLOOKUP(Z$35,'3.  Distribution Rates'!$C$122:$P$133,7,FALSE)</f>
        <v>1.9400000000000001E-2</v>
      </c>
      <c r="AA198" s="339">
        <f>HLOOKUP(AA$35,'3.  Distribution Rates'!$C$122:$P$133,7,FALSE)</f>
        <v>4.6454000000000004</v>
      </c>
      <c r="AB198" s="339">
        <f>HLOOKUP(AB$35,'3.  Distribution Rates'!$C$122:$P$133,7,FALSE)</f>
        <v>4.7759999999999998</v>
      </c>
      <c r="AC198" s="345"/>
    </row>
    <row r="199" spans="2:30" ht="15">
      <c r="B199" s="322" t="s">
        <v>148</v>
      </c>
      <c r="C199" s="342"/>
      <c r="D199" s="307"/>
      <c r="E199" s="277"/>
      <c r="F199" s="277"/>
      <c r="G199" s="277"/>
      <c r="H199" s="277"/>
      <c r="I199" s="277"/>
      <c r="J199" s="277"/>
      <c r="K199" s="277"/>
      <c r="L199" s="277"/>
      <c r="M199" s="277"/>
      <c r="N199" s="277"/>
      <c r="O199" s="289"/>
      <c r="P199" s="277"/>
      <c r="Q199" s="277"/>
      <c r="R199" s="277"/>
      <c r="S199" s="307"/>
      <c r="T199" s="307"/>
      <c r="U199" s="307"/>
      <c r="V199" s="307"/>
      <c r="W199" s="277"/>
      <c r="X199" s="277"/>
      <c r="Y199" s="374">
        <f>'4.  2011-2014 LRAM'!Y138*Y198</f>
        <v>0</v>
      </c>
      <c r="Z199" s="374">
        <f>'4.  2011-2014 LRAM'!Z138*Z198</f>
        <v>0</v>
      </c>
      <c r="AA199" s="374">
        <f>'4.  2011-2014 LRAM'!AA138*AA198</f>
        <v>0</v>
      </c>
      <c r="AB199" s="374">
        <f>'4.  2011-2014 LRAM'!AB138*AB198</f>
        <v>0</v>
      </c>
      <c r="AC199" s="622">
        <f>SUM(Y199:AB199)</f>
        <v>0</v>
      </c>
    </row>
    <row r="200" spans="2:30" ht="15">
      <c r="B200" s="322" t="s">
        <v>149</v>
      </c>
      <c r="C200" s="342"/>
      <c r="D200" s="307"/>
      <c r="E200" s="277"/>
      <c r="F200" s="277"/>
      <c r="G200" s="277"/>
      <c r="H200" s="277"/>
      <c r="I200" s="277"/>
      <c r="J200" s="277"/>
      <c r="K200" s="277"/>
      <c r="L200" s="277"/>
      <c r="M200" s="277"/>
      <c r="N200" s="277"/>
      <c r="O200" s="289"/>
      <c r="P200" s="277"/>
      <c r="Q200" s="277"/>
      <c r="R200" s="277"/>
      <c r="S200" s="307"/>
      <c r="T200" s="307"/>
      <c r="U200" s="307"/>
      <c r="V200" s="307"/>
      <c r="W200" s="277"/>
      <c r="X200" s="277"/>
      <c r="Y200" s="374">
        <f>'4.  2011-2014 LRAM'!Y267*Y198</f>
        <v>0</v>
      </c>
      <c r="Z200" s="374">
        <f>'4.  2011-2014 LRAM'!Z267*Z198</f>
        <v>0</v>
      </c>
      <c r="AA200" s="374">
        <f>'4.  2011-2014 LRAM'!AA267*AA198</f>
        <v>0</v>
      </c>
      <c r="AB200" s="374">
        <f>'4.  2011-2014 LRAM'!AB267*AB198</f>
        <v>0</v>
      </c>
      <c r="AC200" s="622">
        <f>SUM(Y200:AB200)</f>
        <v>0</v>
      </c>
    </row>
    <row r="201" spans="2:30" ht="15">
      <c r="B201" s="322" t="s">
        <v>150</v>
      </c>
      <c r="C201" s="342"/>
      <c r="D201" s="307"/>
      <c r="E201" s="277"/>
      <c r="F201" s="277"/>
      <c r="G201" s="277"/>
      <c r="H201" s="277"/>
      <c r="I201" s="277"/>
      <c r="J201" s="277"/>
      <c r="K201" s="277"/>
      <c r="L201" s="277"/>
      <c r="M201" s="277"/>
      <c r="N201" s="277"/>
      <c r="O201" s="289"/>
      <c r="P201" s="277"/>
      <c r="Q201" s="277"/>
      <c r="R201" s="277"/>
      <c r="S201" s="307"/>
      <c r="T201" s="307"/>
      <c r="U201" s="307"/>
      <c r="V201" s="307"/>
      <c r="W201" s="277"/>
      <c r="X201" s="277"/>
      <c r="Y201" s="374">
        <f>'4.  2011-2014 LRAM'!Y396*Y198</f>
        <v>0</v>
      </c>
      <c r="Z201" s="374">
        <f>'4.  2011-2014 LRAM'!Z396*Z198</f>
        <v>0</v>
      </c>
      <c r="AA201" s="374">
        <f>'4.  2011-2014 LRAM'!AA396*AA198</f>
        <v>0</v>
      </c>
      <c r="AB201" s="374">
        <f>'4.  2011-2014 LRAM'!AB396*AB198</f>
        <v>0</v>
      </c>
      <c r="AC201" s="622">
        <f>SUM(Y201:AB201)</f>
        <v>0</v>
      </c>
    </row>
    <row r="202" spans="2:30" ht="15">
      <c r="B202" s="322" t="s">
        <v>151</v>
      </c>
      <c r="C202" s="342"/>
      <c r="D202" s="307"/>
      <c r="E202" s="277"/>
      <c r="F202" s="277"/>
      <c r="G202" s="277"/>
      <c r="H202" s="277"/>
      <c r="I202" s="277"/>
      <c r="J202" s="277"/>
      <c r="K202" s="277"/>
      <c r="L202" s="277"/>
      <c r="M202" s="277"/>
      <c r="N202" s="277"/>
      <c r="O202" s="289"/>
      <c r="P202" s="277"/>
      <c r="Q202" s="277"/>
      <c r="R202" s="277"/>
      <c r="S202" s="307"/>
      <c r="T202" s="307"/>
      <c r="U202" s="307"/>
      <c r="V202" s="307"/>
      <c r="W202" s="277"/>
      <c r="X202" s="277"/>
      <c r="Y202" s="374">
        <f>'4.  2011-2014 LRAM'!Y526*Y198</f>
        <v>0</v>
      </c>
      <c r="Z202" s="374">
        <f>'4.  2011-2014 LRAM'!Z526*Z198</f>
        <v>0</v>
      </c>
      <c r="AA202" s="374">
        <f>'4.  2011-2014 LRAM'!AA526*AA198</f>
        <v>0</v>
      </c>
      <c r="AB202" s="374">
        <f>'4.  2011-2014 LRAM'!AB526*AB198</f>
        <v>0</v>
      </c>
      <c r="AC202" s="622">
        <f>SUM(Y202:AB202)</f>
        <v>0</v>
      </c>
    </row>
    <row r="203" spans="2:30" ht="15">
      <c r="B203" s="322" t="s">
        <v>152</v>
      </c>
      <c r="C203" s="342"/>
      <c r="D203" s="307"/>
      <c r="E203" s="277"/>
      <c r="F203" s="277"/>
      <c r="G203" s="277"/>
      <c r="H203" s="277"/>
      <c r="I203" s="277"/>
      <c r="J203" s="277"/>
      <c r="K203" s="277"/>
      <c r="L203" s="277"/>
      <c r="M203" s="277"/>
      <c r="N203" s="277"/>
      <c r="O203" s="289"/>
      <c r="P203" s="277"/>
      <c r="Q203" s="277"/>
      <c r="R203" s="277"/>
      <c r="S203" s="307"/>
      <c r="T203" s="307"/>
      <c r="U203" s="307"/>
      <c r="V203" s="307"/>
      <c r="W203" s="277"/>
      <c r="X203" s="277"/>
      <c r="Y203" s="374">
        <f>Y195*Y198</f>
        <v>0</v>
      </c>
      <c r="Z203" s="374">
        <f>Z195*Z198</f>
        <v>0</v>
      </c>
      <c r="AA203" s="374">
        <f>AA195*AA198</f>
        <v>0</v>
      </c>
      <c r="AB203" s="374">
        <f t="shared" ref="AB203" si="2">AB195*AB198</f>
        <v>0</v>
      </c>
      <c r="AC203" s="622">
        <f>SUM(Y203:AB203)</f>
        <v>0</v>
      </c>
    </row>
    <row r="204" spans="2:30" ht="15.6">
      <c r="B204" s="346" t="s">
        <v>266</v>
      </c>
      <c r="C204" s="342"/>
      <c r="D204" s="334"/>
      <c r="E204" s="332"/>
      <c r="F204" s="332"/>
      <c r="G204" s="332"/>
      <c r="H204" s="332"/>
      <c r="I204" s="332"/>
      <c r="J204" s="332"/>
      <c r="K204" s="332"/>
      <c r="L204" s="332"/>
      <c r="M204" s="332"/>
      <c r="N204" s="332"/>
      <c r="O204" s="298"/>
      <c r="P204" s="332"/>
      <c r="Q204" s="332"/>
      <c r="R204" s="332"/>
      <c r="S204" s="334"/>
      <c r="T204" s="334"/>
      <c r="U204" s="334"/>
      <c r="V204" s="334"/>
      <c r="W204" s="332"/>
      <c r="X204" s="332"/>
      <c r="Y204" s="343">
        <f>SUM(Y199:Y203)</f>
        <v>0</v>
      </c>
      <c r="Z204" s="343">
        <f>SUM(Z199:Z203)</f>
        <v>0</v>
      </c>
      <c r="AA204" s="343">
        <f t="shared" ref="AA204:AB204" si="3">SUM(AA199:AA203)</f>
        <v>0</v>
      </c>
      <c r="AB204" s="343">
        <f t="shared" si="3"/>
        <v>0</v>
      </c>
      <c r="AC204" s="403">
        <f>SUM(AC199:AC203)</f>
        <v>0</v>
      </c>
    </row>
    <row r="205" spans="2:30" ht="15.6">
      <c r="B205" s="346" t="s">
        <v>267</v>
      </c>
      <c r="C205" s="342"/>
      <c r="D205" s="347"/>
      <c r="E205" s="332"/>
      <c r="F205" s="332"/>
      <c r="G205" s="332"/>
      <c r="H205" s="332"/>
      <c r="I205" s="332"/>
      <c r="J205" s="332"/>
      <c r="K205" s="332"/>
      <c r="L205" s="332"/>
      <c r="M205" s="332"/>
      <c r="N205" s="332"/>
      <c r="O205" s="298"/>
      <c r="P205" s="332"/>
      <c r="Q205" s="332"/>
      <c r="R205" s="332"/>
      <c r="S205" s="334"/>
      <c r="T205" s="334"/>
      <c r="U205" s="334"/>
      <c r="V205" s="334"/>
      <c r="W205" s="332"/>
      <c r="X205" s="332"/>
      <c r="Y205" s="344">
        <f>Y196*Y198</f>
        <v>0</v>
      </c>
      <c r="Z205" s="344">
        <f t="shared" ref="Z205:AB205" si="4">Z196*Z198</f>
        <v>0</v>
      </c>
      <c r="AA205" s="344">
        <f t="shared" si="4"/>
        <v>0</v>
      </c>
      <c r="AB205" s="344">
        <f t="shared" si="4"/>
        <v>0</v>
      </c>
      <c r="AC205" s="403">
        <f>SUM(Y205:AB205)</f>
        <v>0</v>
      </c>
    </row>
    <row r="206" spans="2:30" ht="15.6">
      <c r="B206" s="346" t="s">
        <v>268</v>
      </c>
      <c r="C206" s="342"/>
      <c r="D206" s="347"/>
      <c r="E206" s="332"/>
      <c r="F206" s="332"/>
      <c r="G206" s="332"/>
      <c r="H206" s="332"/>
      <c r="I206" s="332"/>
      <c r="J206" s="332"/>
      <c r="K206" s="332"/>
      <c r="L206" s="332"/>
      <c r="M206" s="332"/>
      <c r="N206" s="332"/>
      <c r="O206" s="298"/>
      <c r="P206" s="332"/>
      <c r="Q206" s="332"/>
      <c r="R206" s="332"/>
      <c r="S206" s="347"/>
      <c r="T206" s="347"/>
      <c r="U206" s="347"/>
      <c r="V206" s="347"/>
      <c r="W206" s="332"/>
      <c r="X206" s="332"/>
      <c r="Y206" s="348"/>
      <c r="Z206" s="348"/>
      <c r="AA206" s="348"/>
      <c r="AB206" s="348"/>
      <c r="AC206" s="403">
        <f>AC204-AC205</f>
        <v>0</v>
      </c>
    </row>
    <row r="207" spans="2:30" ht="15">
      <c r="B207" s="322"/>
      <c r="C207" s="347"/>
      <c r="D207" s="347"/>
      <c r="E207" s="332"/>
      <c r="F207" s="332"/>
      <c r="G207" s="332"/>
      <c r="H207" s="332"/>
      <c r="I207" s="332"/>
      <c r="J207" s="332"/>
      <c r="K207" s="332"/>
      <c r="L207" s="332"/>
      <c r="M207" s="332"/>
      <c r="N207" s="332"/>
      <c r="O207" s="298"/>
      <c r="P207" s="332"/>
      <c r="Q207" s="332"/>
      <c r="R207" s="332"/>
      <c r="S207" s="347"/>
      <c r="T207" s="342"/>
      <c r="U207" s="347"/>
      <c r="V207" s="347"/>
      <c r="W207" s="332"/>
      <c r="X207" s="332"/>
      <c r="Y207" s="349"/>
      <c r="Z207" s="349"/>
      <c r="AA207" s="349"/>
      <c r="AB207" s="349"/>
      <c r="AC207" s="345"/>
    </row>
    <row r="208" spans="2:30" ht="15">
      <c r="B208" s="292" t="s">
        <v>143</v>
      </c>
      <c r="C208" s="302"/>
      <c r="D208" s="277"/>
      <c r="E208" s="277"/>
      <c r="F208" s="277"/>
      <c r="G208" s="277"/>
      <c r="H208" s="277"/>
      <c r="I208" s="277"/>
      <c r="J208" s="277"/>
      <c r="K208" s="277"/>
      <c r="L208" s="277"/>
      <c r="M208" s="277"/>
      <c r="N208" s="277"/>
      <c r="O208" s="354"/>
      <c r="P208" s="277"/>
      <c r="Q208" s="277"/>
      <c r="R208" s="277"/>
      <c r="S208" s="302"/>
      <c r="T208" s="307"/>
      <c r="U208" s="307"/>
      <c r="V208" s="277"/>
      <c r="W208" s="277"/>
      <c r="X208" s="307"/>
      <c r="Y208" s="289">
        <f>SUMPRODUCT(E38:E193,Y38:Y193)</f>
        <v>0</v>
      </c>
      <c r="Z208" s="289">
        <f>SUMPRODUCT(E38:E193,Z38:Z193)</f>
        <v>0</v>
      </c>
      <c r="AA208" s="289">
        <f>IF(AA36="kw",SUMPRODUCT(N38:N193,P38:P193,AA38:AA193),SUMPRODUCT(E38:E193,AA38:AA193))</f>
        <v>0</v>
      </c>
      <c r="AB208" s="289">
        <f>IF(AB36="kw",SUMPRODUCT(N38:N193,P38:P193,AB38:AB193),SUMPRODUCT(E38:E193,AB38:AB193))</f>
        <v>0</v>
      </c>
      <c r="AC208" s="345"/>
    </row>
    <row r="209" spans="1:30" ht="15">
      <c r="B209" s="292" t="s">
        <v>144</v>
      </c>
      <c r="C209" s="302"/>
      <c r="D209" s="277"/>
      <c r="E209" s="277"/>
      <c r="F209" s="277"/>
      <c r="G209" s="277"/>
      <c r="H209" s="277"/>
      <c r="I209" s="277"/>
      <c r="J209" s="277"/>
      <c r="K209" s="277"/>
      <c r="L209" s="277"/>
      <c r="M209" s="277"/>
      <c r="N209" s="277"/>
      <c r="O209" s="354"/>
      <c r="P209" s="277"/>
      <c r="Q209" s="277"/>
      <c r="R209" s="277"/>
      <c r="S209" s="302"/>
      <c r="T209" s="307"/>
      <c r="U209" s="307"/>
      <c r="V209" s="277"/>
      <c r="W209" s="277"/>
      <c r="X209" s="307"/>
      <c r="Y209" s="289">
        <f>SUMPRODUCT(F38:F193,Y38:Y193)</f>
        <v>0</v>
      </c>
      <c r="Z209" s="289">
        <f>SUMPRODUCT(F38:F193,Z38:Z193)</f>
        <v>0</v>
      </c>
      <c r="AA209" s="289">
        <f>IF(AA36="kw",SUMPRODUCT(N38:N193,Q38:Q193,AA38:AA193),SUMPRODUCT(F38:F193,AA38:AA193))</f>
        <v>0</v>
      </c>
      <c r="AB209" s="289">
        <f>IF(AB36="kw",SUMPRODUCT(N38:N193,Q38:Q193,AB38:AB193),SUMPRODUCT(F38:F193,AB38:AB193))</f>
        <v>0</v>
      </c>
      <c r="AC209" s="335"/>
    </row>
    <row r="210" spans="1:30" ht="15">
      <c r="B210" s="292" t="s">
        <v>145</v>
      </c>
      <c r="C210" s="302"/>
      <c r="D210" s="277"/>
      <c r="E210" s="277"/>
      <c r="F210" s="277"/>
      <c r="G210" s="277"/>
      <c r="H210" s="277"/>
      <c r="I210" s="277"/>
      <c r="J210" s="277"/>
      <c r="K210" s="277"/>
      <c r="L210" s="277"/>
      <c r="M210" s="277"/>
      <c r="N210" s="277"/>
      <c r="O210" s="354"/>
      <c r="P210" s="277"/>
      <c r="Q210" s="277"/>
      <c r="R210" s="277"/>
      <c r="S210" s="302"/>
      <c r="T210" s="307"/>
      <c r="U210" s="307"/>
      <c r="V210" s="277"/>
      <c r="W210" s="277"/>
      <c r="X210" s="307"/>
      <c r="Y210" s="289">
        <f>SUMPRODUCT(G38:G193,Y38:Y193)</f>
        <v>0</v>
      </c>
      <c r="Z210" s="289">
        <f>SUMPRODUCT(G38:G193,Z38:Z193)</f>
        <v>0</v>
      </c>
      <c r="AA210" s="289">
        <f>IF(AA36="kw",SUMPRODUCT(N38:N193,R38:R193,AA38:AA193),SUMPRODUCT(G38:G193,AA38:AA193))</f>
        <v>0</v>
      </c>
      <c r="AB210" s="289">
        <f>IF(AB36="kw",SUMPRODUCT(N38:N193,R38:R193,AB38:AB193),SUMPRODUCT(G38:G193,AB38:AB193))</f>
        <v>0</v>
      </c>
      <c r="AC210" s="335"/>
    </row>
    <row r="211" spans="1:30" ht="15">
      <c r="B211" s="292" t="s">
        <v>146</v>
      </c>
      <c r="C211" s="302"/>
      <c r="D211" s="277"/>
      <c r="E211" s="277"/>
      <c r="F211" s="277"/>
      <c r="G211" s="277"/>
      <c r="H211" s="277"/>
      <c r="I211" s="277"/>
      <c r="J211" s="277"/>
      <c r="K211" s="277"/>
      <c r="L211" s="277"/>
      <c r="M211" s="277"/>
      <c r="N211" s="277"/>
      <c r="O211" s="354"/>
      <c r="P211" s="277"/>
      <c r="Q211" s="277"/>
      <c r="R211" s="277"/>
      <c r="S211" s="302"/>
      <c r="T211" s="307"/>
      <c r="U211" s="307"/>
      <c r="V211" s="277"/>
      <c r="W211" s="277"/>
      <c r="X211" s="307"/>
      <c r="Y211" s="289">
        <f>SUMPRODUCT(H38:H193,Y38:Y193)</f>
        <v>1669124</v>
      </c>
      <c r="Z211" s="289">
        <f>SUMPRODUCT(H38:H193,Z38:Z193)</f>
        <v>1821286.7239999999</v>
      </c>
      <c r="AA211" s="289">
        <f>IF(AA36="kw",SUMPRODUCT(N38:N193,S38:S193,AA38:AA193),SUMPRODUCT(H38:H193,AA38:AA193))</f>
        <v>6331.4639999999999</v>
      </c>
      <c r="AB211" s="289">
        <f>IF(AB36="kw",SUMPRODUCT(N38:N193,S38:S193,AB38:AB193),SUMPRODUCT(H38:H193,AB38:AB193))</f>
        <v>2266.6799999999998</v>
      </c>
      <c r="AC211" s="335"/>
    </row>
    <row r="212" spans="1:30" ht="15">
      <c r="B212" s="433" t="s">
        <v>147</v>
      </c>
      <c r="C212" s="361"/>
      <c r="D212" s="380"/>
      <c r="E212" s="380"/>
      <c r="F212" s="380"/>
      <c r="G212" s="380"/>
      <c r="H212" s="380"/>
      <c r="I212" s="380"/>
      <c r="J212" s="380"/>
      <c r="K212" s="380"/>
      <c r="L212" s="380"/>
      <c r="M212" s="380"/>
      <c r="N212" s="380"/>
      <c r="O212" s="379"/>
      <c r="P212" s="380"/>
      <c r="Q212" s="380"/>
      <c r="R212" s="380"/>
      <c r="S212" s="361"/>
      <c r="T212" s="381"/>
      <c r="U212" s="381"/>
      <c r="V212" s="380"/>
      <c r="W212" s="380"/>
      <c r="X212" s="381"/>
      <c r="Y212" s="324">
        <f>SUMPRODUCT(I38:I193,Y38:Y193)</f>
        <v>0</v>
      </c>
      <c r="Z212" s="324">
        <f>SUMPRODUCT(I38:I193,Z38:Z193)</f>
        <v>0</v>
      </c>
      <c r="AA212" s="324">
        <f>IF(AA36="kw",SUMPRODUCT(N38:N193,T38:T193,AA38:AA193),SUMPRODUCT(I38:I193,AA38:AA193))</f>
        <v>0</v>
      </c>
      <c r="AB212" s="324">
        <f>IF(AB36="kw",SUMPRODUCT(N38:N193,T38:T193,AB38:AB193),SUMPRODUCT(I38:I193,AB38:AB193))</f>
        <v>0</v>
      </c>
      <c r="AC212" s="382"/>
    </row>
    <row r="213" spans="1:30" ht="20.25" customHeight="1">
      <c r="B213" s="364" t="s">
        <v>580</v>
      </c>
      <c r="C213" s="383"/>
      <c r="D213" s="384"/>
      <c r="E213" s="384"/>
      <c r="F213" s="384"/>
      <c r="G213" s="384"/>
      <c r="H213" s="384"/>
      <c r="I213" s="384"/>
      <c r="J213" s="384"/>
      <c r="K213" s="384"/>
      <c r="L213" s="384"/>
      <c r="M213" s="384"/>
      <c r="N213" s="384"/>
      <c r="O213" s="384"/>
      <c r="P213" s="384"/>
      <c r="Q213" s="384"/>
      <c r="R213" s="384"/>
      <c r="S213" s="367"/>
      <c r="T213" s="368"/>
      <c r="U213" s="384"/>
      <c r="V213" s="384"/>
      <c r="W213" s="384"/>
      <c r="X213" s="384"/>
      <c r="Y213" s="405"/>
      <c r="Z213" s="405"/>
      <c r="AA213" s="405"/>
      <c r="AB213" s="405"/>
      <c r="AC213" s="385"/>
    </row>
    <row r="214" spans="1:30" ht="15.6">
      <c r="B214" s="434"/>
    </row>
    <row r="215" spans="1:30" ht="15.6">
      <c r="B215" s="434"/>
    </row>
    <row r="216" spans="1:30" ht="15.6">
      <c r="B216" s="278" t="s">
        <v>271</v>
      </c>
      <c r="C216" s="279"/>
      <c r="D216" s="583" t="s">
        <v>524</v>
      </c>
      <c r="E216" s="253"/>
      <c r="F216" s="583"/>
      <c r="G216" s="253"/>
      <c r="H216" s="253"/>
      <c r="I216" s="253"/>
      <c r="J216" s="253"/>
      <c r="K216" s="253"/>
      <c r="L216" s="253"/>
      <c r="M216" s="253"/>
      <c r="N216" s="253"/>
      <c r="O216" s="279"/>
      <c r="P216" s="253"/>
      <c r="Q216" s="253"/>
      <c r="R216" s="253"/>
      <c r="S216" s="253"/>
      <c r="T216" s="253"/>
      <c r="U216" s="253"/>
      <c r="V216" s="253"/>
      <c r="W216" s="253"/>
      <c r="X216" s="253"/>
      <c r="Y216" s="269"/>
      <c r="Z216" s="267"/>
      <c r="AA216" s="267"/>
      <c r="AB216" s="267"/>
      <c r="AC216" s="280"/>
    </row>
    <row r="217" spans="1:30" ht="34.5" customHeight="1">
      <c r="B217" s="854" t="s">
        <v>209</v>
      </c>
      <c r="C217" s="856" t="s">
        <v>32</v>
      </c>
      <c r="D217" s="282" t="s">
        <v>420</v>
      </c>
      <c r="E217" s="858" t="s">
        <v>207</v>
      </c>
      <c r="F217" s="859"/>
      <c r="G217" s="859"/>
      <c r="H217" s="859"/>
      <c r="I217" s="859"/>
      <c r="J217" s="859"/>
      <c r="K217" s="859"/>
      <c r="L217" s="859"/>
      <c r="M217" s="860"/>
      <c r="N217" s="864" t="s">
        <v>211</v>
      </c>
      <c r="O217" s="282" t="s">
        <v>421</v>
      </c>
      <c r="P217" s="858" t="s">
        <v>210</v>
      </c>
      <c r="Q217" s="859"/>
      <c r="R217" s="859"/>
      <c r="S217" s="859"/>
      <c r="T217" s="859"/>
      <c r="U217" s="859"/>
      <c r="V217" s="859"/>
      <c r="W217" s="859"/>
      <c r="X217" s="860"/>
      <c r="Y217" s="861" t="s">
        <v>241</v>
      </c>
      <c r="Z217" s="862"/>
      <c r="AA217" s="862"/>
      <c r="AB217" s="862"/>
      <c r="AC217" s="863"/>
    </row>
    <row r="218" spans="1:30" ht="60.75" customHeight="1">
      <c r="B218" s="855"/>
      <c r="C218" s="857"/>
      <c r="D218" s="283">
        <v>2016</v>
      </c>
      <c r="E218" s="283">
        <v>2017</v>
      </c>
      <c r="F218" s="283">
        <v>2018</v>
      </c>
      <c r="G218" s="283">
        <v>2019</v>
      </c>
      <c r="H218" s="283">
        <v>2020</v>
      </c>
      <c r="I218" s="283">
        <v>2021</v>
      </c>
      <c r="J218" s="283">
        <v>2022</v>
      </c>
      <c r="K218" s="283">
        <v>2023</v>
      </c>
      <c r="L218" s="283">
        <v>2024</v>
      </c>
      <c r="M218" s="283">
        <v>2025</v>
      </c>
      <c r="N218" s="865"/>
      <c r="O218" s="283">
        <v>2016</v>
      </c>
      <c r="P218" s="283">
        <v>2017</v>
      </c>
      <c r="Q218" s="283">
        <v>2018</v>
      </c>
      <c r="R218" s="283">
        <v>2019</v>
      </c>
      <c r="S218" s="283">
        <v>2020</v>
      </c>
      <c r="T218" s="283">
        <v>2021</v>
      </c>
      <c r="U218" s="283">
        <v>2022</v>
      </c>
      <c r="V218" s="283">
        <v>2023</v>
      </c>
      <c r="W218" s="283">
        <v>2024</v>
      </c>
      <c r="X218" s="283">
        <v>2025</v>
      </c>
      <c r="Y218" s="283" t="str">
        <f>'1.  LRAMVA Summary'!D52</f>
        <v>Residential</v>
      </c>
      <c r="Z218" s="283" t="str">
        <f>'1.  LRAMVA Summary'!E52</f>
        <v>GS&lt;50 kW</v>
      </c>
      <c r="AA218" s="283" t="str">
        <f>'1.  LRAMVA Summary'!F52</f>
        <v>GS&gt;50 kW - Thermal Demand Meter</v>
      </c>
      <c r="AB218" s="283" t="str">
        <f>'1.  LRAMVA Summary'!G52</f>
        <v>GS&gt;50 kW - Interval Meter</v>
      </c>
      <c r="AC218" s="285" t="str">
        <f>'1.  LRAMVA Summary'!R52</f>
        <v>Total</v>
      </c>
    </row>
    <row r="219" spans="1:30" ht="15.75" hidden="1" customHeight="1">
      <c r="B219" s="511" t="s">
        <v>502</v>
      </c>
      <c r="C219" s="287"/>
      <c r="D219" s="287"/>
      <c r="E219" s="287"/>
      <c r="F219" s="287"/>
      <c r="G219" s="287"/>
      <c r="H219" s="287"/>
      <c r="I219" s="287"/>
      <c r="J219" s="287"/>
      <c r="K219" s="287"/>
      <c r="L219" s="287"/>
      <c r="M219" s="287"/>
      <c r="N219" s="288"/>
      <c r="O219" s="287"/>
      <c r="P219" s="287"/>
      <c r="Q219" s="287"/>
      <c r="R219" s="287"/>
      <c r="S219" s="287"/>
      <c r="T219" s="287"/>
      <c r="U219" s="287"/>
      <c r="V219" s="287"/>
      <c r="W219" s="287"/>
      <c r="X219" s="287"/>
      <c r="Y219" s="289" t="str">
        <f>'1.  LRAMVA Summary'!D53</f>
        <v>kWh</v>
      </c>
      <c r="Z219" s="289" t="str">
        <f>'1.  LRAMVA Summary'!E53</f>
        <v>kWh</v>
      </c>
      <c r="AA219" s="289" t="str">
        <f>'1.  LRAMVA Summary'!F53</f>
        <v>kW</v>
      </c>
      <c r="AB219" s="289" t="str">
        <f>'1.  LRAMVA Summary'!G53</f>
        <v>kW</v>
      </c>
      <c r="AC219" s="290"/>
    </row>
    <row r="220" spans="1:30" ht="15.6" hidden="1" outlineLevel="1">
      <c r="B220" s="286" t="s">
        <v>495</v>
      </c>
      <c r="C220" s="287"/>
      <c r="D220" s="287"/>
      <c r="E220" s="287"/>
      <c r="F220" s="287"/>
      <c r="G220" s="287"/>
      <c r="H220" s="287"/>
      <c r="I220" s="287"/>
      <c r="J220" s="287"/>
      <c r="K220" s="287"/>
      <c r="L220" s="287"/>
      <c r="M220" s="287"/>
      <c r="N220" s="288"/>
      <c r="O220" s="287"/>
      <c r="P220" s="287"/>
      <c r="Q220" s="287"/>
      <c r="R220" s="287"/>
      <c r="S220" s="287"/>
      <c r="T220" s="287"/>
      <c r="U220" s="287"/>
      <c r="V220" s="287"/>
      <c r="W220" s="287"/>
      <c r="X220" s="287"/>
      <c r="Y220" s="289"/>
      <c r="Z220" s="289"/>
      <c r="AA220" s="289"/>
      <c r="AB220" s="289"/>
      <c r="AC220" s="290"/>
    </row>
    <row r="221" spans="1:30" ht="15" hidden="1" outlineLevel="1">
      <c r="A221" s="515">
        <v>1</v>
      </c>
      <c r="B221" s="513" t="s">
        <v>94</v>
      </c>
      <c r="C221" s="289" t="s">
        <v>583</v>
      </c>
      <c r="D221" s="293"/>
      <c r="E221" s="293"/>
      <c r="F221" s="293"/>
      <c r="G221" s="293"/>
      <c r="H221" s="293"/>
      <c r="I221" s="293"/>
      <c r="J221" s="293"/>
      <c r="K221" s="293"/>
      <c r="L221" s="293"/>
      <c r="M221" s="293"/>
      <c r="N221" s="289"/>
      <c r="O221" s="293"/>
      <c r="P221" s="293"/>
      <c r="Q221" s="293"/>
      <c r="R221" s="293"/>
      <c r="S221" s="293"/>
      <c r="T221" s="293"/>
      <c r="U221" s="293"/>
      <c r="V221" s="293"/>
      <c r="W221" s="293"/>
      <c r="X221" s="293"/>
      <c r="Y221" s="785"/>
      <c r="Z221" s="785"/>
      <c r="AA221" s="785"/>
      <c r="AB221" s="785"/>
      <c r="AC221" s="294">
        <f>SUM(Y221:AB221)</f>
        <v>0</v>
      </c>
      <c r="AD221" s="281"/>
    </row>
    <row r="222" spans="1:30" ht="15" hidden="1" outlineLevel="1">
      <c r="B222" s="292" t="s">
        <v>287</v>
      </c>
      <c r="C222" s="289" t="s">
        <v>576</v>
      </c>
      <c r="D222" s="293"/>
      <c r="E222" s="293"/>
      <c r="F222" s="293"/>
      <c r="G222" s="293"/>
      <c r="H222" s="293"/>
      <c r="I222" s="293"/>
      <c r="J222" s="293"/>
      <c r="K222" s="293"/>
      <c r="L222" s="293"/>
      <c r="M222" s="293"/>
      <c r="N222" s="463"/>
      <c r="O222" s="293"/>
      <c r="P222" s="293"/>
      <c r="Q222" s="293"/>
      <c r="R222" s="293"/>
      <c r="S222" s="293"/>
      <c r="T222" s="293"/>
      <c r="U222" s="293"/>
      <c r="V222" s="293"/>
      <c r="W222" s="293"/>
      <c r="X222" s="293"/>
      <c r="Y222" s="786">
        <v>0</v>
      </c>
      <c r="Z222" s="786">
        <v>0</v>
      </c>
      <c r="AA222" s="786">
        <v>0</v>
      </c>
      <c r="AB222" s="786">
        <v>0</v>
      </c>
      <c r="AC222" s="295"/>
      <c r="AD222" s="281"/>
    </row>
    <row r="223" spans="1:30" ht="15.6" hidden="1" outlineLevel="1">
      <c r="B223" s="296"/>
      <c r="C223" s="297"/>
      <c r="D223" s="297"/>
      <c r="E223" s="297"/>
      <c r="F223" s="297"/>
      <c r="G223" s="297"/>
      <c r="H223" s="297"/>
      <c r="I223" s="297"/>
      <c r="J223" s="297"/>
      <c r="K223" s="297"/>
      <c r="L223" s="297"/>
      <c r="M223" s="297"/>
      <c r="N223" s="298"/>
      <c r="O223" s="297"/>
      <c r="P223" s="297"/>
      <c r="Q223" s="297"/>
      <c r="R223" s="297"/>
      <c r="S223" s="297"/>
      <c r="T223" s="297"/>
      <c r="U223" s="297"/>
      <c r="V223" s="297"/>
      <c r="W223" s="297"/>
      <c r="X223" s="297"/>
      <c r="Y223" s="750"/>
      <c r="Z223" s="787"/>
      <c r="AA223" s="787"/>
      <c r="AB223" s="787"/>
      <c r="AC223" s="300"/>
      <c r="AD223" s="301"/>
    </row>
    <row r="224" spans="1:30" ht="15" hidden="1" outlineLevel="1">
      <c r="A224" s="515">
        <v>2</v>
      </c>
      <c r="B224" s="513" t="s">
        <v>95</v>
      </c>
      <c r="C224" s="289" t="s">
        <v>583</v>
      </c>
      <c r="D224" s="293"/>
      <c r="E224" s="293"/>
      <c r="F224" s="293"/>
      <c r="G224" s="293"/>
      <c r="H224" s="293"/>
      <c r="I224" s="293"/>
      <c r="J224" s="293"/>
      <c r="K224" s="293"/>
      <c r="L224" s="293"/>
      <c r="M224" s="293"/>
      <c r="N224" s="289"/>
      <c r="O224" s="293"/>
      <c r="P224" s="293"/>
      <c r="Q224" s="293"/>
      <c r="R224" s="293"/>
      <c r="S224" s="293"/>
      <c r="T224" s="293"/>
      <c r="U224" s="293"/>
      <c r="V224" s="293"/>
      <c r="W224" s="293"/>
      <c r="X224" s="293"/>
      <c r="Y224" s="785"/>
      <c r="Z224" s="785"/>
      <c r="AA224" s="785"/>
      <c r="AB224" s="785"/>
      <c r="AC224" s="294">
        <f>SUM(Y224:AB224)</f>
        <v>0</v>
      </c>
      <c r="AD224" s="281"/>
    </row>
    <row r="225" spans="1:30" ht="15" hidden="1" outlineLevel="1">
      <c r="B225" s="292" t="s">
        <v>287</v>
      </c>
      <c r="C225" s="289" t="s">
        <v>576</v>
      </c>
      <c r="D225" s="293"/>
      <c r="E225" s="293"/>
      <c r="F225" s="293"/>
      <c r="G225" s="293"/>
      <c r="H225" s="293"/>
      <c r="I225" s="293"/>
      <c r="J225" s="293"/>
      <c r="K225" s="293"/>
      <c r="L225" s="293"/>
      <c r="M225" s="293"/>
      <c r="N225" s="463"/>
      <c r="O225" s="293"/>
      <c r="P225" s="293"/>
      <c r="Q225" s="293"/>
      <c r="R225" s="293"/>
      <c r="S225" s="293"/>
      <c r="T225" s="293"/>
      <c r="U225" s="293"/>
      <c r="V225" s="293"/>
      <c r="W225" s="293"/>
      <c r="X225" s="293"/>
      <c r="Y225" s="786">
        <v>0</v>
      </c>
      <c r="Z225" s="786">
        <v>0</v>
      </c>
      <c r="AA225" s="786">
        <v>0</v>
      </c>
      <c r="AB225" s="786">
        <v>0</v>
      </c>
      <c r="AC225" s="295"/>
      <c r="AD225" s="281"/>
    </row>
    <row r="226" spans="1:30" ht="15.6" hidden="1" outlineLevel="1">
      <c r="B226" s="296"/>
      <c r="C226" s="297"/>
      <c r="D226" s="302"/>
      <c r="E226" s="302"/>
      <c r="F226" s="302"/>
      <c r="G226" s="302"/>
      <c r="H226" s="302"/>
      <c r="I226" s="302"/>
      <c r="J226" s="302"/>
      <c r="K226" s="302"/>
      <c r="L226" s="302"/>
      <c r="M226" s="302"/>
      <c r="N226" s="298"/>
      <c r="O226" s="302"/>
      <c r="P226" s="302"/>
      <c r="Q226" s="302"/>
      <c r="R226" s="302"/>
      <c r="S226" s="302"/>
      <c r="T226" s="302"/>
      <c r="U226" s="302"/>
      <c r="V226" s="302"/>
      <c r="W226" s="302"/>
      <c r="X226" s="302"/>
      <c r="Y226" s="750"/>
      <c r="Z226" s="787"/>
      <c r="AA226" s="787"/>
      <c r="AB226" s="787"/>
      <c r="AC226" s="300"/>
      <c r="AD226" s="301"/>
    </row>
    <row r="227" spans="1:30" ht="15" hidden="1" outlineLevel="1">
      <c r="A227" s="515">
        <v>3</v>
      </c>
      <c r="B227" s="513" t="s">
        <v>96</v>
      </c>
      <c r="C227" s="289" t="s">
        <v>583</v>
      </c>
      <c r="D227" s="293"/>
      <c r="E227" s="293"/>
      <c r="F227" s="293"/>
      <c r="G227" s="293"/>
      <c r="H227" s="293"/>
      <c r="I227" s="293"/>
      <c r="J227" s="293"/>
      <c r="K227" s="293"/>
      <c r="L227" s="293"/>
      <c r="M227" s="293"/>
      <c r="N227" s="289"/>
      <c r="O227" s="293"/>
      <c r="P227" s="293"/>
      <c r="Q227" s="293"/>
      <c r="R227" s="293"/>
      <c r="S227" s="293"/>
      <c r="T227" s="293"/>
      <c r="U227" s="293"/>
      <c r="V227" s="293"/>
      <c r="W227" s="293"/>
      <c r="X227" s="293"/>
      <c r="Y227" s="785"/>
      <c r="Z227" s="785"/>
      <c r="AA227" s="785"/>
      <c r="AB227" s="785"/>
      <c r="AC227" s="294">
        <f>SUM(Y227:AB227)</f>
        <v>0</v>
      </c>
      <c r="AD227" s="281"/>
    </row>
    <row r="228" spans="1:30" ht="15" hidden="1" outlineLevel="1">
      <c r="B228" s="292" t="s">
        <v>287</v>
      </c>
      <c r="C228" s="289" t="s">
        <v>576</v>
      </c>
      <c r="D228" s="293"/>
      <c r="E228" s="293"/>
      <c r="F228" s="293"/>
      <c r="G228" s="293"/>
      <c r="H228" s="293"/>
      <c r="I228" s="293"/>
      <c r="J228" s="293"/>
      <c r="K228" s="293"/>
      <c r="L228" s="293"/>
      <c r="M228" s="293"/>
      <c r="N228" s="463"/>
      <c r="O228" s="293"/>
      <c r="P228" s="293"/>
      <c r="Q228" s="293"/>
      <c r="R228" s="293"/>
      <c r="S228" s="293"/>
      <c r="T228" s="293"/>
      <c r="U228" s="293"/>
      <c r="V228" s="293"/>
      <c r="W228" s="293"/>
      <c r="X228" s="293"/>
      <c r="Y228" s="786">
        <v>0</v>
      </c>
      <c r="Z228" s="786">
        <v>0</v>
      </c>
      <c r="AA228" s="786">
        <v>0</v>
      </c>
      <c r="AB228" s="786">
        <v>0</v>
      </c>
      <c r="AC228" s="295"/>
      <c r="AD228" s="281"/>
    </row>
    <row r="229" spans="1:30" ht="15" hidden="1" outlineLevel="1">
      <c r="B229" s="292"/>
      <c r="C229" s="303"/>
      <c r="D229" s="289"/>
      <c r="E229" s="289"/>
      <c r="F229" s="289"/>
      <c r="G229" s="289"/>
      <c r="H229" s="289"/>
      <c r="I229" s="289"/>
      <c r="J229" s="289"/>
      <c r="K229" s="289"/>
      <c r="L229" s="289"/>
      <c r="M229" s="289"/>
      <c r="N229" s="289"/>
      <c r="O229" s="289"/>
      <c r="P229" s="289"/>
      <c r="Q229" s="289"/>
      <c r="R229" s="289"/>
      <c r="S229" s="289"/>
      <c r="T229" s="289"/>
      <c r="U229" s="289"/>
      <c r="V229" s="289"/>
      <c r="W229" s="289"/>
      <c r="X229" s="289"/>
      <c r="Y229" s="750"/>
      <c r="Z229" s="750"/>
      <c r="AA229" s="750"/>
      <c r="AB229" s="750"/>
      <c r="AC229" s="304"/>
      <c r="AD229" s="301"/>
    </row>
    <row r="230" spans="1:30" ht="15" hidden="1" outlineLevel="1">
      <c r="A230" s="515">
        <v>4</v>
      </c>
      <c r="B230" s="513" t="s">
        <v>670</v>
      </c>
      <c r="C230" s="289" t="s">
        <v>583</v>
      </c>
      <c r="D230" s="293"/>
      <c r="E230" s="293"/>
      <c r="F230" s="293"/>
      <c r="G230" s="293"/>
      <c r="H230" s="293"/>
      <c r="I230" s="293"/>
      <c r="J230" s="293"/>
      <c r="K230" s="293"/>
      <c r="L230" s="293"/>
      <c r="M230" s="293"/>
      <c r="N230" s="289"/>
      <c r="O230" s="293"/>
      <c r="P230" s="293"/>
      <c r="Q230" s="293"/>
      <c r="R230" s="293"/>
      <c r="S230" s="293"/>
      <c r="T230" s="293"/>
      <c r="U230" s="293"/>
      <c r="V230" s="293"/>
      <c r="W230" s="293"/>
      <c r="X230" s="293"/>
      <c r="Y230" s="785"/>
      <c r="Z230" s="785"/>
      <c r="AA230" s="785"/>
      <c r="AB230" s="785"/>
      <c r="AC230" s="294">
        <f>SUM(Y230:AB230)</f>
        <v>0</v>
      </c>
      <c r="AD230" s="281"/>
    </row>
    <row r="231" spans="1:30" ht="15" hidden="1" outlineLevel="1">
      <c r="B231" s="292" t="s">
        <v>287</v>
      </c>
      <c r="C231" s="289" t="s">
        <v>576</v>
      </c>
      <c r="D231" s="293"/>
      <c r="E231" s="293"/>
      <c r="F231" s="293"/>
      <c r="G231" s="293"/>
      <c r="H231" s="293"/>
      <c r="I231" s="293"/>
      <c r="J231" s="293"/>
      <c r="K231" s="293"/>
      <c r="L231" s="293"/>
      <c r="M231" s="293"/>
      <c r="N231" s="463"/>
      <c r="O231" s="293"/>
      <c r="P231" s="293"/>
      <c r="Q231" s="293"/>
      <c r="R231" s="293"/>
      <c r="S231" s="293"/>
      <c r="T231" s="293"/>
      <c r="U231" s="293"/>
      <c r="V231" s="293"/>
      <c r="W231" s="293"/>
      <c r="X231" s="293"/>
      <c r="Y231" s="786">
        <v>0</v>
      </c>
      <c r="Z231" s="786">
        <v>0</v>
      </c>
      <c r="AA231" s="786">
        <v>0</v>
      </c>
      <c r="AB231" s="786">
        <v>0</v>
      </c>
      <c r="AC231" s="295"/>
      <c r="AD231" s="281"/>
    </row>
    <row r="232" spans="1:30" ht="15" hidden="1" outlineLevel="1">
      <c r="B232" s="292"/>
      <c r="C232" s="303"/>
      <c r="D232" s="302"/>
      <c r="E232" s="302"/>
      <c r="F232" s="302"/>
      <c r="G232" s="302"/>
      <c r="H232" s="302"/>
      <c r="I232" s="302"/>
      <c r="J232" s="302"/>
      <c r="K232" s="302"/>
      <c r="L232" s="302"/>
      <c r="M232" s="302"/>
      <c r="N232" s="289"/>
      <c r="O232" s="302"/>
      <c r="P232" s="302"/>
      <c r="Q232" s="302"/>
      <c r="R232" s="302"/>
      <c r="S232" s="302"/>
      <c r="T232" s="302"/>
      <c r="U232" s="302"/>
      <c r="V232" s="302"/>
      <c r="W232" s="302"/>
      <c r="X232" s="302"/>
      <c r="Y232" s="750"/>
      <c r="Z232" s="750"/>
      <c r="AA232" s="750"/>
      <c r="AB232" s="750"/>
      <c r="AC232" s="304"/>
      <c r="AD232" s="301"/>
    </row>
    <row r="233" spans="1:30" ht="30" hidden="1" outlineLevel="1">
      <c r="A233" s="515">
        <v>5</v>
      </c>
      <c r="B233" s="513" t="s">
        <v>97</v>
      </c>
      <c r="C233" s="289" t="s">
        <v>583</v>
      </c>
      <c r="D233" s="293"/>
      <c r="E233" s="293"/>
      <c r="F233" s="293"/>
      <c r="G233" s="293"/>
      <c r="H233" s="293"/>
      <c r="I233" s="293"/>
      <c r="J233" s="293"/>
      <c r="K233" s="293"/>
      <c r="L233" s="293"/>
      <c r="M233" s="293"/>
      <c r="N233" s="289"/>
      <c r="O233" s="293"/>
      <c r="P233" s="293"/>
      <c r="Q233" s="293"/>
      <c r="R233" s="293"/>
      <c r="S233" s="293"/>
      <c r="T233" s="293"/>
      <c r="U233" s="293"/>
      <c r="V233" s="293"/>
      <c r="W233" s="293"/>
      <c r="X233" s="293"/>
      <c r="Y233" s="785"/>
      <c r="Z233" s="785"/>
      <c r="AA233" s="785"/>
      <c r="AB233" s="785"/>
      <c r="AC233" s="294">
        <f>SUM(Y233:AB233)</f>
        <v>0</v>
      </c>
      <c r="AD233" s="281"/>
    </row>
    <row r="234" spans="1:30" ht="15" hidden="1" outlineLevel="1">
      <c r="B234" s="292" t="s">
        <v>287</v>
      </c>
      <c r="C234" s="289" t="s">
        <v>576</v>
      </c>
      <c r="D234" s="293"/>
      <c r="E234" s="293"/>
      <c r="F234" s="293"/>
      <c r="G234" s="293"/>
      <c r="H234" s="293"/>
      <c r="I234" s="293"/>
      <c r="J234" s="293"/>
      <c r="K234" s="293"/>
      <c r="L234" s="293"/>
      <c r="M234" s="293"/>
      <c r="N234" s="463"/>
      <c r="O234" s="293"/>
      <c r="P234" s="293"/>
      <c r="Q234" s="293"/>
      <c r="R234" s="293"/>
      <c r="S234" s="293"/>
      <c r="T234" s="293"/>
      <c r="U234" s="293"/>
      <c r="V234" s="293"/>
      <c r="W234" s="293"/>
      <c r="X234" s="293"/>
      <c r="Y234" s="786">
        <v>0</v>
      </c>
      <c r="Z234" s="786">
        <v>0</v>
      </c>
      <c r="AA234" s="786">
        <v>0</v>
      </c>
      <c r="AB234" s="786">
        <v>0</v>
      </c>
      <c r="AC234" s="295"/>
      <c r="AD234" s="281"/>
    </row>
    <row r="235" spans="1:30" ht="15" hidden="1" outlineLevel="1">
      <c r="B235" s="292"/>
      <c r="C235" s="289"/>
      <c r="D235" s="289"/>
      <c r="E235" s="289"/>
      <c r="F235" s="289"/>
      <c r="G235" s="289"/>
      <c r="H235" s="289"/>
      <c r="I235" s="289"/>
      <c r="J235" s="289"/>
      <c r="K235" s="289"/>
      <c r="L235" s="289"/>
      <c r="M235" s="289"/>
      <c r="N235" s="289"/>
      <c r="O235" s="289"/>
      <c r="P235" s="289"/>
      <c r="Q235" s="289"/>
      <c r="R235" s="289"/>
      <c r="S235" s="289"/>
      <c r="T235" s="289"/>
      <c r="U235" s="289"/>
      <c r="V235" s="289"/>
      <c r="W235" s="289"/>
      <c r="X235" s="289"/>
      <c r="Y235" s="750"/>
      <c r="Z235" s="788"/>
      <c r="AA235" s="788"/>
      <c r="AB235" s="788"/>
      <c r="AC235" s="295"/>
      <c r="AD235" s="301"/>
    </row>
    <row r="236" spans="1:30" ht="15.6" hidden="1" outlineLevel="1">
      <c r="B236" s="317" t="s">
        <v>496</v>
      </c>
      <c r="C236" s="287"/>
      <c r="D236" s="287"/>
      <c r="E236" s="287"/>
      <c r="F236" s="287"/>
      <c r="G236" s="287"/>
      <c r="H236" s="287"/>
      <c r="I236" s="287"/>
      <c r="J236" s="287"/>
      <c r="K236" s="287"/>
      <c r="L236" s="287"/>
      <c r="M236" s="287"/>
      <c r="N236" s="288"/>
      <c r="O236" s="287"/>
      <c r="P236" s="287"/>
      <c r="Q236" s="287"/>
      <c r="R236" s="287"/>
      <c r="S236" s="287"/>
      <c r="T236" s="287"/>
      <c r="U236" s="287"/>
      <c r="V236" s="287"/>
      <c r="W236" s="287"/>
      <c r="X236" s="287"/>
      <c r="Y236" s="787"/>
      <c r="Z236" s="787"/>
      <c r="AA236" s="787"/>
      <c r="AB236" s="787"/>
      <c r="AC236" s="290"/>
      <c r="AD236" s="301"/>
    </row>
    <row r="237" spans="1:30" ht="15" hidden="1" outlineLevel="1">
      <c r="A237" s="515">
        <v>6</v>
      </c>
      <c r="B237" s="513" t="s">
        <v>98</v>
      </c>
      <c r="C237" s="289" t="s">
        <v>583</v>
      </c>
      <c r="D237" s="293"/>
      <c r="E237" s="293"/>
      <c r="F237" s="293"/>
      <c r="G237" s="293"/>
      <c r="H237" s="293"/>
      <c r="I237" s="293"/>
      <c r="J237" s="293"/>
      <c r="K237" s="293"/>
      <c r="L237" s="293"/>
      <c r="M237" s="293"/>
      <c r="N237" s="293">
        <v>12</v>
      </c>
      <c r="O237" s="293"/>
      <c r="P237" s="293"/>
      <c r="Q237" s="293"/>
      <c r="R237" s="293"/>
      <c r="S237" s="293"/>
      <c r="T237" s="293"/>
      <c r="U237" s="293"/>
      <c r="V237" s="293"/>
      <c r="W237" s="293"/>
      <c r="X237" s="293"/>
      <c r="Y237" s="785"/>
      <c r="Z237" s="785"/>
      <c r="AA237" s="785"/>
      <c r="AB237" s="785"/>
      <c r="AC237" s="294">
        <f>SUM(Y237:AB237)</f>
        <v>0</v>
      </c>
      <c r="AD237" s="281"/>
    </row>
    <row r="238" spans="1:30" ht="15" hidden="1" outlineLevel="1">
      <c r="B238" s="292" t="s">
        <v>287</v>
      </c>
      <c r="C238" s="289" t="s">
        <v>576</v>
      </c>
      <c r="D238" s="293"/>
      <c r="E238" s="293"/>
      <c r="F238" s="293"/>
      <c r="G238" s="293"/>
      <c r="H238" s="293"/>
      <c r="I238" s="293"/>
      <c r="J238" s="293"/>
      <c r="K238" s="293"/>
      <c r="L238" s="293"/>
      <c r="M238" s="293"/>
      <c r="N238" s="293">
        <f>N237</f>
        <v>12</v>
      </c>
      <c r="O238" s="293"/>
      <c r="P238" s="293"/>
      <c r="Q238" s="293"/>
      <c r="R238" s="293"/>
      <c r="S238" s="293"/>
      <c r="T238" s="293"/>
      <c r="U238" s="293"/>
      <c r="V238" s="293"/>
      <c r="W238" s="293"/>
      <c r="X238" s="293"/>
      <c r="Y238" s="786">
        <v>0</v>
      </c>
      <c r="Z238" s="786">
        <v>0</v>
      </c>
      <c r="AA238" s="786">
        <v>0</v>
      </c>
      <c r="AB238" s="786">
        <v>0</v>
      </c>
      <c r="AC238" s="309"/>
      <c r="AD238" s="281"/>
    </row>
    <row r="239" spans="1:30" ht="15" hidden="1" outlineLevel="1">
      <c r="B239" s="308"/>
      <c r="C239" s="310"/>
      <c r="D239" s="289"/>
      <c r="E239" s="289"/>
      <c r="F239" s="289"/>
      <c r="G239" s="289"/>
      <c r="H239" s="289"/>
      <c r="I239" s="289"/>
      <c r="J239" s="289"/>
      <c r="K239" s="289"/>
      <c r="L239" s="289"/>
      <c r="M239" s="289"/>
      <c r="N239" s="289"/>
      <c r="O239" s="289"/>
      <c r="P239" s="289"/>
      <c r="Q239" s="289"/>
      <c r="R239" s="289"/>
      <c r="S239" s="289"/>
      <c r="T239" s="289"/>
      <c r="U239" s="289"/>
      <c r="V239" s="289"/>
      <c r="W239" s="289"/>
      <c r="X239" s="289"/>
      <c r="Y239" s="777"/>
      <c r="Z239" s="777"/>
      <c r="AA239" s="777"/>
      <c r="AB239" s="777"/>
      <c r="AC239" s="311"/>
      <c r="AD239" s="301"/>
    </row>
    <row r="240" spans="1:30" ht="30" hidden="1" outlineLevel="1">
      <c r="A240" s="515">
        <v>7</v>
      </c>
      <c r="B240" s="513" t="s">
        <v>99</v>
      </c>
      <c r="C240" s="289" t="s">
        <v>583</v>
      </c>
      <c r="D240" s="293"/>
      <c r="E240" s="293"/>
      <c r="F240" s="293"/>
      <c r="G240" s="293"/>
      <c r="H240" s="293"/>
      <c r="I240" s="293"/>
      <c r="J240" s="293"/>
      <c r="K240" s="293"/>
      <c r="L240" s="293"/>
      <c r="M240" s="293"/>
      <c r="N240" s="293">
        <v>12</v>
      </c>
      <c r="O240" s="293"/>
      <c r="P240" s="293"/>
      <c r="Q240" s="293"/>
      <c r="R240" s="293"/>
      <c r="S240" s="293"/>
      <c r="T240" s="293"/>
      <c r="U240" s="293"/>
      <c r="V240" s="293"/>
      <c r="W240" s="293"/>
      <c r="X240" s="293"/>
      <c r="Y240" s="785"/>
      <c r="Z240" s="785"/>
      <c r="AA240" s="785"/>
      <c r="AB240" s="785"/>
      <c r="AC240" s="294">
        <f>SUM(Y240:AB240)</f>
        <v>0</v>
      </c>
      <c r="AD240" s="792"/>
    </row>
    <row r="241" spans="1:30" ht="15" hidden="1" outlineLevel="1">
      <c r="B241" s="292" t="s">
        <v>287</v>
      </c>
      <c r="C241" s="289" t="s">
        <v>576</v>
      </c>
      <c r="D241" s="293"/>
      <c r="E241" s="293"/>
      <c r="F241" s="293"/>
      <c r="G241" s="293"/>
      <c r="H241" s="293"/>
      <c r="I241" s="293"/>
      <c r="J241" s="293"/>
      <c r="K241" s="293"/>
      <c r="L241" s="293"/>
      <c r="M241" s="293"/>
      <c r="N241" s="293">
        <f>N240</f>
        <v>12</v>
      </c>
      <c r="O241" s="293"/>
      <c r="P241" s="293"/>
      <c r="Q241" s="293"/>
      <c r="R241" s="293"/>
      <c r="S241" s="293"/>
      <c r="T241" s="293"/>
      <c r="U241" s="293"/>
      <c r="V241" s="293"/>
      <c r="W241" s="293"/>
      <c r="X241" s="293"/>
      <c r="Y241" s="786">
        <v>0</v>
      </c>
      <c r="Z241" s="786">
        <v>0</v>
      </c>
      <c r="AA241" s="786">
        <v>0</v>
      </c>
      <c r="AB241" s="786">
        <v>0</v>
      </c>
      <c r="AC241" s="309"/>
      <c r="AD241" s="792"/>
    </row>
    <row r="242" spans="1:30" ht="15" hidden="1" outlineLevel="1">
      <c r="B242" s="312"/>
      <c r="C242" s="310"/>
      <c r="D242" s="289"/>
      <c r="E242" s="289"/>
      <c r="F242" s="289"/>
      <c r="G242" s="289"/>
      <c r="H242" s="289"/>
      <c r="I242" s="289"/>
      <c r="J242" s="289"/>
      <c r="K242" s="289"/>
      <c r="L242" s="289"/>
      <c r="M242" s="289"/>
      <c r="N242" s="289"/>
      <c r="O242" s="289"/>
      <c r="P242" s="289"/>
      <c r="Q242" s="289"/>
      <c r="R242" s="289"/>
      <c r="S242" s="289"/>
      <c r="T242" s="289"/>
      <c r="U242" s="289"/>
      <c r="V242" s="289"/>
      <c r="W242" s="289"/>
      <c r="X242" s="289"/>
      <c r="Y242" s="777"/>
      <c r="Z242" s="790"/>
      <c r="AA242" s="777"/>
      <c r="AB242" s="777"/>
      <c r="AC242" s="311"/>
      <c r="AD242" s="301"/>
    </row>
    <row r="243" spans="1:30" ht="30" hidden="1" outlineLevel="1">
      <c r="A243" s="515">
        <v>8</v>
      </c>
      <c r="B243" s="513" t="s">
        <v>100</v>
      </c>
      <c r="C243" s="289" t="s">
        <v>583</v>
      </c>
      <c r="D243" s="293"/>
      <c r="E243" s="293"/>
      <c r="F243" s="293"/>
      <c r="G243" s="293"/>
      <c r="H243" s="293"/>
      <c r="I243" s="293"/>
      <c r="J243" s="293"/>
      <c r="K243" s="293"/>
      <c r="L243" s="293"/>
      <c r="M243" s="293"/>
      <c r="N243" s="293">
        <v>12</v>
      </c>
      <c r="O243" s="293"/>
      <c r="P243" s="293"/>
      <c r="Q243" s="293"/>
      <c r="R243" s="293"/>
      <c r="S243" s="293"/>
      <c r="T243" s="293"/>
      <c r="U243" s="293"/>
      <c r="V243" s="293"/>
      <c r="W243" s="293"/>
      <c r="X243" s="293"/>
      <c r="Y243" s="785"/>
      <c r="Z243" s="785"/>
      <c r="AA243" s="785"/>
      <c r="AB243" s="785"/>
      <c r="AC243" s="294">
        <f>SUM(Y243:AB243)</f>
        <v>0</v>
      </c>
      <c r="AD243" s="281"/>
    </row>
    <row r="244" spans="1:30" ht="15" hidden="1" outlineLevel="1">
      <c r="B244" s="292" t="s">
        <v>287</v>
      </c>
      <c r="C244" s="289" t="s">
        <v>576</v>
      </c>
      <c r="D244" s="293"/>
      <c r="E244" s="293"/>
      <c r="F244" s="293"/>
      <c r="G244" s="293"/>
      <c r="H244" s="293"/>
      <c r="I244" s="293"/>
      <c r="J244" s="293"/>
      <c r="K244" s="293"/>
      <c r="L244" s="293"/>
      <c r="M244" s="293"/>
      <c r="N244" s="293">
        <f>N243</f>
        <v>12</v>
      </c>
      <c r="O244" s="293"/>
      <c r="P244" s="293"/>
      <c r="Q244" s="293"/>
      <c r="R244" s="293"/>
      <c r="S244" s="293"/>
      <c r="T244" s="293"/>
      <c r="U244" s="293"/>
      <c r="V244" s="293"/>
      <c r="W244" s="293"/>
      <c r="X244" s="293"/>
      <c r="Y244" s="786">
        <v>0</v>
      </c>
      <c r="Z244" s="786">
        <v>0</v>
      </c>
      <c r="AA244" s="786">
        <v>0</v>
      </c>
      <c r="AB244" s="786">
        <v>0</v>
      </c>
      <c r="AC244" s="309"/>
      <c r="AD244" s="281"/>
    </row>
    <row r="245" spans="1:30" ht="15" hidden="1" outlineLevel="1">
      <c r="B245" s="312"/>
      <c r="C245" s="310"/>
      <c r="D245" s="314"/>
      <c r="E245" s="314"/>
      <c r="F245" s="314"/>
      <c r="G245" s="314"/>
      <c r="H245" s="314"/>
      <c r="I245" s="314"/>
      <c r="J245" s="314"/>
      <c r="K245" s="314"/>
      <c r="L245" s="314"/>
      <c r="M245" s="314"/>
      <c r="N245" s="289"/>
      <c r="O245" s="314"/>
      <c r="P245" s="314"/>
      <c r="Q245" s="314"/>
      <c r="R245" s="314"/>
      <c r="S245" s="314"/>
      <c r="T245" s="314"/>
      <c r="U245" s="314"/>
      <c r="V245" s="314"/>
      <c r="W245" s="314"/>
      <c r="X245" s="314"/>
      <c r="Y245" s="777"/>
      <c r="Z245" s="790"/>
      <c r="AA245" s="777"/>
      <c r="AB245" s="777"/>
      <c r="AC245" s="311"/>
      <c r="AD245" s="301"/>
    </row>
    <row r="246" spans="1:30" ht="30" hidden="1" outlineLevel="1">
      <c r="A246" s="515">
        <v>9</v>
      </c>
      <c r="B246" s="513" t="s">
        <v>101</v>
      </c>
      <c r="C246" s="289" t="s">
        <v>583</v>
      </c>
      <c r="D246" s="293"/>
      <c r="E246" s="293"/>
      <c r="F246" s="293"/>
      <c r="G246" s="293"/>
      <c r="H246" s="293"/>
      <c r="I246" s="293"/>
      <c r="J246" s="293"/>
      <c r="K246" s="293"/>
      <c r="L246" s="293"/>
      <c r="M246" s="293"/>
      <c r="N246" s="293">
        <v>12</v>
      </c>
      <c r="O246" s="293"/>
      <c r="P246" s="293"/>
      <c r="Q246" s="293"/>
      <c r="R246" s="293"/>
      <c r="S246" s="293"/>
      <c r="T246" s="293"/>
      <c r="U246" s="293"/>
      <c r="V246" s="293"/>
      <c r="W246" s="293"/>
      <c r="X246" s="293"/>
      <c r="Y246" s="785"/>
      <c r="Z246" s="785"/>
      <c r="AA246" s="785"/>
      <c r="AB246" s="785"/>
      <c r="AC246" s="294">
        <f>SUM(Y246:AB246)</f>
        <v>0</v>
      </c>
      <c r="AD246" s="281"/>
    </row>
    <row r="247" spans="1:30" ht="15" hidden="1" outlineLevel="1">
      <c r="B247" s="292" t="s">
        <v>287</v>
      </c>
      <c r="C247" s="289" t="s">
        <v>576</v>
      </c>
      <c r="D247" s="293"/>
      <c r="E247" s="293"/>
      <c r="F247" s="293"/>
      <c r="G247" s="293"/>
      <c r="H247" s="293"/>
      <c r="I247" s="293"/>
      <c r="J247" s="293"/>
      <c r="K247" s="293"/>
      <c r="L247" s="293"/>
      <c r="M247" s="293"/>
      <c r="N247" s="293">
        <f>N246</f>
        <v>12</v>
      </c>
      <c r="O247" s="293"/>
      <c r="P247" s="293"/>
      <c r="Q247" s="293"/>
      <c r="R247" s="293"/>
      <c r="S247" s="293"/>
      <c r="T247" s="293"/>
      <c r="U247" s="293"/>
      <c r="V247" s="293"/>
      <c r="W247" s="293"/>
      <c r="X247" s="293"/>
      <c r="Y247" s="786">
        <v>0</v>
      </c>
      <c r="Z247" s="786">
        <v>0</v>
      </c>
      <c r="AA247" s="786">
        <v>0</v>
      </c>
      <c r="AB247" s="786">
        <v>0</v>
      </c>
      <c r="AC247" s="309"/>
      <c r="AD247" s="281"/>
    </row>
    <row r="248" spans="1:30" ht="15" hidden="1" outlineLevel="1">
      <c r="B248" s="312"/>
      <c r="C248" s="310"/>
      <c r="D248" s="314"/>
      <c r="E248" s="314"/>
      <c r="F248" s="314"/>
      <c r="G248" s="314"/>
      <c r="H248" s="314"/>
      <c r="I248" s="314"/>
      <c r="J248" s="314"/>
      <c r="K248" s="314"/>
      <c r="L248" s="314"/>
      <c r="M248" s="314"/>
      <c r="N248" s="289"/>
      <c r="O248" s="314"/>
      <c r="P248" s="314"/>
      <c r="Q248" s="314"/>
      <c r="R248" s="314"/>
      <c r="S248" s="314"/>
      <c r="T248" s="314"/>
      <c r="U248" s="314"/>
      <c r="V248" s="314"/>
      <c r="W248" s="314"/>
      <c r="X248" s="314"/>
      <c r="Y248" s="777"/>
      <c r="Z248" s="777"/>
      <c r="AA248" s="777"/>
      <c r="AB248" s="777"/>
      <c r="AC248" s="311"/>
      <c r="AD248" s="301"/>
    </row>
    <row r="249" spans="1:30" ht="30" hidden="1" outlineLevel="1">
      <c r="A249" s="515">
        <v>10</v>
      </c>
      <c r="B249" s="513" t="s">
        <v>102</v>
      </c>
      <c r="C249" s="289" t="s">
        <v>583</v>
      </c>
      <c r="D249" s="293"/>
      <c r="E249" s="293"/>
      <c r="F249" s="293"/>
      <c r="G249" s="293"/>
      <c r="H249" s="293"/>
      <c r="I249" s="293"/>
      <c r="J249" s="293"/>
      <c r="K249" s="293"/>
      <c r="L249" s="293"/>
      <c r="M249" s="293"/>
      <c r="N249" s="293">
        <v>3</v>
      </c>
      <c r="O249" s="293"/>
      <c r="P249" s="293"/>
      <c r="Q249" s="293"/>
      <c r="R249" s="293"/>
      <c r="S249" s="293"/>
      <c r="T249" s="293"/>
      <c r="U249" s="293"/>
      <c r="V249" s="293"/>
      <c r="W249" s="293"/>
      <c r="X249" s="293"/>
      <c r="Y249" s="785"/>
      <c r="Z249" s="785"/>
      <c r="AA249" s="785"/>
      <c r="AB249" s="785"/>
      <c r="AC249" s="294">
        <f>SUM(Y249:AB249)</f>
        <v>0</v>
      </c>
      <c r="AD249" s="281"/>
    </row>
    <row r="250" spans="1:30" ht="15" hidden="1" outlineLevel="1">
      <c r="B250" s="292" t="s">
        <v>287</v>
      </c>
      <c r="C250" s="289" t="s">
        <v>576</v>
      </c>
      <c r="D250" s="293"/>
      <c r="E250" s="293"/>
      <c r="F250" s="293"/>
      <c r="G250" s="293"/>
      <c r="H250" s="293"/>
      <c r="I250" s="293"/>
      <c r="J250" s="293"/>
      <c r="K250" s="293"/>
      <c r="L250" s="293"/>
      <c r="M250" s="293"/>
      <c r="N250" s="293">
        <f>N249</f>
        <v>3</v>
      </c>
      <c r="O250" s="293"/>
      <c r="P250" s="293"/>
      <c r="Q250" s="293"/>
      <c r="R250" s="293"/>
      <c r="S250" s="293"/>
      <c r="T250" s="293"/>
      <c r="U250" s="293"/>
      <c r="V250" s="293"/>
      <c r="W250" s="293"/>
      <c r="X250" s="293"/>
      <c r="Y250" s="786">
        <v>0</v>
      </c>
      <c r="Z250" s="786">
        <v>0</v>
      </c>
      <c r="AA250" s="786">
        <v>0</v>
      </c>
      <c r="AB250" s="786">
        <v>0</v>
      </c>
      <c r="AC250" s="309"/>
      <c r="AD250" s="281"/>
    </row>
    <row r="251" spans="1:30" ht="15" hidden="1" outlineLevel="1">
      <c r="B251" s="312"/>
      <c r="C251" s="310"/>
      <c r="D251" s="314"/>
      <c r="E251" s="314"/>
      <c r="F251" s="314"/>
      <c r="G251" s="314"/>
      <c r="H251" s="314"/>
      <c r="I251" s="314"/>
      <c r="J251" s="314"/>
      <c r="K251" s="314"/>
      <c r="L251" s="314"/>
      <c r="M251" s="314"/>
      <c r="N251" s="289"/>
      <c r="O251" s="314"/>
      <c r="P251" s="314"/>
      <c r="Q251" s="314"/>
      <c r="R251" s="314"/>
      <c r="S251" s="314"/>
      <c r="T251" s="314"/>
      <c r="U251" s="314"/>
      <c r="V251" s="314"/>
      <c r="W251" s="314"/>
      <c r="X251" s="314"/>
      <c r="Y251" s="777"/>
      <c r="Z251" s="790"/>
      <c r="AA251" s="777"/>
      <c r="AB251" s="777"/>
      <c r="AC251" s="311"/>
      <c r="AD251" s="301"/>
    </row>
    <row r="252" spans="1:30" ht="15.6" hidden="1" outlineLevel="1">
      <c r="B252" s="286" t="s">
        <v>10</v>
      </c>
      <c r="C252" s="287"/>
      <c r="D252" s="287"/>
      <c r="E252" s="287"/>
      <c r="F252" s="287"/>
      <c r="G252" s="287"/>
      <c r="H252" s="287"/>
      <c r="I252" s="287"/>
      <c r="J252" s="287"/>
      <c r="K252" s="287"/>
      <c r="L252" s="287"/>
      <c r="M252" s="287"/>
      <c r="N252" s="288"/>
      <c r="O252" s="287"/>
      <c r="P252" s="287"/>
      <c r="Q252" s="287"/>
      <c r="R252" s="287"/>
      <c r="S252" s="287"/>
      <c r="T252" s="287"/>
      <c r="U252" s="287"/>
      <c r="V252" s="287"/>
      <c r="W252" s="287"/>
      <c r="X252" s="287"/>
      <c r="Y252" s="787"/>
      <c r="Z252" s="787"/>
      <c r="AA252" s="787"/>
      <c r="AB252" s="787"/>
      <c r="AC252" s="290"/>
      <c r="AD252" s="301"/>
    </row>
    <row r="253" spans="1:30" ht="30" hidden="1" outlineLevel="1">
      <c r="A253" s="515">
        <v>11</v>
      </c>
      <c r="B253" s="513" t="s">
        <v>103</v>
      </c>
      <c r="C253" s="289" t="s">
        <v>583</v>
      </c>
      <c r="D253" s="293"/>
      <c r="E253" s="293"/>
      <c r="F253" s="293"/>
      <c r="G253" s="293"/>
      <c r="H253" s="293"/>
      <c r="I253" s="293"/>
      <c r="J253" s="293"/>
      <c r="K253" s="293"/>
      <c r="L253" s="293"/>
      <c r="M253" s="293"/>
      <c r="N253" s="293">
        <v>12</v>
      </c>
      <c r="O253" s="293"/>
      <c r="P253" s="293"/>
      <c r="Q253" s="293"/>
      <c r="R253" s="293"/>
      <c r="S253" s="293"/>
      <c r="T253" s="293"/>
      <c r="U253" s="293"/>
      <c r="V253" s="293"/>
      <c r="W253" s="293"/>
      <c r="X253" s="293"/>
      <c r="Y253" s="785"/>
      <c r="Z253" s="785"/>
      <c r="AA253" s="785"/>
      <c r="AB253" s="785"/>
      <c r="AC253" s="294">
        <f>SUM(Y253:AB253)</f>
        <v>0</v>
      </c>
      <c r="AD253" s="281"/>
    </row>
    <row r="254" spans="1:30" ht="15" hidden="1" outlineLevel="1">
      <c r="B254" s="292" t="s">
        <v>287</v>
      </c>
      <c r="C254" s="289" t="s">
        <v>576</v>
      </c>
      <c r="D254" s="293"/>
      <c r="E254" s="293"/>
      <c r="F254" s="293"/>
      <c r="G254" s="293"/>
      <c r="H254" s="293"/>
      <c r="I254" s="293"/>
      <c r="J254" s="293"/>
      <c r="K254" s="293"/>
      <c r="L254" s="293"/>
      <c r="M254" s="293"/>
      <c r="N254" s="293">
        <f>N253</f>
        <v>12</v>
      </c>
      <c r="O254" s="293"/>
      <c r="P254" s="293"/>
      <c r="Q254" s="293"/>
      <c r="R254" s="293"/>
      <c r="S254" s="293"/>
      <c r="T254" s="293"/>
      <c r="U254" s="293"/>
      <c r="V254" s="293"/>
      <c r="W254" s="293"/>
      <c r="X254" s="293"/>
      <c r="Y254" s="786">
        <v>0</v>
      </c>
      <c r="Z254" s="786">
        <v>0</v>
      </c>
      <c r="AA254" s="786">
        <v>0</v>
      </c>
      <c r="AB254" s="786">
        <v>0</v>
      </c>
      <c r="AC254" s="295"/>
      <c r="AD254" s="281"/>
    </row>
    <row r="255" spans="1:30" ht="15" hidden="1" outlineLevel="1">
      <c r="B255" s="313"/>
      <c r="C255" s="303"/>
      <c r="D255" s="289"/>
      <c r="E255" s="289"/>
      <c r="F255" s="289"/>
      <c r="G255" s="289"/>
      <c r="H255" s="289"/>
      <c r="I255" s="289"/>
      <c r="J255" s="289"/>
      <c r="K255" s="289"/>
      <c r="L255" s="289"/>
      <c r="M255" s="289"/>
      <c r="N255" s="289"/>
      <c r="O255" s="289"/>
      <c r="P255" s="289"/>
      <c r="Q255" s="289"/>
      <c r="R255" s="289"/>
      <c r="S255" s="289"/>
      <c r="T255" s="289"/>
      <c r="U255" s="289"/>
      <c r="V255" s="289"/>
      <c r="W255" s="289"/>
      <c r="X255" s="289"/>
      <c r="Y255" s="750"/>
      <c r="Z255" s="788"/>
      <c r="AA255" s="788"/>
      <c r="AB255" s="788"/>
      <c r="AC255" s="304"/>
      <c r="AD255" s="281"/>
    </row>
    <row r="256" spans="1:30" ht="30" hidden="1" outlineLevel="1">
      <c r="A256" s="515">
        <v>12</v>
      </c>
      <c r="B256" s="513" t="s">
        <v>104</v>
      </c>
      <c r="C256" s="289" t="s">
        <v>583</v>
      </c>
      <c r="D256" s="293"/>
      <c r="E256" s="293"/>
      <c r="F256" s="293"/>
      <c r="G256" s="293"/>
      <c r="H256" s="293"/>
      <c r="I256" s="293"/>
      <c r="J256" s="293"/>
      <c r="K256" s="293"/>
      <c r="L256" s="293"/>
      <c r="M256" s="293"/>
      <c r="N256" s="293">
        <v>12</v>
      </c>
      <c r="O256" s="293"/>
      <c r="P256" s="293"/>
      <c r="Q256" s="293"/>
      <c r="R256" s="293"/>
      <c r="S256" s="293"/>
      <c r="T256" s="293"/>
      <c r="U256" s="293"/>
      <c r="V256" s="293"/>
      <c r="W256" s="293"/>
      <c r="X256" s="293"/>
      <c r="Y256" s="785"/>
      <c r="Z256" s="785"/>
      <c r="AA256" s="785"/>
      <c r="AB256" s="785"/>
      <c r="AC256" s="294">
        <f>SUM(Y256:AB256)</f>
        <v>0</v>
      </c>
      <c r="AD256" s="281"/>
    </row>
    <row r="257" spans="1:30" ht="15" hidden="1" outlineLevel="1">
      <c r="B257" s="292" t="s">
        <v>287</v>
      </c>
      <c r="C257" s="289" t="s">
        <v>576</v>
      </c>
      <c r="D257" s="293"/>
      <c r="E257" s="293"/>
      <c r="F257" s="293"/>
      <c r="G257" s="293"/>
      <c r="H257" s="293"/>
      <c r="I257" s="293"/>
      <c r="J257" s="293"/>
      <c r="K257" s="293"/>
      <c r="L257" s="293"/>
      <c r="M257" s="293"/>
      <c r="N257" s="293">
        <f>N256</f>
        <v>12</v>
      </c>
      <c r="O257" s="293"/>
      <c r="P257" s="293"/>
      <c r="Q257" s="293"/>
      <c r="R257" s="293"/>
      <c r="S257" s="293"/>
      <c r="T257" s="293"/>
      <c r="U257" s="293"/>
      <c r="V257" s="293"/>
      <c r="W257" s="293"/>
      <c r="X257" s="293"/>
      <c r="Y257" s="786">
        <v>0</v>
      </c>
      <c r="Z257" s="786">
        <v>0</v>
      </c>
      <c r="AA257" s="786">
        <v>0</v>
      </c>
      <c r="AB257" s="786">
        <v>0</v>
      </c>
      <c r="AC257" s="295"/>
      <c r="AD257" s="281"/>
    </row>
    <row r="258" spans="1:30" ht="15" hidden="1" outlineLevel="1">
      <c r="B258" s="313"/>
      <c r="C258" s="303"/>
      <c r="D258" s="289"/>
      <c r="E258" s="289"/>
      <c r="F258" s="289"/>
      <c r="G258" s="289"/>
      <c r="H258" s="289"/>
      <c r="I258" s="289"/>
      <c r="J258" s="289"/>
      <c r="K258" s="289"/>
      <c r="L258" s="289"/>
      <c r="M258" s="289"/>
      <c r="N258" s="289"/>
      <c r="O258" s="289"/>
      <c r="P258" s="289"/>
      <c r="Q258" s="289"/>
      <c r="R258" s="289"/>
      <c r="S258" s="289"/>
      <c r="T258" s="289"/>
      <c r="U258" s="289"/>
      <c r="V258" s="289"/>
      <c r="W258" s="289"/>
      <c r="X258" s="289"/>
      <c r="Y258" s="750"/>
      <c r="Z258" s="750"/>
      <c r="AA258" s="750"/>
      <c r="AB258" s="750"/>
      <c r="AC258" s="304"/>
      <c r="AD258" s="281"/>
    </row>
    <row r="259" spans="1:30" ht="30" hidden="1" outlineLevel="1">
      <c r="A259" s="515">
        <v>13</v>
      </c>
      <c r="B259" s="513" t="s">
        <v>105</v>
      </c>
      <c r="C259" s="289" t="s">
        <v>583</v>
      </c>
      <c r="D259" s="293"/>
      <c r="E259" s="293"/>
      <c r="F259" s="293"/>
      <c r="G259" s="293"/>
      <c r="H259" s="293"/>
      <c r="I259" s="293"/>
      <c r="J259" s="293"/>
      <c r="K259" s="293"/>
      <c r="L259" s="293"/>
      <c r="M259" s="293"/>
      <c r="N259" s="293">
        <v>12</v>
      </c>
      <c r="O259" s="293"/>
      <c r="P259" s="293"/>
      <c r="Q259" s="293"/>
      <c r="R259" s="293"/>
      <c r="S259" s="293"/>
      <c r="T259" s="293"/>
      <c r="U259" s="293"/>
      <c r="V259" s="293"/>
      <c r="W259" s="293"/>
      <c r="X259" s="293"/>
      <c r="Y259" s="785"/>
      <c r="Z259" s="785"/>
      <c r="AA259" s="785"/>
      <c r="AB259" s="785"/>
      <c r="AC259" s="294">
        <f>SUM(Y259:AB259)</f>
        <v>0</v>
      </c>
      <c r="AD259" s="281"/>
    </row>
    <row r="260" spans="1:30" ht="15" hidden="1" outlineLevel="1">
      <c r="B260" s="292" t="s">
        <v>287</v>
      </c>
      <c r="C260" s="289" t="s">
        <v>576</v>
      </c>
      <c r="D260" s="293"/>
      <c r="E260" s="293"/>
      <c r="F260" s="293"/>
      <c r="G260" s="293"/>
      <c r="H260" s="293"/>
      <c r="I260" s="293"/>
      <c r="J260" s="293"/>
      <c r="K260" s="293"/>
      <c r="L260" s="293"/>
      <c r="M260" s="293"/>
      <c r="N260" s="293">
        <f>N259</f>
        <v>12</v>
      </c>
      <c r="O260" s="293"/>
      <c r="P260" s="293"/>
      <c r="Q260" s="293"/>
      <c r="R260" s="293"/>
      <c r="S260" s="293"/>
      <c r="T260" s="293"/>
      <c r="U260" s="293"/>
      <c r="V260" s="293"/>
      <c r="W260" s="293"/>
      <c r="X260" s="293"/>
      <c r="Y260" s="786">
        <v>0</v>
      </c>
      <c r="Z260" s="786">
        <v>0</v>
      </c>
      <c r="AA260" s="786">
        <v>0</v>
      </c>
      <c r="AB260" s="786">
        <v>0</v>
      </c>
      <c r="AC260" s="304"/>
      <c r="AD260" s="281"/>
    </row>
    <row r="261" spans="1:30" ht="15" hidden="1" outlineLevel="1">
      <c r="B261" s="313"/>
      <c r="C261" s="303"/>
      <c r="D261" s="289"/>
      <c r="E261" s="289"/>
      <c r="F261" s="289"/>
      <c r="G261" s="289"/>
      <c r="H261" s="289"/>
      <c r="I261" s="289"/>
      <c r="J261" s="289"/>
      <c r="K261" s="289"/>
      <c r="L261" s="289"/>
      <c r="M261" s="289"/>
      <c r="N261" s="289"/>
      <c r="O261" s="289"/>
      <c r="P261" s="289"/>
      <c r="Q261" s="289"/>
      <c r="R261" s="289"/>
      <c r="S261" s="289"/>
      <c r="T261" s="289"/>
      <c r="U261" s="289"/>
      <c r="V261" s="289"/>
      <c r="W261" s="289"/>
      <c r="X261" s="289"/>
      <c r="Y261" s="750"/>
      <c r="Z261" s="750"/>
      <c r="AA261" s="750"/>
      <c r="AB261" s="750"/>
      <c r="AC261" s="304"/>
      <c r="AD261" s="281"/>
    </row>
    <row r="262" spans="1:30" ht="15.6" hidden="1" outlineLevel="1">
      <c r="B262" s="286" t="s">
        <v>106</v>
      </c>
      <c r="C262" s="287"/>
      <c r="D262" s="288"/>
      <c r="E262" s="288"/>
      <c r="F262" s="288"/>
      <c r="G262" s="288"/>
      <c r="H262" s="288"/>
      <c r="I262" s="288"/>
      <c r="J262" s="288"/>
      <c r="K262" s="288"/>
      <c r="L262" s="288"/>
      <c r="M262" s="288"/>
      <c r="N262" s="288"/>
      <c r="O262" s="288"/>
      <c r="P262" s="287"/>
      <c r="Q262" s="287"/>
      <c r="R262" s="287"/>
      <c r="S262" s="287"/>
      <c r="T262" s="287"/>
      <c r="U262" s="287"/>
      <c r="V262" s="287"/>
      <c r="W262" s="287"/>
      <c r="X262" s="287"/>
      <c r="Y262" s="787"/>
      <c r="Z262" s="787"/>
      <c r="AA262" s="787"/>
      <c r="AB262" s="787"/>
      <c r="AC262" s="290"/>
      <c r="AD262" s="281"/>
    </row>
    <row r="263" spans="1:30" ht="15" hidden="1" outlineLevel="1">
      <c r="A263" s="515">
        <v>14</v>
      </c>
      <c r="B263" s="313" t="s">
        <v>107</v>
      </c>
      <c r="C263" s="289" t="s">
        <v>583</v>
      </c>
      <c r="D263" s="293"/>
      <c r="E263" s="293"/>
      <c r="F263" s="293"/>
      <c r="G263" s="293"/>
      <c r="H263" s="293"/>
      <c r="I263" s="293"/>
      <c r="J263" s="293"/>
      <c r="K263" s="293"/>
      <c r="L263" s="293"/>
      <c r="M263" s="293"/>
      <c r="N263" s="293">
        <v>12</v>
      </c>
      <c r="O263" s="293"/>
      <c r="P263" s="293"/>
      <c r="Q263" s="293"/>
      <c r="R263" s="293"/>
      <c r="S263" s="293"/>
      <c r="T263" s="293"/>
      <c r="U263" s="293"/>
      <c r="V263" s="293"/>
      <c r="W263" s="293"/>
      <c r="X263" s="293"/>
      <c r="Y263" s="785"/>
      <c r="Z263" s="785"/>
      <c r="AA263" s="785"/>
      <c r="AB263" s="785"/>
      <c r="AC263" s="294">
        <f>SUM(Y263:AB263)</f>
        <v>0</v>
      </c>
      <c r="AD263" s="281"/>
    </row>
    <row r="264" spans="1:30" ht="15" hidden="1" outlineLevel="1">
      <c r="B264" s="292" t="s">
        <v>287</v>
      </c>
      <c r="C264" s="289" t="s">
        <v>576</v>
      </c>
      <c r="D264" s="293"/>
      <c r="E264" s="293"/>
      <c r="F264" s="293"/>
      <c r="G264" s="293"/>
      <c r="H264" s="293"/>
      <c r="I264" s="293"/>
      <c r="J264" s="293"/>
      <c r="K264" s="293"/>
      <c r="L264" s="293"/>
      <c r="M264" s="293"/>
      <c r="N264" s="293">
        <f>N263</f>
        <v>12</v>
      </c>
      <c r="O264" s="293"/>
      <c r="P264" s="293"/>
      <c r="Q264" s="293"/>
      <c r="R264" s="293"/>
      <c r="S264" s="293"/>
      <c r="T264" s="293"/>
      <c r="U264" s="293"/>
      <c r="V264" s="293"/>
      <c r="W264" s="293"/>
      <c r="X264" s="293"/>
      <c r="Y264" s="786">
        <v>0</v>
      </c>
      <c r="Z264" s="786">
        <v>0</v>
      </c>
      <c r="AA264" s="786">
        <v>0</v>
      </c>
      <c r="AB264" s="786">
        <v>0</v>
      </c>
      <c r="AC264" s="295"/>
      <c r="AD264" s="281"/>
    </row>
    <row r="265" spans="1:30" ht="15" hidden="1" outlineLevel="1">
      <c r="A265" s="516"/>
      <c r="B265" s="313"/>
      <c r="C265" s="303"/>
      <c r="D265" s="289"/>
      <c r="E265" s="289"/>
      <c r="F265" s="289"/>
      <c r="G265" s="289"/>
      <c r="H265" s="289"/>
      <c r="I265" s="289"/>
      <c r="J265" s="289"/>
      <c r="K265" s="289"/>
      <c r="L265" s="289"/>
      <c r="M265" s="289"/>
      <c r="N265" s="463"/>
      <c r="O265" s="289"/>
      <c r="P265" s="289"/>
      <c r="Q265" s="289"/>
      <c r="R265" s="289"/>
      <c r="S265" s="289"/>
      <c r="T265" s="289"/>
      <c r="U265" s="289"/>
      <c r="V265" s="289"/>
      <c r="W265" s="289"/>
      <c r="X265" s="289"/>
      <c r="Y265" s="786"/>
      <c r="Z265" s="786"/>
      <c r="AA265" s="786"/>
      <c r="AB265" s="786"/>
      <c r="AC265" s="299"/>
      <c r="AD265" s="281"/>
    </row>
    <row r="266" spans="1:30" s="307" customFormat="1" ht="15.6" hidden="1" outlineLevel="1">
      <c r="A266" s="516"/>
      <c r="B266" s="286" t="s">
        <v>488</v>
      </c>
      <c r="C266" s="289"/>
      <c r="D266" s="289"/>
      <c r="E266" s="289"/>
      <c r="F266" s="289"/>
      <c r="G266" s="289"/>
      <c r="H266" s="289"/>
      <c r="I266" s="289"/>
      <c r="J266" s="289"/>
      <c r="K266" s="289"/>
      <c r="L266" s="289"/>
      <c r="M266" s="289"/>
      <c r="N266" s="289"/>
      <c r="O266" s="289"/>
      <c r="P266" s="289"/>
      <c r="Q266" s="289"/>
      <c r="R266" s="289"/>
      <c r="S266" s="289"/>
      <c r="T266" s="289"/>
      <c r="U266" s="289"/>
      <c r="V266" s="289"/>
      <c r="W266" s="289"/>
      <c r="X266" s="289"/>
      <c r="Y266" s="750"/>
      <c r="Z266" s="750"/>
      <c r="AA266" s="750"/>
      <c r="AB266" s="750"/>
      <c r="AC266" s="510"/>
      <c r="AD266" s="281"/>
    </row>
    <row r="267" spans="1:30" ht="15" hidden="1" outlineLevel="1">
      <c r="A267" s="515">
        <v>15</v>
      </c>
      <c r="B267" s="292" t="s">
        <v>493</v>
      </c>
      <c r="C267" s="289" t="s">
        <v>583</v>
      </c>
      <c r="D267" s="293"/>
      <c r="E267" s="293"/>
      <c r="F267" s="293"/>
      <c r="G267" s="293"/>
      <c r="H267" s="293"/>
      <c r="I267" s="293"/>
      <c r="J267" s="293"/>
      <c r="K267" s="293"/>
      <c r="L267" s="293"/>
      <c r="M267" s="293"/>
      <c r="N267" s="293">
        <v>0</v>
      </c>
      <c r="O267" s="293"/>
      <c r="P267" s="293"/>
      <c r="Q267" s="293"/>
      <c r="R267" s="293"/>
      <c r="S267" s="293"/>
      <c r="T267" s="293"/>
      <c r="U267" s="293"/>
      <c r="V267" s="293"/>
      <c r="W267" s="293"/>
      <c r="X267" s="293"/>
      <c r="Y267" s="785"/>
      <c r="Z267" s="785"/>
      <c r="AA267" s="785"/>
      <c r="AB267" s="785"/>
      <c r="AC267" s="294">
        <f>SUM(Y267:AB267)</f>
        <v>0</v>
      </c>
      <c r="AD267" s="281"/>
    </row>
    <row r="268" spans="1:30" ht="15" hidden="1" outlineLevel="1">
      <c r="B268" s="292" t="s">
        <v>287</v>
      </c>
      <c r="C268" s="289" t="s">
        <v>576</v>
      </c>
      <c r="D268" s="293"/>
      <c r="E268" s="293"/>
      <c r="F268" s="293"/>
      <c r="G268" s="293"/>
      <c r="H268" s="293"/>
      <c r="I268" s="293"/>
      <c r="J268" s="293"/>
      <c r="K268" s="293"/>
      <c r="L268" s="293"/>
      <c r="M268" s="293"/>
      <c r="N268" s="293">
        <f>N267</f>
        <v>0</v>
      </c>
      <c r="O268" s="293"/>
      <c r="P268" s="293"/>
      <c r="Q268" s="293"/>
      <c r="R268" s="293"/>
      <c r="S268" s="293"/>
      <c r="T268" s="293"/>
      <c r="U268" s="293"/>
      <c r="V268" s="293"/>
      <c r="W268" s="293"/>
      <c r="X268" s="293"/>
      <c r="Y268" s="786">
        <v>0</v>
      </c>
      <c r="Z268" s="786">
        <v>0</v>
      </c>
      <c r="AA268" s="786">
        <v>0</v>
      </c>
      <c r="AB268" s="786">
        <v>0</v>
      </c>
      <c r="AC268" s="295"/>
      <c r="AD268" s="281"/>
    </row>
    <row r="269" spans="1:30" ht="15" hidden="1" outlineLevel="1">
      <c r="B269" s="313"/>
      <c r="C269" s="303"/>
      <c r="D269" s="289"/>
      <c r="E269" s="289"/>
      <c r="F269" s="289"/>
      <c r="G269" s="289"/>
      <c r="H269" s="289"/>
      <c r="I269" s="289"/>
      <c r="J269" s="289"/>
      <c r="K269" s="289"/>
      <c r="L269" s="289"/>
      <c r="M269" s="289"/>
      <c r="N269" s="289"/>
      <c r="O269" s="289"/>
      <c r="P269" s="289"/>
      <c r="Q269" s="289"/>
      <c r="R269" s="289"/>
      <c r="S269" s="289"/>
      <c r="T269" s="289"/>
      <c r="U269" s="289"/>
      <c r="V269" s="289"/>
      <c r="W269" s="289"/>
      <c r="X269" s="289"/>
      <c r="Y269" s="750"/>
      <c r="Z269" s="750"/>
      <c r="AA269" s="750"/>
      <c r="AB269" s="750"/>
      <c r="AC269" s="304"/>
      <c r="AD269" s="301"/>
    </row>
    <row r="270" spans="1:30" s="281" customFormat="1" ht="15" hidden="1" outlineLevel="1">
      <c r="A270" s="515">
        <v>16</v>
      </c>
      <c r="B270" s="322" t="s">
        <v>489</v>
      </c>
      <c r="C270" s="289" t="s">
        <v>583</v>
      </c>
      <c r="D270" s="293"/>
      <c r="E270" s="293"/>
      <c r="F270" s="293"/>
      <c r="G270" s="293"/>
      <c r="H270" s="293"/>
      <c r="I270" s="293"/>
      <c r="J270" s="293"/>
      <c r="K270" s="293"/>
      <c r="L270" s="293"/>
      <c r="M270" s="293"/>
      <c r="N270" s="293">
        <v>0</v>
      </c>
      <c r="O270" s="293"/>
      <c r="P270" s="293"/>
      <c r="Q270" s="293"/>
      <c r="R270" s="293"/>
      <c r="S270" s="293"/>
      <c r="T270" s="293"/>
      <c r="U270" s="293"/>
      <c r="V270" s="293"/>
      <c r="W270" s="293"/>
      <c r="X270" s="293"/>
      <c r="Y270" s="785"/>
      <c r="Z270" s="785"/>
      <c r="AA270" s="785"/>
      <c r="AB270" s="785"/>
      <c r="AC270" s="294">
        <f>SUM(Y270:AB270)</f>
        <v>0</v>
      </c>
    </row>
    <row r="271" spans="1:30" s="281" customFormat="1" ht="15" hidden="1" outlineLevel="1">
      <c r="A271" s="515"/>
      <c r="B271" s="322" t="s">
        <v>287</v>
      </c>
      <c r="C271" s="289" t="s">
        <v>576</v>
      </c>
      <c r="D271" s="293"/>
      <c r="E271" s="293"/>
      <c r="F271" s="293"/>
      <c r="G271" s="293"/>
      <c r="H271" s="293"/>
      <c r="I271" s="293"/>
      <c r="J271" s="293"/>
      <c r="K271" s="293"/>
      <c r="L271" s="293"/>
      <c r="M271" s="293"/>
      <c r="N271" s="293">
        <f>N270</f>
        <v>0</v>
      </c>
      <c r="O271" s="293"/>
      <c r="P271" s="293"/>
      <c r="Q271" s="293"/>
      <c r="R271" s="293"/>
      <c r="S271" s="293"/>
      <c r="T271" s="293"/>
      <c r="U271" s="293"/>
      <c r="V271" s="293"/>
      <c r="W271" s="293"/>
      <c r="X271" s="293"/>
      <c r="Y271" s="786">
        <v>0</v>
      </c>
      <c r="Z271" s="786">
        <v>0</v>
      </c>
      <c r="AA271" s="786">
        <v>0</v>
      </c>
      <c r="AB271" s="786">
        <v>0</v>
      </c>
      <c r="AC271" s="295"/>
    </row>
    <row r="272" spans="1:30" s="281" customFormat="1" ht="15" hidden="1" outlineLevel="1">
      <c r="A272" s="515"/>
      <c r="B272" s="322"/>
      <c r="C272" s="289"/>
      <c r="D272" s="289"/>
      <c r="E272" s="289"/>
      <c r="F272" s="289"/>
      <c r="G272" s="289"/>
      <c r="H272" s="289"/>
      <c r="I272" s="289"/>
      <c r="J272" s="289"/>
      <c r="K272" s="289"/>
      <c r="L272" s="289"/>
      <c r="M272" s="289"/>
      <c r="N272" s="289"/>
      <c r="O272" s="289"/>
      <c r="P272" s="289"/>
      <c r="Q272" s="289"/>
      <c r="R272" s="289"/>
      <c r="S272" s="289"/>
      <c r="T272" s="289"/>
      <c r="U272" s="289"/>
      <c r="V272" s="289"/>
      <c r="W272" s="289"/>
      <c r="X272" s="289"/>
      <c r="Y272" s="750"/>
      <c r="Z272" s="750"/>
      <c r="AA272" s="750"/>
      <c r="AB272" s="750"/>
      <c r="AC272" s="311"/>
    </row>
    <row r="273" spans="1:30" ht="15.6" hidden="1" outlineLevel="1">
      <c r="B273" s="512" t="s">
        <v>494</v>
      </c>
      <c r="C273" s="318"/>
      <c r="D273" s="288"/>
      <c r="E273" s="287"/>
      <c r="F273" s="287"/>
      <c r="G273" s="287"/>
      <c r="H273" s="287"/>
      <c r="I273" s="287"/>
      <c r="J273" s="287"/>
      <c r="K273" s="287"/>
      <c r="L273" s="287"/>
      <c r="M273" s="287"/>
      <c r="N273" s="288"/>
      <c r="O273" s="287"/>
      <c r="P273" s="287"/>
      <c r="Q273" s="287"/>
      <c r="R273" s="287"/>
      <c r="S273" s="287"/>
      <c r="T273" s="287"/>
      <c r="U273" s="287"/>
      <c r="V273" s="287"/>
      <c r="W273" s="287"/>
      <c r="X273" s="287"/>
      <c r="Y273" s="787"/>
      <c r="Z273" s="787"/>
      <c r="AA273" s="787"/>
      <c r="AB273" s="787"/>
      <c r="AC273" s="290"/>
      <c r="AD273" s="301"/>
    </row>
    <row r="274" spans="1:30" ht="15" hidden="1" outlineLevel="1">
      <c r="A274" s="515">
        <v>17</v>
      </c>
      <c r="B274" s="513" t="s">
        <v>111</v>
      </c>
      <c r="C274" s="289" t="s">
        <v>583</v>
      </c>
      <c r="D274" s="293"/>
      <c r="E274" s="293"/>
      <c r="F274" s="293"/>
      <c r="G274" s="293"/>
      <c r="H274" s="293"/>
      <c r="I274" s="293"/>
      <c r="J274" s="293"/>
      <c r="K274" s="293"/>
      <c r="L274" s="293"/>
      <c r="M274" s="293"/>
      <c r="N274" s="293">
        <v>12</v>
      </c>
      <c r="O274" s="293"/>
      <c r="P274" s="293"/>
      <c r="Q274" s="293"/>
      <c r="R274" s="293"/>
      <c r="S274" s="293"/>
      <c r="T274" s="293"/>
      <c r="U274" s="293"/>
      <c r="V274" s="293"/>
      <c r="W274" s="293"/>
      <c r="X274" s="293"/>
      <c r="Y274" s="785"/>
      <c r="Z274" s="785"/>
      <c r="AA274" s="785"/>
      <c r="AB274" s="785"/>
      <c r="AC274" s="294">
        <f>SUM(Y274:AB274)</f>
        <v>0</v>
      </c>
      <c r="AD274" s="281"/>
    </row>
    <row r="275" spans="1:30" ht="15" hidden="1" outlineLevel="1">
      <c r="B275" s="292" t="s">
        <v>287</v>
      </c>
      <c r="C275" s="289" t="s">
        <v>576</v>
      </c>
      <c r="D275" s="293"/>
      <c r="E275" s="293"/>
      <c r="F275" s="293"/>
      <c r="G275" s="293"/>
      <c r="H275" s="293"/>
      <c r="I275" s="293"/>
      <c r="J275" s="293"/>
      <c r="K275" s="293"/>
      <c r="L275" s="293"/>
      <c r="M275" s="293"/>
      <c r="N275" s="293">
        <f>N274</f>
        <v>12</v>
      </c>
      <c r="O275" s="293"/>
      <c r="P275" s="293"/>
      <c r="Q275" s="293" t="s">
        <v>773</v>
      </c>
      <c r="R275" s="293" t="s">
        <v>773</v>
      </c>
      <c r="S275" s="293" t="s">
        <v>773</v>
      </c>
      <c r="T275" s="293" t="s">
        <v>773</v>
      </c>
      <c r="U275" s="293" t="s">
        <v>773</v>
      </c>
      <c r="V275" s="293" t="s">
        <v>773</v>
      </c>
      <c r="W275" s="293" t="s">
        <v>773</v>
      </c>
      <c r="X275" s="293" t="s">
        <v>773</v>
      </c>
      <c r="Y275" s="786">
        <v>0</v>
      </c>
      <c r="Z275" s="786">
        <v>0</v>
      </c>
      <c r="AA275" s="786">
        <v>0</v>
      </c>
      <c r="AB275" s="786">
        <v>0</v>
      </c>
      <c r="AC275" s="304"/>
      <c r="AD275" s="281"/>
    </row>
    <row r="276" spans="1:30" ht="15" hidden="1" outlineLevel="1">
      <c r="B276" s="292"/>
      <c r="C276" s="289"/>
      <c r="D276" s="289"/>
      <c r="E276" s="289"/>
      <c r="F276" s="289"/>
      <c r="G276" s="289"/>
      <c r="H276" s="289"/>
      <c r="I276" s="289"/>
      <c r="J276" s="289"/>
      <c r="K276" s="289"/>
      <c r="L276" s="289"/>
      <c r="M276" s="289"/>
      <c r="N276" s="289"/>
      <c r="O276" s="289"/>
      <c r="P276" s="289"/>
      <c r="Q276" s="289"/>
      <c r="R276" s="289"/>
      <c r="S276" s="289"/>
      <c r="T276" s="289"/>
      <c r="U276" s="289"/>
      <c r="V276" s="289"/>
      <c r="W276" s="289"/>
      <c r="X276" s="289"/>
      <c r="Y276" s="750"/>
      <c r="Z276" s="750"/>
      <c r="AA276" s="750"/>
      <c r="AB276" s="750"/>
      <c r="AC276" s="304"/>
      <c r="AD276" s="301"/>
    </row>
    <row r="277" spans="1:30" ht="15" hidden="1" outlineLevel="1">
      <c r="A277" s="515">
        <v>18</v>
      </c>
      <c r="B277" s="513" t="s">
        <v>108</v>
      </c>
      <c r="C277" s="289" t="s">
        <v>583</v>
      </c>
      <c r="D277" s="293"/>
      <c r="E277" s="293"/>
      <c r="F277" s="293"/>
      <c r="G277" s="293"/>
      <c r="H277" s="293"/>
      <c r="I277" s="293"/>
      <c r="J277" s="293"/>
      <c r="K277" s="293"/>
      <c r="L277" s="293"/>
      <c r="M277" s="293"/>
      <c r="N277" s="293">
        <v>12</v>
      </c>
      <c r="O277" s="293"/>
      <c r="P277" s="293"/>
      <c r="Q277" s="293" t="s">
        <v>773</v>
      </c>
      <c r="R277" s="293" t="s">
        <v>773</v>
      </c>
      <c r="S277" s="293" t="s">
        <v>773</v>
      </c>
      <c r="T277" s="293" t="s">
        <v>773</v>
      </c>
      <c r="U277" s="293" t="s">
        <v>773</v>
      </c>
      <c r="V277" s="293" t="s">
        <v>773</v>
      </c>
      <c r="W277" s="293" t="s">
        <v>773</v>
      </c>
      <c r="X277" s="293" t="s">
        <v>773</v>
      </c>
      <c r="Y277" s="791"/>
      <c r="Z277" s="785"/>
      <c r="AA277" s="785"/>
      <c r="AB277" s="785"/>
      <c r="AC277" s="294">
        <f>SUM(Y277:AB277)</f>
        <v>0</v>
      </c>
      <c r="AD277" s="281"/>
    </row>
    <row r="278" spans="1:30" ht="15" hidden="1" outlineLevel="1">
      <c r="B278" s="292" t="s">
        <v>287</v>
      </c>
      <c r="C278" s="289" t="s">
        <v>576</v>
      </c>
      <c r="D278" s="293"/>
      <c r="E278" s="293"/>
      <c r="F278" s="293"/>
      <c r="G278" s="293"/>
      <c r="H278" s="293"/>
      <c r="I278" s="293"/>
      <c r="J278" s="293"/>
      <c r="K278" s="293"/>
      <c r="L278" s="293"/>
      <c r="M278" s="293"/>
      <c r="N278" s="293">
        <f>N277</f>
        <v>12</v>
      </c>
      <c r="O278" s="293"/>
      <c r="P278" s="293"/>
      <c r="Q278" s="293" t="s">
        <v>773</v>
      </c>
      <c r="R278" s="293" t="s">
        <v>773</v>
      </c>
      <c r="S278" s="293" t="s">
        <v>773</v>
      </c>
      <c r="T278" s="293" t="s">
        <v>773</v>
      </c>
      <c r="U278" s="293" t="s">
        <v>773</v>
      </c>
      <c r="V278" s="293" t="s">
        <v>773</v>
      </c>
      <c r="W278" s="293" t="s">
        <v>773</v>
      </c>
      <c r="X278" s="293" t="s">
        <v>773</v>
      </c>
      <c r="Y278" s="786">
        <v>0</v>
      </c>
      <c r="Z278" s="786">
        <v>0</v>
      </c>
      <c r="AA278" s="786">
        <v>0</v>
      </c>
      <c r="AB278" s="786">
        <v>0</v>
      </c>
      <c r="AC278" s="304"/>
      <c r="AD278" s="281"/>
    </row>
    <row r="279" spans="1:30" ht="15" hidden="1" outlineLevel="1">
      <c r="B279" s="320"/>
      <c r="C279" s="289"/>
      <c r="D279" s="289"/>
      <c r="E279" s="289"/>
      <c r="F279" s="289"/>
      <c r="G279" s="289"/>
      <c r="H279" s="289"/>
      <c r="I279" s="289"/>
      <c r="J279" s="289"/>
      <c r="K279" s="289"/>
      <c r="L279" s="289"/>
      <c r="M279" s="289"/>
      <c r="N279" s="289"/>
      <c r="O279" s="289"/>
      <c r="P279" s="289"/>
      <c r="Q279" s="289"/>
      <c r="R279" s="289"/>
      <c r="S279" s="289"/>
      <c r="T279" s="289"/>
      <c r="U279" s="289"/>
      <c r="V279" s="289"/>
      <c r="W279" s="289"/>
      <c r="X279" s="289"/>
      <c r="Y279" s="788"/>
      <c r="Z279" s="788"/>
      <c r="AA279" s="788"/>
      <c r="AB279" s="788"/>
      <c r="AC279" s="295"/>
      <c r="AD279" s="301"/>
    </row>
    <row r="280" spans="1:30" ht="15" hidden="1" outlineLevel="1">
      <c r="A280" s="515">
        <v>19</v>
      </c>
      <c r="B280" s="513" t="s">
        <v>110</v>
      </c>
      <c r="C280" s="289" t="s">
        <v>583</v>
      </c>
      <c r="D280" s="293"/>
      <c r="E280" s="293"/>
      <c r="F280" s="293"/>
      <c r="G280" s="293"/>
      <c r="H280" s="293"/>
      <c r="I280" s="293"/>
      <c r="J280" s="293"/>
      <c r="K280" s="293"/>
      <c r="L280" s="293"/>
      <c r="M280" s="293"/>
      <c r="N280" s="293">
        <v>12</v>
      </c>
      <c r="O280" s="293"/>
      <c r="P280" s="293"/>
      <c r="Q280" s="293" t="s">
        <v>773</v>
      </c>
      <c r="R280" s="293" t="s">
        <v>773</v>
      </c>
      <c r="S280" s="293" t="s">
        <v>773</v>
      </c>
      <c r="T280" s="293" t="s">
        <v>773</v>
      </c>
      <c r="U280" s="293" t="s">
        <v>773</v>
      </c>
      <c r="V280" s="293" t="s">
        <v>773</v>
      </c>
      <c r="W280" s="293" t="s">
        <v>773</v>
      </c>
      <c r="X280" s="293" t="s">
        <v>773</v>
      </c>
      <c r="Y280" s="791"/>
      <c r="Z280" s="785"/>
      <c r="AA280" s="785"/>
      <c r="AB280" s="785"/>
      <c r="AC280" s="294">
        <f>SUM(Y280:AB280)</f>
        <v>0</v>
      </c>
      <c r="AD280" s="281"/>
    </row>
    <row r="281" spans="1:30" ht="15" hidden="1" outlineLevel="1">
      <c r="B281" s="292" t="s">
        <v>287</v>
      </c>
      <c r="C281" s="289" t="s">
        <v>576</v>
      </c>
      <c r="D281" s="293"/>
      <c r="E281" s="293"/>
      <c r="F281" s="293"/>
      <c r="G281" s="293"/>
      <c r="H281" s="293"/>
      <c r="I281" s="293"/>
      <c r="J281" s="293"/>
      <c r="K281" s="293"/>
      <c r="L281" s="293"/>
      <c r="M281" s="293"/>
      <c r="N281" s="293">
        <f>N280</f>
        <v>12</v>
      </c>
      <c r="O281" s="293"/>
      <c r="P281" s="293"/>
      <c r="Q281" s="293" t="s">
        <v>773</v>
      </c>
      <c r="R281" s="293" t="s">
        <v>773</v>
      </c>
      <c r="S281" s="293" t="s">
        <v>773</v>
      </c>
      <c r="T281" s="293" t="s">
        <v>773</v>
      </c>
      <c r="U281" s="293" t="s">
        <v>773</v>
      </c>
      <c r="V281" s="293" t="s">
        <v>773</v>
      </c>
      <c r="W281" s="293" t="s">
        <v>773</v>
      </c>
      <c r="X281" s="293" t="s">
        <v>773</v>
      </c>
      <c r="Y281" s="786">
        <v>0</v>
      </c>
      <c r="Z281" s="786">
        <v>0</v>
      </c>
      <c r="AA281" s="786">
        <v>0</v>
      </c>
      <c r="AB281" s="786">
        <v>0</v>
      </c>
      <c r="AC281" s="295"/>
      <c r="AD281" s="281"/>
    </row>
    <row r="282" spans="1:30" ht="15" hidden="1" outlineLevel="1">
      <c r="B282" s="320"/>
      <c r="C282" s="289"/>
      <c r="D282" s="289"/>
      <c r="E282" s="289"/>
      <c r="F282" s="289"/>
      <c r="G282" s="289"/>
      <c r="H282" s="289"/>
      <c r="I282" s="289"/>
      <c r="J282" s="289"/>
      <c r="K282" s="289"/>
      <c r="L282" s="289"/>
      <c r="M282" s="289"/>
      <c r="N282" s="289"/>
      <c r="O282" s="289"/>
      <c r="P282" s="289"/>
      <c r="Q282" s="289"/>
      <c r="R282" s="289"/>
      <c r="S282" s="289"/>
      <c r="T282" s="289"/>
      <c r="U282" s="289"/>
      <c r="V282" s="289"/>
      <c r="W282" s="289"/>
      <c r="X282" s="289"/>
      <c r="Y282" s="750"/>
      <c r="Z282" s="750"/>
      <c r="AA282" s="750"/>
      <c r="AB282" s="750"/>
      <c r="AC282" s="304"/>
      <c r="AD282" s="301"/>
    </row>
    <row r="283" spans="1:30" ht="15" hidden="1" outlineLevel="1">
      <c r="A283" s="515">
        <v>20</v>
      </c>
      <c r="B283" s="513" t="s">
        <v>109</v>
      </c>
      <c r="C283" s="289" t="s">
        <v>583</v>
      </c>
      <c r="D283" s="293"/>
      <c r="E283" s="293"/>
      <c r="F283" s="293"/>
      <c r="G283" s="293"/>
      <c r="H283" s="293"/>
      <c r="I283" s="293"/>
      <c r="J283" s="293"/>
      <c r="K283" s="293"/>
      <c r="L283" s="293"/>
      <c r="M283" s="293"/>
      <c r="N283" s="293">
        <v>12</v>
      </c>
      <c r="O283" s="293"/>
      <c r="P283" s="293"/>
      <c r="Q283" s="293" t="s">
        <v>773</v>
      </c>
      <c r="R283" s="293" t="s">
        <v>773</v>
      </c>
      <c r="S283" s="293" t="s">
        <v>773</v>
      </c>
      <c r="T283" s="293" t="s">
        <v>773</v>
      </c>
      <c r="U283" s="293" t="s">
        <v>773</v>
      </c>
      <c r="V283" s="293" t="s">
        <v>773</v>
      </c>
      <c r="W283" s="293" t="s">
        <v>773</v>
      </c>
      <c r="X283" s="293" t="s">
        <v>773</v>
      </c>
      <c r="Y283" s="791"/>
      <c r="Z283" s="785"/>
      <c r="AA283" s="785"/>
      <c r="AB283" s="785"/>
      <c r="AC283" s="294">
        <f>SUM(Y283:AB283)</f>
        <v>0</v>
      </c>
      <c r="AD283" s="281"/>
    </row>
    <row r="284" spans="1:30" ht="15" hidden="1" outlineLevel="1">
      <c r="B284" s="292" t="s">
        <v>287</v>
      </c>
      <c r="C284" s="289" t="s">
        <v>576</v>
      </c>
      <c r="D284" s="293"/>
      <c r="E284" s="293"/>
      <c r="F284" s="293"/>
      <c r="G284" s="293"/>
      <c r="H284" s="293"/>
      <c r="I284" s="293"/>
      <c r="J284" s="293"/>
      <c r="K284" s="293"/>
      <c r="L284" s="293"/>
      <c r="M284" s="293"/>
      <c r="N284" s="293">
        <f>N283</f>
        <v>12</v>
      </c>
      <c r="O284" s="293"/>
      <c r="P284" s="293"/>
      <c r="Q284" s="293" t="s">
        <v>773</v>
      </c>
      <c r="R284" s="293" t="s">
        <v>773</v>
      </c>
      <c r="S284" s="293" t="s">
        <v>773</v>
      </c>
      <c r="T284" s="293" t="s">
        <v>773</v>
      </c>
      <c r="U284" s="293" t="s">
        <v>773</v>
      </c>
      <c r="V284" s="293" t="s">
        <v>773</v>
      </c>
      <c r="W284" s="293" t="s">
        <v>773</v>
      </c>
      <c r="X284" s="293" t="s">
        <v>773</v>
      </c>
      <c r="Y284" s="786">
        <v>0</v>
      </c>
      <c r="Z284" s="786">
        <v>0</v>
      </c>
      <c r="AA284" s="786">
        <v>0</v>
      </c>
      <c r="AB284" s="786">
        <v>0</v>
      </c>
      <c r="AC284" s="304"/>
      <c r="AD284" s="281"/>
    </row>
    <row r="285" spans="1:30" ht="15.6" outlineLevel="1">
      <c r="B285" s="321"/>
      <c r="C285" s="298"/>
      <c r="D285" s="289"/>
      <c r="E285" s="289"/>
      <c r="F285" s="289"/>
      <c r="G285" s="289"/>
      <c r="H285" s="289"/>
      <c r="I285" s="289"/>
      <c r="J285" s="289"/>
      <c r="K285" s="289"/>
      <c r="L285" s="289"/>
      <c r="M285" s="289"/>
      <c r="N285" s="298"/>
      <c r="O285" s="289"/>
      <c r="P285" s="289"/>
      <c r="Q285" s="289"/>
      <c r="R285" s="289"/>
      <c r="S285" s="289"/>
      <c r="T285" s="289"/>
      <c r="U285" s="289"/>
      <c r="V285" s="289"/>
      <c r="W285" s="289"/>
      <c r="X285" s="289"/>
      <c r="Y285" s="750"/>
      <c r="Z285" s="750"/>
      <c r="AA285" s="750"/>
      <c r="AB285" s="750"/>
      <c r="AC285" s="304"/>
      <c r="AD285" s="281"/>
    </row>
    <row r="286" spans="1:30" ht="15.6" outlineLevel="1">
      <c r="B286" s="511" t="s">
        <v>501</v>
      </c>
      <c r="C286" s="289"/>
      <c r="D286" s="289"/>
      <c r="E286" s="289"/>
      <c r="F286" s="289"/>
      <c r="G286" s="289"/>
      <c r="H286" s="289"/>
      <c r="I286" s="289"/>
      <c r="J286" s="289"/>
      <c r="K286" s="289"/>
      <c r="L286" s="289"/>
      <c r="M286" s="289"/>
      <c r="N286" s="289"/>
      <c r="O286" s="289"/>
      <c r="P286" s="289"/>
      <c r="Q286" s="289"/>
      <c r="R286" s="289"/>
      <c r="S286" s="289"/>
      <c r="T286" s="289"/>
      <c r="U286" s="289"/>
      <c r="V286" s="289"/>
      <c r="W286" s="289"/>
      <c r="X286" s="289"/>
      <c r="Y286" s="750"/>
      <c r="Z286" s="750"/>
      <c r="AA286" s="750"/>
      <c r="AB286" s="750"/>
      <c r="AC286" s="304"/>
      <c r="AD286" s="301"/>
    </row>
    <row r="287" spans="1:30" ht="15.6" outlineLevel="1">
      <c r="B287" s="286" t="s">
        <v>497</v>
      </c>
      <c r="C287" s="289"/>
      <c r="D287" s="289"/>
      <c r="E287" s="289"/>
      <c r="F287" s="289"/>
      <c r="G287" s="289"/>
      <c r="H287" s="289"/>
      <c r="I287" s="289"/>
      <c r="J287" s="289"/>
      <c r="K287" s="289"/>
      <c r="L287" s="289"/>
      <c r="M287" s="289"/>
      <c r="N287" s="289"/>
      <c r="O287" s="289"/>
      <c r="P287" s="289"/>
      <c r="Q287" s="289"/>
      <c r="R287" s="289"/>
      <c r="S287" s="289"/>
      <c r="T287" s="289"/>
      <c r="U287" s="289"/>
      <c r="V287" s="289"/>
      <c r="W287" s="289"/>
      <c r="X287" s="289"/>
      <c r="Y287" s="750"/>
      <c r="Z287" s="750"/>
      <c r="AA287" s="750"/>
      <c r="AB287" s="750"/>
      <c r="AC287" s="304"/>
      <c r="AD287" s="281"/>
    </row>
    <row r="288" spans="1:30" ht="15" outlineLevel="1">
      <c r="A288" s="515">
        <v>21</v>
      </c>
      <c r="B288" s="513" t="s">
        <v>112</v>
      </c>
      <c r="C288" s="289" t="s">
        <v>583</v>
      </c>
      <c r="D288" s="293"/>
      <c r="E288" s="293"/>
      <c r="F288" s="293"/>
      <c r="G288" s="293">
        <v>2005471</v>
      </c>
      <c r="H288" s="293"/>
      <c r="I288" s="293"/>
      <c r="J288" s="293"/>
      <c r="K288" s="293"/>
      <c r="L288" s="293"/>
      <c r="M288" s="293"/>
      <c r="N288" s="289"/>
      <c r="O288" s="293"/>
      <c r="P288" s="293"/>
      <c r="Q288" s="293"/>
      <c r="R288" s="293">
        <v>130</v>
      </c>
      <c r="S288" s="293"/>
      <c r="T288" s="293"/>
      <c r="U288" s="293"/>
      <c r="V288" s="293"/>
      <c r="W288" s="293"/>
      <c r="X288" s="293"/>
      <c r="Y288" s="785">
        <v>1</v>
      </c>
      <c r="Z288" s="785"/>
      <c r="AA288" s="785"/>
      <c r="AB288" s="785"/>
      <c r="AC288" s="294">
        <f>SUM(Y288:AB288)</f>
        <v>1</v>
      </c>
      <c r="AD288" s="281"/>
    </row>
    <row r="289" spans="1:30" ht="15" outlineLevel="1">
      <c r="B289" s="292" t="s">
        <v>287</v>
      </c>
      <c r="C289" s="289" t="s">
        <v>576</v>
      </c>
      <c r="D289" s="293"/>
      <c r="E289" s="293"/>
      <c r="F289" s="293"/>
      <c r="G289" s="293">
        <v>223129</v>
      </c>
      <c r="H289" s="293"/>
      <c r="I289" s="293"/>
      <c r="J289" s="293"/>
      <c r="K289" s="293"/>
      <c r="L289" s="293"/>
      <c r="M289" s="293"/>
      <c r="N289" s="289"/>
      <c r="O289" s="293"/>
      <c r="P289" s="293"/>
      <c r="Q289" s="293"/>
      <c r="R289" s="293">
        <v>14</v>
      </c>
      <c r="S289" s="293"/>
      <c r="T289" s="293"/>
      <c r="U289" s="293"/>
      <c r="V289" s="293"/>
      <c r="W289" s="293"/>
      <c r="X289" s="293"/>
      <c r="Y289" s="786">
        <v>1</v>
      </c>
      <c r="Z289" s="786">
        <v>0</v>
      </c>
      <c r="AA289" s="786">
        <v>0</v>
      </c>
      <c r="AB289" s="786">
        <v>0</v>
      </c>
      <c r="AC289" s="304"/>
      <c r="AD289" s="281"/>
    </row>
    <row r="290" spans="1:30" ht="15" outlineLevel="1">
      <c r="B290" s="292"/>
      <c r="C290" s="289"/>
      <c r="D290" s="289"/>
      <c r="E290" s="289"/>
      <c r="F290" s="289"/>
      <c r="G290" s="289"/>
      <c r="H290" s="289"/>
      <c r="I290" s="289"/>
      <c r="J290" s="289"/>
      <c r="K290" s="289"/>
      <c r="L290" s="289"/>
      <c r="M290" s="289"/>
      <c r="N290" s="289"/>
      <c r="O290" s="289"/>
      <c r="P290" s="289"/>
      <c r="Q290" s="289"/>
      <c r="R290" s="289"/>
      <c r="S290" s="289"/>
      <c r="T290" s="289"/>
      <c r="U290" s="289"/>
      <c r="V290" s="289"/>
      <c r="W290" s="289"/>
      <c r="X290" s="289"/>
      <c r="Y290" s="750"/>
      <c r="Z290" s="750"/>
      <c r="AA290" s="750"/>
      <c r="AB290" s="750"/>
      <c r="AC290" s="304"/>
      <c r="AD290" s="301"/>
    </row>
    <row r="291" spans="1:30" ht="30" outlineLevel="1">
      <c r="A291" s="515">
        <v>22</v>
      </c>
      <c r="B291" s="513" t="s">
        <v>113</v>
      </c>
      <c r="C291" s="289" t="s">
        <v>583</v>
      </c>
      <c r="D291" s="293"/>
      <c r="E291" s="293"/>
      <c r="F291" s="293"/>
      <c r="G291" s="293">
        <v>623179</v>
      </c>
      <c r="H291" s="293"/>
      <c r="I291" s="293"/>
      <c r="J291" s="293"/>
      <c r="K291" s="293"/>
      <c r="L291" s="293"/>
      <c r="M291" s="293"/>
      <c r="N291" s="289"/>
      <c r="O291" s="293"/>
      <c r="P291" s="293"/>
      <c r="Q291" s="293"/>
      <c r="R291" s="293">
        <v>186</v>
      </c>
      <c r="S291" s="293"/>
      <c r="T291" s="293"/>
      <c r="U291" s="293"/>
      <c r="V291" s="293"/>
      <c r="W291" s="293"/>
      <c r="X291" s="293"/>
      <c r="Y291" s="785">
        <v>1</v>
      </c>
      <c r="Z291" s="785"/>
      <c r="AA291" s="785"/>
      <c r="AB291" s="785"/>
      <c r="AC291" s="294">
        <f>SUM(Y291:AB291)</f>
        <v>1</v>
      </c>
      <c r="AD291" s="281"/>
    </row>
    <row r="292" spans="1:30" ht="15" outlineLevel="1">
      <c r="B292" s="292" t="s">
        <v>287</v>
      </c>
      <c r="C292" s="289" t="s">
        <v>576</v>
      </c>
      <c r="D292" s="293"/>
      <c r="E292" s="293"/>
      <c r="F292" s="293"/>
      <c r="G292" s="293">
        <v>8802</v>
      </c>
      <c r="H292" s="293"/>
      <c r="I292" s="293"/>
      <c r="J292" s="293"/>
      <c r="K292" s="293"/>
      <c r="L292" s="293"/>
      <c r="M292" s="293"/>
      <c r="N292" s="289"/>
      <c r="O292" s="293"/>
      <c r="P292" s="293"/>
      <c r="Q292" s="293"/>
      <c r="R292" s="293">
        <v>3</v>
      </c>
      <c r="S292" s="293"/>
      <c r="T292" s="293"/>
      <c r="U292" s="293"/>
      <c r="V292" s="293"/>
      <c r="W292" s="293"/>
      <c r="X292" s="293"/>
      <c r="Y292" s="786">
        <v>1</v>
      </c>
      <c r="Z292" s="786">
        <v>0</v>
      </c>
      <c r="AA292" s="786">
        <v>0</v>
      </c>
      <c r="AB292" s="786">
        <v>0</v>
      </c>
      <c r="AC292" s="304"/>
      <c r="AD292" s="281"/>
    </row>
    <row r="293" spans="1:30" ht="15" outlineLevel="1">
      <c r="B293" s="292"/>
      <c r="C293" s="289"/>
      <c r="D293" s="289"/>
      <c r="E293" s="289"/>
      <c r="F293" s="289"/>
      <c r="G293" s="289"/>
      <c r="H293" s="289"/>
      <c r="I293" s="289"/>
      <c r="J293" s="289"/>
      <c r="K293" s="289"/>
      <c r="L293" s="289"/>
      <c r="M293" s="289"/>
      <c r="N293" s="289"/>
      <c r="O293" s="289"/>
      <c r="P293" s="289"/>
      <c r="Q293" s="289"/>
      <c r="R293" s="289"/>
      <c r="S293" s="289"/>
      <c r="T293" s="289"/>
      <c r="U293" s="289"/>
      <c r="V293" s="289"/>
      <c r="W293" s="289"/>
      <c r="X293" s="289"/>
      <c r="Y293" s="750"/>
      <c r="Z293" s="750"/>
      <c r="AA293" s="750"/>
      <c r="AB293" s="750"/>
      <c r="AC293" s="304"/>
      <c r="AD293" s="301"/>
    </row>
    <row r="294" spans="1:30" ht="30" outlineLevel="1">
      <c r="A294" s="515">
        <v>23</v>
      </c>
      <c r="B294" s="513" t="s">
        <v>114</v>
      </c>
      <c r="C294" s="289" t="s">
        <v>583</v>
      </c>
      <c r="D294" s="293"/>
      <c r="E294" s="293"/>
      <c r="F294" s="293"/>
      <c r="G294" s="293"/>
      <c r="H294" s="293"/>
      <c r="I294" s="293"/>
      <c r="J294" s="293"/>
      <c r="K294" s="293"/>
      <c r="L294" s="293"/>
      <c r="M294" s="293"/>
      <c r="N294" s="289"/>
      <c r="O294" s="293"/>
      <c r="P294" s="293"/>
      <c r="Q294" s="293"/>
      <c r="R294" s="293"/>
      <c r="S294" s="293"/>
      <c r="T294" s="293"/>
      <c r="U294" s="293"/>
      <c r="V294" s="293"/>
      <c r="W294" s="293"/>
      <c r="X294" s="293"/>
      <c r="Y294" s="785"/>
      <c r="Z294" s="785"/>
      <c r="AA294" s="785"/>
      <c r="AB294" s="785"/>
      <c r="AC294" s="294">
        <f>SUM(Y294:AB294)</f>
        <v>0</v>
      </c>
      <c r="AD294" s="281"/>
    </row>
    <row r="295" spans="1:30" ht="15" outlineLevel="1">
      <c r="B295" s="292" t="s">
        <v>287</v>
      </c>
      <c r="C295" s="289" t="s">
        <v>576</v>
      </c>
      <c r="D295" s="293"/>
      <c r="E295" s="293"/>
      <c r="F295" s="293"/>
      <c r="G295" s="293"/>
      <c r="H295" s="293"/>
      <c r="I295" s="293"/>
      <c r="J295" s="293"/>
      <c r="K295" s="293"/>
      <c r="L295" s="293"/>
      <c r="M295" s="293"/>
      <c r="N295" s="289"/>
      <c r="O295" s="293"/>
      <c r="P295" s="293"/>
      <c r="Q295" s="293"/>
      <c r="R295" s="293"/>
      <c r="S295" s="293"/>
      <c r="T295" s="293"/>
      <c r="U295" s="293"/>
      <c r="V295" s="293"/>
      <c r="W295" s="293"/>
      <c r="X295" s="293"/>
      <c r="Y295" s="786">
        <v>0</v>
      </c>
      <c r="Z295" s="786">
        <v>0</v>
      </c>
      <c r="AA295" s="786">
        <v>0</v>
      </c>
      <c r="AB295" s="786">
        <v>0</v>
      </c>
      <c r="AC295" s="304"/>
      <c r="AD295" s="281"/>
    </row>
    <row r="296" spans="1:30" ht="15" outlineLevel="1">
      <c r="B296" s="320"/>
      <c r="C296" s="289"/>
      <c r="D296" s="289"/>
      <c r="E296" s="289"/>
      <c r="F296" s="289"/>
      <c r="G296" s="289"/>
      <c r="H296" s="289"/>
      <c r="I296" s="289"/>
      <c r="J296" s="289"/>
      <c r="K296" s="289"/>
      <c r="L296" s="289"/>
      <c r="M296" s="289"/>
      <c r="N296" s="289"/>
      <c r="O296" s="289"/>
      <c r="P296" s="289"/>
      <c r="Q296" s="289"/>
      <c r="R296" s="289"/>
      <c r="S296" s="289"/>
      <c r="T296" s="289"/>
      <c r="U296" s="289"/>
      <c r="V296" s="289"/>
      <c r="W296" s="289"/>
      <c r="X296" s="289"/>
      <c r="Y296" s="750"/>
      <c r="Z296" s="750"/>
      <c r="AA296" s="750"/>
      <c r="AB296" s="750"/>
      <c r="AC296" s="304"/>
      <c r="AD296" s="301"/>
    </row>
    <row r="297" spans="1:30" ht="15" outlineLevel="1">
      <c r="A297" s="515">
        <v>24</v>
      </c>
      <c r="B297" s="513" t="s">
        <v>115</v>
      </c>
      <c r="C297" s="289" t="s">
        <v>583</v>
      </c>
      <c r="D297" s="293"/>
      <c r="E297" s="293"/>
      <c r="F297" s="293"/>
      <c r="G297" s="293"/>
      <c r="H297" s="293"/>
      <c r="I297" s="293"/>
      <c r="J297" s="293"/>
      <c r="K297" s="293"/>
      <c r="L297" s="293"/>
      <c r="M297" s="293"/>
      <c r="N297" s="289"/>
      <c r="O297" s="293"/>
      <c r="P297" s="293"/>
      <c r="Q297" s="293"/>
      <c r="R297" s="293"/>
      <c r="S297" s="293"/>
      <c r="T297" s="293"/>
      <c r="U297" s="293"/>
      <c r="V297" s="293"/>
      <c r="W297" s="293"/>
      <c r="X297" s="293"/>
      <c r="Y297" s="785"/>
      <c r="Z297" s="785"/>
      <c r="AA297" s="785"/>
      <c r="AB297" s="785"/>
      <c r="AC297" s="294">
        <f>SUM(Y297:AB297)</f>
        <v>0</v>
      </c>
      <c r="AD297" s="281"/>
    </row>
    <row r="298" spans="1:30" ht="15" outlineLevel="1">
      <c r="B298" s="292" t="s">
        <v>287</v>
      </c>
      <c r="C298" s="289" t="s">
        <v>576</v>
      </c>
      <c r="D298" s="293"/>
      <c r="E298" s="293"/>
      <c r="F298" s="293"/>
      <c r="G298" s="293"/>
      <c r="H298" s="293"/>
      <c r="I298" s="293"/>
      <c r="J298" s="293"/>
      <c r="K298" s="293"/>
      <c r="L298" s="293"/>
      <c r="M298" s="293"/>
      <c r="N298" s="289"/>
      <c r="O298" s="293"/>
      <c r="P298" s="293"/>
      <c r="Q298" s="293"/>
      <c r="R298" s="293"/>
      <c r="S298" s="293"/>
      <c r="T298" s="293"/>
      <c r="U298" s="293"/>
      <c r="V298" s="293"/>
      <c r="W298" s="293"/>
      <c r="X298" s="293"/>
      <c r="Y298" s="786">
        <v>0</v>
      </c>
      <c r="Z298" s="786">
        <v>0</v>
      </c>
      <c r="AA298" s="786">
        <v>0</v>
      </c>
      <c r="AB298" s="786">
        <v>0</v>
      </c>
      <c r="AC298" s="304"/>
      <c r="AD298" s="281"/>
    </row>
    <row r="299" spans="1:30" ht="15" outlineLevel="1">
      <c r="B299" s="292"/>
      <c r="C299" s="289"/>
      <c r="D299" s="289"/>
      <c r="E299" s="289"/>
      <c r="F299" s="289"/>
      <c r="G299" s="289"/>
      <c r="H299" s="289"/>
      <c r="I299" s="289"/>
      <c r="J299" s="289"/>
      <c r="K299" s="289"/>
      <c r="L299" s="289"/>
      <c r="M299" s="289"/>
      <c r="N299" s="289"/>
      <c r="O299" s="289"/>
      <c r="P299" s="289"/>
      <c r="Q299" s="289"/>
      <c r="R299" s="289"/>
      <c r="S299" s="289"/>
      <c r="T299" s="289"/>
      <c r="U299" s="289"/>
      <c r="V299" s="289"/>
      <c r="W299" s="289"/>
      <c r="X299" s="289"/>
      <c r="Y299" s="750"/>
      <c r="Z299" s="750"/>
      <c r="AA299" s="750"/>
      <c r="AB299" s="750"/>
      <c r="AC299" s="304"/>
      <c r="AD299" s="281"/>
    </row>
    <row r="300" spans="1:30" ht="15.6" outlineLevel="1">
      <c r="B300" s="286" t="s">
        <v>498</v>
      </c>
      <c r="C300" s="289"/>
      <c r="D300" s="289"/>
      <c r="E300" s="289"/>
      <c r="F300" s="289"/>
      <c r="G300" s="289"/>
      <c r="H300" s="289"/>
      <c r="I300" s="289"/>
      <c r="J300" s="289"/>
      <c r="K300" s="289"/>
      <c r="L300" s="289"/>
      <c r="M300" s="289"/>
      <c r="N300" s="289"/>
      <c r="O300" s="289"/>
      <c r="P300" s="289"/>
      <c r="Q300" s="289"/>
      <c r="R300" s="289"/>
      <c r="S300" s="289"/>
      <c r="T300" s="289"/>
      <c r="U300" s="289"/>
      <c r="V300" s="289"/>
      <c r="W300" s="289"/>
      <c r="X300" s="289"/>
      <c r="Y300" s="750"/>
      <c r="Z300" s="750"/>
      <c r="AA300" s="750"/>
      <c r="AB300" s="750"/>
      <c r="AC300" s="304"/>
      <c r="AD300" s="281"/>
    </row>
    <row r="301" spans="1:30" ht="15" outlineLevel="1">
      <c r="A301" s="515">
        <v>25</v>
      </c>
      <c r="B301" s="513" t="s">
        <v>116</v>
      </c>
      <c r="C301" s="289" t="s">
        <v>583</v>
      </c>
      <c r="D301" s="293"/>
      <c r="E301" s="293"/>
      <c r="F301" s="293"/>
      <c r="G301" s="293">
        <v>39428</v>
      </c>
      <c r="H301" s="293"/>
      <c r="I301" s="293"/>
      <c r="J301" s="293"/>
      <c r="K301" s="293"/>
      <c r="L301" s="293"/>
      <c r="M301" s="293"/>
      <c r="N301" s="293">
        <v>12</v>
      </c>
      <c r="O301" s="293"/>
      <c r="P301" s="293"/>
      <c r="Q301" s="293"/>
      <c r="R301" s="293">
        <v>5</v>
      </c>
      <c r="S301" s="293"/>
      <c r="T301" s="293"/>
      <c r="U301" s="293"/>
      <c r="V301" s="293"/>
      <c r="W301" s="293"/>
      <c r="X301" s="293"/>
      <c r="Y301" s="791"/>
      <c r="Z301" s="785"/>
      <c r="AA301" s="785">
        <v>1</v>
      </c>
      <c r="AB301" s="785"/>
      <c r="AC301" s="294">
        <f>SUM(Y301:AB301)</f>
        <v>1</v>
      </c>
      <c r="AD301" s="281"/>
    </row>
    <row r="302" spans="1:30" ht="15" outlineLevel="1">
      <c r="B302" s="292" t="s">
        <v>287</v>
      </c>
      <c r="C302" s="289" t="s">
        <v>576</v>
      </c>
      <c r="D302" s="293"/>
      <c r="E302" s="293"/>
      <c r="F302" s="293"/>
      <c r="G302" s="293">
        <v>13143</v>
      </c>
      <c r="H302" s="293"/>
      <c r="I302" s="293"/>
      <c r="J302" s="293"/>
      <c r="K302" s="293"/>
      <c r="L302" s="293"/>
      <c r="M302" s="293"/>
      <c r="N302" s="293">
        <v>12</v>
      </c>
      <c r="O302" s="293"/>
      <c r="P302" s="293"/>
      <c r="Q302" s="293"/>
      <c r="R302" s="293">
        <v>2</v>
      </c>
      <c r="S302" s="293"/>
      <c r="T302" s="293"/>
      <c r="U302" s="293"/>
      <c r="V302" s="293"/>
      <c r="W302" s="293"/>
      <c r="X302" s="293"/>
      <c r="Y302" s="786">
        <v>0</v>
      </c>
      <c r="Z302" s="786">
        <v>0</v>
      </c>
      <c r="AA302" s="786">
        <v>1</v>
      </c>
      <c r="AB302" s="786">
        <v>0</v>
      </c>
      <c r="AC302" s="304"/>
      <c r="AD302" s="281"/>
    </row>
    <row r="303" spans="1:30" ht="15" outlineLevel="1">
      <c r="B303" s="292"/>
      <c r="C303" s="289"/>
      <c r="D303" s="289"/>
      <c r="E303" s="289"/>
      <c r="F303" s="289"/>
      <c r="G303" s="289"/>
      <c r="H303" s="289"/>
      <c r="I303" s="289"/>
      <c r="J303" s="289"/>
      <c r="K303" s="289"/>
      <c r="L303" s="289"/>
      <c r="M303" s="289"/>
      <c r="N303" s="289"/>
      <c r="O303" s="289"/>
      <c r="P303" s="289"/>
      <c r="Q303" s="289"/>
      <c r="R303" s="289"/>
      <c r="S303" s="289"/>
      <c r="T303" s="289"/>
      <c r="U303" s="289"/>
      <c r="V303" s="289"/>
      <c r="W303" s="289"/>
      <c r="X303" s="289"/>
      <c r="Y303" s="750"/>
      <c r="Z303" s="750"/>
      <c r="AA303" s="750"/>
      <c r="AB303" s="750"/>
      <c r="AC303" s="304"/>
      <c r="AD303" s="301"/>
    </row>
    <row r="304" spans="1:30" ht="15" outlineLevel="1">
      <c r="A304" s="515">
        <v>26</v>
      </c>
      <c r="B304" s="513" t="s">
        <v>117</v>
      </c>
      <c r="C304" s="289" t="s">
        <v>583</v>
      </c>
      <c r="D304" s="293"/>
      <c r="E304" s="293"/>
      <c r="F304" s="293"/>
      <c r="G304" s="293">
        <v>2273186</v>
      </c>
      <c r="H304" s="293"/>
      <c r="I304" s="293"/>
      <c r="J304" s="293"/>
      <c r="K304" s="293"/>
      <c r="L304" s="293"/>
      <c r="M304" s="293"/>
      <c r="N304" s="293">
        <v>12</v>
      </c>
      <c r="O304" s="293"/>
      <c r="P304" s="293"/>
      <c r="Q304" s="293"/>
      <c r="R304" s="293">
        <v>319</v>
      </c>
      <c r="S304" s="293"/>
      <c r="T304" s="293"/>
      <c r="U304" s="293"/>
      <c r="V304" s="293"/>
      <c r="W304" s="293"/>
      <c r="X304" s="293"/>
      <c r="Y304" s="791"/>
      <c r="Z304" s="785">
        <v>0.3</v>
      </c>
      <c r="AA304" s="785">
        <v>0.65</v>
      </c>
      <c r="AB304" s="785">
        <v>0.05</v>
      </c>
      <c r="AC304" s="294">
        <f>SUM(Y304:AB304)</f>
        <v>1</v>
      </c>
      <c r="AD304" s="281"/>
    </row>
    <row r="305" spans="1:30" ht="15" outlineLevel="1">
      <c r="B305" s="292" t="s">
        <v>287</v>
      </c>
      <c r="C305" s="289" t="s">
        <v>576</v>
      </c>
      <c r="D305" s="293"/>
      <c r="E305" s="293"/>
      <c r="F305" s="293"/>
      <c r="G305" s="293">
        <v>168767.5</v>
      </c>
      <c r="H305" s="293"/>
      <c r="I305" s="293"/>
      <c r="J305" s="293"/>
      <c r="K305" s="293"/>
      <c r="L305" s="293"/>
      <c r="M305" s="293"/>
      <c r="N305" s="293">
        <v>12</v>
      </c>
      <c r="O305" s="293"/>
      <c r="P305" s="293"/>
      <c r="Q305" s="293"/>
      <c r="R305" s="293">
        <v>-17</v>
      </c>
      <c r="S305" s="293"/>
      <c r="T305" s="293"/>
      <c r="U305" s="293"/>
      <c r="V305" s="293"/>
      <c r="W305" s="293"/>
      <c r="X305" s="293"/>
      <c r="Y305" s="786">
        <v>0</v>
      </c>
      <c r="Z305" s="786">
        <v>0.3</v>
      </c>
      <c r="AA305" s="786">
        <v>0.65</v>
      </c>
      <c r="AB305" s="786">
        <v>0.05</v>
      </c>
      <c r="AC305" s="304"/>
      <c r="AD305" s="281"/>
    </row>
    <row r="306" spans="1:30" ht="15" outlineLevel="1">
      <c r="B306" s="292"/>
      <c r="C306" s="289"/>
      <c r="D306" s="289"/>
      <c r="E306" s="289"/>
      <c r="F306" s="289"/>
      <c r="G306" s="289"/>
      <c r="H306" s="289"/>
      <c r="I306" s="289"/>
      <c r="J306" s="289"/>
      <c r="K306" s="289"/>
      <c r="L306" s="289"/>
      <c r="M306" s="289"/>
      <c r="N306" s="289"/>
      <c r="O306" s="289"/>
      <c r="P306" s="289"/>
      <c r="Q306" s="289"/>
      <c r="R306" s="289"/>
      <c r="S306" s="289"/>
      <c r="T306" s="289"/>
      <c r="U306" s="289"/>
      <c r="V306" s="289"/>
      <c r="W306" s="289"/>
      <c r="X306" s="289"/>
      <c r="Y306" s="750"/>
      <c r="Z306" s="750"/>
      <c r="AA306" s="750"/>
      <c r="AB306" s="750"/>
      <c r="AC306" s="304"/>
      <c r="AD306" s="301"/>
    </row>
    <row r="307" spans="1:30" ht="30" outlineLevel="1">
      <c r="A307" s="515">
        <v>27</v>
      </c>
      <c r="B307" s="513" t="s">
        <v>118</v>
      </c>
      <c r="C307" s="289" t="s">
        <v>583</v>
      </c>
      <c r="D307" s="293"/>
      <c r="E307" s="293"/>
      <c r="F307" s="293"/>
      <c r="G307" s="293">
        <v>9710</v>
      </c>
      <c r="H307" s="293"/>
      <c r="I307" s="293"/>
      <c r="J307" s="293"/>
      <c r="K307" s="293"/>
      <c r="L307" s="293"/>
      <c r="M307" s="293"/>
      <c r="N307" s="293">
        <v>12</v>
      </c>
      <c r="O307" s="293"/>
      <c r="P307" s="293"/>
      <c r="Q307" s="293"/>
      <c r="R307" s="293">
        <v>1</v>
      </c>
      <c r="S307" s="293"/>
      <c r="T307" s="293"/>
      <c r="U307" s="293"/>
      <c r="V307" s="293"/>
      <c r="W307" s="293"/>
      <c r="X307" s="293"/>
      <c r="Y307" s="791"/>
      <c r="Z307" s="785">
        <v>1</v>
      </c>
      <c r="AA307" s="785"/>
      <c r="AB307" s="785"/>
      <c r="AC307" s="294">
        <f>SUM(Y307:AB307)</f>
        <v>1</v>
      </c>
      <c r="AD307" s="281"/>
    </row>
    <row r="308" spans="1:30" ht="15" outlineLevel="1">
      <c r="B308" s="292" t="s">
        <v>287</v>
      </c>
      <c r="C308" s="289" t="s">
        <v>576</v>
      </c>
      <c r="D308" s="293"/>
      <c r="E308" s="293"/>
      <c r="F308" s="293"/>
      <c r="G308" s="293">
        <v>1696</v>
      </c>
      <c r="H308" s="293"/>
      <c r="I308" s="293"/>
      <c r="J308" s="293"/>
      <c r="K308" s="293"/>
      <c r="L308" s="293"/>
      <c r="M308" s="293"/>
      <c r="N308" s="293">
        <v>12</v>
      </c>
      <c r="O308" s="293"/>
      <c r="P308" s="293"/>
      <c r="Q308" s="293"/>
      <c r="R308" s="293">
        <v>0</v>
      </c>
      <c r="S308" s="293"/>
      <c r="T308" s="293"/>
      <c r="U308" s="293"/>
      <c r="V308" s="293"/>
      <c r="W308" s="293"/>
      <c r="X308" s="293"/>
      <c r="Y308" s="786">
        <v>0</v>
      </c>
      <c r="Z308" s="786">
        <v>1</v>
      </c>
      <c r="AA308" s="786">
        <v>0</v>
      </c>
      <c r="AB308" s="786">
        <v>0</v>
      </c>
      <c r="AC308" s="304"/>
      <c r="AD308" s="281"/>
    </row>
    <row r="309" spans="1:30" ht="15" outlineLevel="1">
      <c r="B309" s="292"/>
      <c r="C309" s="289"/>
      <c r="D309" s="289"/>
      <c r="E309" s="289"/>
      <c r="F309" s="289"/>
      <c r="G309" s="289"/>
      <c r="H309" s="289"/>
      <c r="I309" s="289"/>
      <c r="J309" s="289"/>
      <c r="K309" s="289"/>
      <c r="L309" s="289"/>
      <c r="M309" s="289"/>
      <c r="N309" s="289"/>
      <c r="O309" s="289"/>
      <c r="P309" s="289"/>
      <c r="Q309" s="289"/>
      <c r="R309" s="289"/>
      <c r="S309" s="289"/>
      <c r="T309" s="289"/>
      <c r="U309" s="289"/>
      <c r="V309" s="289"/>
      <c r="W309" s="289"/>
      <c r="X309" s="289"/>
      <c r="Y309" s="750"/>
      <c r="Z309" s="750"/>
      <c r="AA309" s="750"/>
      <c r="AB309" s="750"/>
      <c r="AC309" s="304"/>
      <c r="AD309" s="301"/>
    </row>
    <row r="310" spans="1:30" ht="30" outlineLevel="1">
      <c r="A310" s="515">
        <v>28</v>
      </c>
      <c r="B310" s="513" t="s">
        <v>119</v>
      </c>
      <c r="C310" s="289" t="s">
        <v>583</v>
      </c>
      <c r="D310" s="293"/>
      <c r="E310" s="293"/>
      <c r="F310" s="293"/>
      <c r="G310" s="293">
        <v>12703</v>
      </c>
      <c r="H310" s="293"/>
      <c r="I310" s="293"/>
      <c r="J310" s="293"/>
      <c r="K310" s="293"/>
      <c r="L310" s="293"/>
      <c r="M310" s="293"/>
      <c r="N310" s="293">
        <v>12</v>
      </c>
      <c r="O310" s="293"/>
      <c r="P310" s="293"/>
      <c r="Q310" s="293"/>
      <c r="R310" s="293">
        <v>759</v>
      </c>
      <c r="S310" s="293"/>
      <c r="T310" s="293"/>
      <c r="U310" s="293"/>
      <c r="V310" s="293"/>
      <c r="W310" s="293"/>
      <c r="X310" s="293"/>
      <c r="Y310" s="791"/>
      <c r="Z310" s="785"/>
      <c r="AA310" s="785">
        <v>1</v>
      </c>
      <c r="AB310" s="785"/>
      <c r="AC310" s="294">
        <f>SUM(Y310:AB310)</f>
        <v>1</v>
      </c>
      <c r="AD310" s="281"/>
    </row>
    <row r="311" spans="1:30" ht="15" outlineLevel="1">
      <c r="B311" s="292" t="s">
        <v>287</v>
      </c>
      <c r="C311" s="289" t="s">
        <v>576</v>
      </c>
      <c r="D311" s="293"/>
      <c r="E311" s="293"/>
      <c r="F311" s="293"/>
      <c r="G311" s="293">
        <v>0</v>
      </c>
      <c r="H311" s="293"/>
      <c r="I311" s="293"/>
      <c r="J311" s="293"/>
      <c r="K311" s="293"/>
      <c r="L311" s="293"/>
      <c r="M311" s="293"/>
      <c r="N311" s="293">
        <v>12</v>
      </c>
      <c r="O311" s="293"/>
      <c r="P311" s="293"/>
      <c r="Q311" s="293"/>
      <c r="R311" s="293">
        <v>0</v>
      </c>
      <c r="S311" s="293"/>
      <c r="T311" s="293"/>
      <c r="U311" s="293"/>
      <c r="V311" s="293"/>
      <c r="W311" s="293"/>
      <c r="X311" s="293"/>
      <c r="Y311" s="786">
        <v>0</v>
      </c>
      <c r="Z311" s="786">
        <v>0</v>
      </c>
      <c r="AA311" s="786">
        <v>1</v>
      </c>
      <c r="AB311" s="786">
        <v>0</v>
      </c>
      <c r="AC311" s="304"/>
      <c r="AD311" s="281"/>
    </row>
    <row r="312" spans="1:30" ht="15" outlineLevel="1">
      <c r="B312" s="292"/>
      <c r="C312" s="289"/>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750"/>
      <c r="Z312" s="750"/>
      <c r="AA312" s="750"/>
      <c r="AB312" s="750"/>
      <c r="AC312" s="304"/>
      <c r="AD312" s="301"/>
    </row>
    <row r="313" spans="1:30" ht="30" outlineLevel="1">
      <c r="A313" s="515">
        <v>29</v>
      </c>
      <c r="B313" s="513" t="s">
        <v>120</v>
      </c>
      <c r="C313" s="289" t="s">
        <v>583</v>
      </c>
      <c r="D313" s="293"/>
      <c r="E313" s="293"/>
      <c r="F313" s="293"/>
      <c r="G313" s="293"/>
      <c r="H313" s="293"/>
      <c r="I313" s="293"/>
      <c r="J313" s="293"/>
      <c r="K313" s="293"/>
      <c r="L313" s="293"/>
      <c r="M313" s="293"/>
      <c r="N313" s="293">
        <v>3</v>
      </c>
      <c r="O313" s="293"/>
      <c r="P313" s="293"/>
      <c r="Q313" s="293"/>
      <c r="R313" s="293"/>
      <c r="S313" s="293"/>
      <c r="T313" s="293"/>
      <c r="U313" s="293"/>
      <c r="V313" s="293"/>
      <c r="W313" s="293"/>
      <c r="X313" s="293"/>
      <c r="Y313" s="791"/>
      <c r="Z313" s="785"/>
      <c r="AA313" s="785">
        <v>1</v>
      </c>
      <c r="AB313" s="785"/>
      <c r="AC313" s="294">
        <f>SUM(Y313:AB313)</f>
        <v>1</v>
      </c>
      <c r="AD313" s="281"/>
    </row>
    <row r="314" spans="1:30" ht="15" outlineLevel="1">
      <c r="B314" s="292" t="s">
        <v>287</v>
      </c>
      <c r="C314" s="289" t="s">
        <v>576</v>
      </c>
      <c r="D314" s="293"/>
      <c r="E314" s="293"/>
      <c r="F314" s="293"/>
      <c r="G314" s="293"/>
      <c r="H314" s="293"/>
      <c r="I314" s="293"/>
      <c r="J314" s="293"/>
      <c r="K314" s="293"/>
      <c r="L314" s="293"/>
      <c r="M314" s="293"/>
      <c r="N314" s="293">
        <v>3</v>
      </c>
      <c r="O314" s="293"/>
      <c r="P314" s="293"/>
      <c r="Q314" s="293"/>
      <c r="R314" s="293"/>
      <c r="S314" s="293"/>
      <c r="T314" s="293"/>
      <c r="U314" s="293"/>
      <c r="V314" s="293"/>
      <c r="W314" s="293"/>
      <c r="X314" s="293"/>
      <c r="Y314" s="786">
        <v>0</v>
      </c>
      <c r="Z314" s="786">
        <v>0</v>
      </c>
      <c r="AA314" s="786">
        <v>1</v>
      </c>
      <c r="AB314" s="786">
        <v>0</v>
      </c>
      <c r="AC314" s="304"/>
      <c r="AD314" s="281"/>
    </row>
    <row r="315" spans="1:30" ht="15" outlineLevel="1">
      <c r="B315" s="292"/>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750"/>
      <c r="Z315" s="750"/>
      <c r="AA315" s="750"/>
      <c r="AB315" s="750"/>
      <c r="AC315" s="304"/>
      <c r="AD315" s="301"/>
    </row>
    <row r="316" spans="1:30" ht="30" outlineLevel="1">
      <c r="A316" s="515">
        <v>30</v>
      </c>
      <c r="B316" s="513" t="s">
        <v>121</v>
      </c>
      <c r="C316" s="289" t="s">
        <v>583</v>
      </c>
      <c r="D316" s="293"/>
      <c r="E316" s="293"/>
      <c r="F316" s="293"/>
      <c r="G316" s="293"/>
      <c r="H316" s="293"/>
      <c r="I316" s="293"/>
      <c r="J316" s="293"/>
      <c r="K316" s="293"/>
      <c r="L316" s="293"/>
      <c r="M316" s="293"/>
      <c r="N316" s="293">
        <v>12</v>
      </c>
      <c r="O316" s="293"/>
      <c r="P316" s="293"/>
      <c r="Q316" s="293"/>
      <c r="R316" s="293"/>
      <c r="S316" s="293"/>
      <c r="T316" s="293"/>
      <c r="U316" s="293"/>
      <c r="V316" s="293"/>
      <c r="W316" s="293"/>
      <c r="X316" s="293"/>
      <c r="Y316" s="791"/>
      <c r="Z316" s="785"/>
      <c r="AA316" s="785">
        <v>1</v>
      </c>
      <c r="AB316" s="785"/>
      <c r="AC316" s="294">
        <f>SUM(Y316:AB316)</f>
        <v>1</v>
      </c>
      <c r="AD316" s="281"/>
    </row>
    <row r="317" spans="1:30" ht="15" outlineLevel="1">
      <c r="B317" s="292" t="s">
        <v>287</v>
      </c>
      <c r="C317" s="289" t="s">
        <v>576</v>
      </c>
      <c r="D317" s="293"/>
      <c r="E317" s="293"/>
      <c r="F317" s="293"/>
      <c r="G317" s="293">
        <v>0</v>
      </c>
      <c r="H317" s="293"/>
      <c r="I317" s="293"/>
      <c r="J317" s="293"/>
      <c r="K317" s="293"/>
      <c r="L317" s="293"/>
      <c r="M317" s="293"/>
      <c r="N317" s="293">
        <v>12</v>
      </c>
      <c r="O317" s="293"/>
      <c r="P317" s="293"/>
      <c r="Q317" s="293"/>
      <c r="R317" s="293">
        <v>0</v>
      </c>
      <c r="S317" s="293"/>
      <c r="T317" s="293"/>
      <c r="U317" s="293"/>
      <c r="V317" s="293"/>
      <c r="W317" s="293"/>
      <c r="X317" s="293"/>
      <c r="Y317" s="786">
        <v>0</v>
      </c>
      <c r="Z317" s="786">
        <v>0</v>
      </c>
      <c r="AA317" s="786">
        <v>1</v>
      </c>
      <c r="AB317" s="786">
        <v>0</v>
      </c>
      <c r="AC317" s="304"/>
      <c r="AD317" s="281"/>
    </row>
    <row r="318" spans="1:30" ht="15" outlineLevel="1">
      <c r="B318" s="292"/>
      <c r="C318" s="289"/>
      <c r="D318" s="289"/>
      <c r="E318" s="289"/>
      <c r="F318" s="289"/>
      <c r="G318" s="289"/>
      <c r="H318" s="289"/>
      <c r="I318" s="289"/>
      <c r="J318" s="289"/>
      <c r="K318" s="289"/>
      <c r="L318" s="289"/>
      <c r="M318" s="289"/>
      <c r="N318" s="289"/>
      <c r="O318" s="289"/>
      <c r="P318" s="289"/>
      <c r="Q318" s="289"/>
      <c r="R318" s="289"/>
      <c r="S318" s="289"/>
      <c r="T318" s="289"/>
      <c r="U318" s="289"/>
      <c r="V318" s="289"/>
      <c r="W318" s="289"/>
      <c r="X318" s="289"/>
      <c r="Y318" s="750"/>
      <c r="Z318" s="750"/>
      <c r="AA318" s="750"/>
      <c r="AB318" s="750"/>
      <c r="AC318" s="304"/>
      <c r="AD318" s="301"/>
    </row>
    <row r="319" spans="1:30" ht="30" outlineLevel="1">
      <c r="A319" s="515">
        <v>31</v>
      </c>
      <c r="B319" s="513" t="s">
        <v>122</v>
      </c>
      <c r="C319" s="289" t="s">
        <v>583</v>
      </c>
      <c r="D319" s="293"/>
      <c r="E319" s="293"/>
      <c r="F319" s="293"/>
      <c r="G319" s="293"/>
      <c r="H319" s="293"/>
      <c r="I319" s="293"/>
      <c r="J319" s="293"/>
      <c r="K319" s="293"/>
      <c r="L319" s="293"/>
      <c r="M319" s="293"/>
      <c r="N319" s="293">
        <v>12</v>
      </c>
      <c r="O319" s="293"/>
      <c r="P319" s="293"/>
      <c r="Q319" s="293"/>
      <c r="R319" s="293"/>
      <c r="S319" s="293"/>
      <c r="T319" s="293"/>
      <c r="U319" s="293"/>
      <c r="V319" s="293"/>
      <c r="W319" s="293"/>
      <c r="X319" s="293"/>
      <c r="Y319" s="791"/>
      <c r="Z319" s="785"/>
      <c r="AA319" s="785"/>
      <c r="AB319" s="785"/>
      <c r="AC319" s="294">
        <f>SUM(Y319:AB319)</f>
        <v>0</v>
      </c>
      <c r="AD319" s="281"/>
    </row>
    <row r="320" spans="1:30" ht="15" outlineLevel="1">
      <c r="B320" s="292" t="s">
        <v>287</v>
      </c>
      <c r="C320" s="289" t="s">
        <v>576</v>
      </c>
      <c r="D320" s="293"/>
      <c r="E320" s="293"/>
      <c r="F320" s="293"/>
      <c r="G320" s="293"/>
      <c r="H320" s="293"/>
      <c r="I320" s="293"/>
      <c r="J320" s="293"/>
      <c r="K320" s="293"/>
      <c r="L320" s="293"/>
      <c r="M320" s="293"/>
      <c r="N320" s="293">
        <f>N319</f>
        <v>12</v>
      </c>
      <c r="O320" s="293"/>
      <c r="P320" s="293"/>
      <c r="Q320" s="293"/>
      <c r="R320" s="293"/>
      <c r="S320" s="293"/>
      <c r="T320" s="293"/>
      <c r="U320" s="293"/>
      <c r="V320" s="293"/>
      <c r="W320" s="293"/>
      <c r="X320" s="293"/>
      <c r="Y320" s="786">
        <v>0</v>
      </c>
      <c r="Z320" s="786">
        <v>0</v>
      </c>
      <c r="AA320" s="786">
        <v>1</v>
      </c>
      <c r="AB320" s="786">
        <v>0</v>
      </c>
      <c r="AC320" s="304"/>
      <c r="AD320" s="281"/>
    </row>
    <row r="321" spans="1:30" ht="15" outlineLevel="1">
      <c r="B321" s="513"/>
      <c r="C321" s="289"/>
      <c r="D321" s="289"/>
      <c r="E321" s="289"/>
      <c r="F321" s="289"/>
      <c r="G321" s="289"/>
      <c r="H321" s="289"/>
      <c r="I321" s="289"/>
      <c r="J321" s="289"/>
      <c r="K321" s="289"/>
      <c r="L321" s="289"/>
      <c r="M321" s="289"/>
      <c r="N321" s="289"/>
      <c r="O321" s="289"/>
      <c r="P321" s="289"/>
      <c r="Q321" s="289"/>
      <c r="R321" s="289"/>
      <c r="S321" s="289"/>
      <c r="T321" s="289"/>
      <c r="U321" s="289"/>
      <c r="V321" s="289"/>
      <c r="W321" s="289"/>
      <c r="X321" s="289"/>
      <c r="Y321" s="750"/>
      <c r="Z321" s="750"/>
      <c r="AA321" s="750"/>
      <c r="AB321" s="750"/>
      <c r="AC321" s="304"/>
      <c r="AD321" s="301"/>
    </row>
    <row r="322" spans="1:30" ht="15" outlineLevel="1">
      <c r="A322" s="515">
        <v>32</v>
      </c>
      <c r="B322" s="513" t="s">
        <v>123</v>
      </c>
      <c r="C322" s="289" t="s">
        <v>583</v>
      </c>
      <c r="D322" s="293"/>
      <c r="E322" s="293"/>
      <c r="F322" s="293"/>
      <c r="G322" s="293"/>
      <c r="H322" s="293"/>
      <c r="I322" s="293"/>
      <c r="J322" s="293"/>
      <c r="K322" s="293"/>
      <c r="L322" s="293"/>
      <c r="M322" s="293"/>
      <c r="N322" s="293">
        <v>12</v>
      </c>
      <c r="O322" s="293"/>
      <c r="P322" s="293"/>
      <c r="Q322" s="293"/>
      <c r="R322" s="293"/>
      <c r="S322" s="293"/>
      <c r="T322" s="293"/>
      <c r="U322" s="293"/>
      <c r="V322" s="293"/>
      <c r="W322" s="293"/>
      <c r="X322" s="293"/>
      <c r="Y322" s="791"/>
      <c r="Z322" s="785"/>
      <c r="AA322" s="785"/>
      <c r="AB322" s="785"/>
      <c r="AC322" s="294">
        <f>SUM(Y322:AB322)</f>
        <v>0</v>
      </c>
      <c r="AD322" s="281"/>
    </row>
    <row r="323" spans="1:30" ht="15" outlineLevel="1">
      <c r="B323" s="292" t="s">
        <v>287</v>
      </c>
      <c r="C323" s="289" t="s">
        <v>576</v>
      </c>
      <c r="D323" s="293"/>
      <c r="E323" s="293"/>
      <c r="F323" s="293"/>
      <c r="G323" s="293"/>
      <c r="H323" s="293"/>
      <c r="I323" s="293"/>
      <c r="J323" s="293"/>
      <c r="K323" s="293"/>
      <c r="L323" s="293"/>
      <c r="M323" s="293"/>
      <c r="N323" s="293">
        <f>N322</f>
        <v>12</v>
      </c>
      <c r="O323" s="293"/>
      <c r="P323" s="293"/>
      <c r="Q323" s="293"/>
      <c r="R323" s="293"/>
      <c r="S323" s="293"/>
      <c r="T323" s="293"/>
      <c r="U323" s="293"/>
      <c r="V323" s="293"/>
      <c r="W323" s="293"/>
      <c r="X323" s="293"/>
      <c r="Y323" s="786">
        <v>0</v>
      </c>
      <c r="Z323" s="786">
        <v>0</v>
      </c>
      <c r="AA323" s="786">
        <v>1</v>
      </c>
      <c r="AB323" s="786">
        <v>0</v>
      </c>
      <c r="AC323" s="304"/>
      <c r="AD323" s="281"/>
    </row>
    <row r="324" spans="1:30" ht="15" outlineLevel="1">
      <c r="B324" s="513"/>
      <c r="C324" s="289"/>
      <c r="D324" s="289"/>
      <c r="E324" s="289"/>
      <c r="F324" s="289"/>
      <c r="G324" s="289"/>
      <c r="H324" s="289"/>
      <c r="I324" s="289"/>
      <c r="J324" s="289"/>
      <c r="K324" s="289"/>
      <c r="L324" s="289"/>
      <c r="M324" s="289"/>
      <c r="N324" s="289"/>
      <c r="O324" s="289"/>
      <c r="P324" s="289"/>
      <c r="Q324" s="289"/>
      <c r="R324" s="289"/>
      <c r="S324" s="289"/>
      <c r="T324" s="289"/>
      <c r="U324" s="289"/>
      <c r="V324" s="289"/>
      <c r="W324" s="289"/>
      <c r="X324" s="289"/>
      <c r="Y324" s="750"/>
      <c r="Z324" s="750"/>
      <c r="AA324" s="750"/>
      <c r="AB324" s="750"/>
      <c r="AC324" s="304"/>
      <c r="AD324" s="281"/>
    </row>
    <row r="325" spans="1:30" ht="15.6" outlineLevel="1">
      <c r="B325" s="286" t="s">
        <v>499</v>
      </c>
      <c r="C325" s="289"/>
      <c r="D325" s="289"/>
      <c r="E325" s="289"/>
      <c r="F325" s="289"/>
      <c r="G325" s="289"/>
      <c r="H325" s="289"/>
      <c r="I325" s="289"/>
      <c r="J325" s="289"/>
      <c r="K325" s="289"/>
      <c r="L325" s="289"/>
      <c r="M325" s="289"/>
      <c r="N325" s="289"/>
      <c r="O325" s="289"/>
      <c r="P325" s="289"/>
      <c r="Q325" s="289"/>
      <c r="R325" s="289"/>
      <c r="S325" s="289"/>
      <c r="T325" s="289"/>
      <c r="U325" s="289"/>
      <c r="V325" s="289"/>
      <c r="W325" s="289"/>
      <c r="X325" s="289"/>
      <c r="Y325" s="750"/>
      <c r="Z325" s="750"/>
      <c r="AA325" s="750"/>
      <c r="AB325" s="750"/>
      <c r="AC325" s="304"/>
    </row>
    <row r="326" spans="1:30" ht="15" outlineLevel="1">
      <c r="A326" s="515">
        <v>33</v>
      </c>
      <c r="B326" s="513" t="s">
        <v>124</v>
      </c>
      <c r="C326" s="289" t="s">
        <v>583</v>
      </c>
      <c r="D326" s="293"/>
      <c r="E326" s="293"/>
      <c r="F326" s="293" t="s">
        <v>773</v>
      </c>
      <c r="G326" s="293" t="s">
        <v>773</v>
      </c>
      <c r="H326" s="293" t="s">
        <v>773</v>
      </c>
      <c r="I326" s="293" t="s">
        <v>773</v>
      </c>
      <c r="J326" s="293" t="s">
        <v>773</v>
      </c>
      <c r="K326" s="293" t="s">
        <v>773</v>
      </c>
      <c r="L326" s="293" t="s">
        <v>773</v>
      </c>
      <c r="M326" s="293" t="s">
        <v>773</v>
      </c>
      <c r="N326" s="293">
        <v>0</v>
      </c>
      <c r="O326" s="293"/>
      <c r="P326" s="293"/>
      <c r="Q326" s="293" t="s">
        <v>773</v>
      </c>
      <c r="R326" s="293" t="s">
        <v>773</v>
      </c>
      <c r="S326" s="293" t="s">
        <v>773</v>
      </c>
      <c r="T326" s="293" t="s">
        <v>773</v>
      </c>
      <c r="U326" s="293" t="s">
        <v>773</v>
      </c>
      <c r="V326" s="293" t="s">
        <v>773</v>
      </c>
      <c r="W326" s="293" t="s">
        <v>773</v>
      </c>
      <c r="X326" s="293" t="s">
        <v>773</v>
      </c>
      <c r="Y326" s="791"/>
      <c r="Z326" s="785"/>
      <c r="AA326" s="785"/>
      <c r="AB326" s="785"/>
      <c r="AC326" s="294">
        <f>SUM(Y326:AB326)</f>
        <v>0</v>
      </c>
      <c r="AD326" s="281"/>
    </row>
    <row r="327" spans="1:30" ht="15" outlineLevel="1">
      <c r="B327" s="292" t="s">
        <v>287</v>
      </c>
      <c r="C327" s="289" t="s">
        <v>576</v>
      </c>
      <c r="D327" s="293"/>
      <c r="E327" s="293"/>
      <c r="F327" s="293" t="s">
        <v>773</v>
      </c>
      <c r="G327" s="293" t="s">
        <v>773</v>
      </c>
      <c r="H327" s="293" t="s">
        <v>773</v>
      </c>
      <c r="I327" s="293" t="s">
        <v>773</v>
      </c>
      <c r="J327" s="293" t="s">
        <v>773</v>
      </c>
      <c r="K327" s="293" t="s">
        <v>773</v>
      </c>
      <c r="L327" s="293" t="s">
        <v>773</v>
      </c>
      <c r="M327" s="293" t="s">
        <v>773</v>
      </c>
      <c r="N327" s="293">
        <f>N326</f>
        <v>0</v>
      </c>
      <c r="O327" s="293"/>
      <c r="P327" s="293"/>
      <c r="Q327" s="293" t="s">
        <v>773</v>
      </c>
      <c r="R327" s="293" t="s">
        <v>773</v>
      </c>
      <c r="S327" s="293" t="s">
        <v>773</v>
      </c>
      <c r="T327" s="293" t="s">
        <v>773</v>
      </c>
      <c r="U327" s="293" t="s">
        <v>773</v>
      </c>
      <c r="V327" s="293" t="s">
        <v>773</v>
      </c>
      <c r="W327" s="293" t="s">
        <v>773</v>
      </c>
      <c r="X327" s="293" t="s">
        <v>773</v>
      </c>
      <c r="Y327" s="786">
        <v>0</v>
      </c>
      <c r="Z327" s="786">
        <v>0</v>
      </c>
      <c r="AA327" s="786">
        <v>0</v>
      </c>
      <c r="AB327" s="786">
        <v>0</v>
      </c>
      <c r="AC327" s="304"/>
      <c r="AD327" s="281"/>
    </row>
    <row r="328" spans="1:30" ht="15" outlineLevel="1">
      <c r="B328" s="513"/>
      <c r="C328" s="289"/>
      <c r="D328" s="289"/>
      <c r="E328" s="289"/>
      <c r="F328" s="289"/>
      <c r="G328" s="289"/>
      <c r="H328" s="289"/>
      <c r="I328" s="289"/>
      <c r="J328" s="289"/>
      <c r="K328" s="289"/>
      <c r="L328" s="289"/>
      <c r="M328" s="289"/>
      <c r="N328" s="289"/>
      <c r="O328" s="289"/>
      <c r="P328" s="289"/>
      <c r="Q328" s="289"/>
      <c r="R328" s="289"/>
      <c r="S328" s="289"/>
      <c r="T328" s="289"/>
      <c r="U328" s="289"/>
      <c r="V328" s="289"/>
      <c r="W328" s="289"/>
      <c r="X328" s="289"/>
      <c r="Y328" s="750"/>
      <c r="Z328" s="750"/>
      <c r="AA328" s="750"/>
      <c r="AB328" s="750"/>
      <c r="AC328" s="304"/>
      <c r="AD328" s="281"/>
    </row>
    <row r="329" spans="1:30" ht="15" outlineLevel="1">
      <c r="A329" s="515">
        <v>34</v>
      </c>
      <c r="B329" s="513" t="s">
        <v>125</v>
      </c>
      <c r="C329" s="289" t="s">
        <v>583</v>
      </c>
      <c r="D329" s="293"/>
      <c r="E329" s="293"/>
      <c r="F329" s="293" t="s">
        <v>773</v>
      </c>
      <c r="G329" s="293" t="s">
        <v>773</v>
      </c>
      <c r="H329" s="293" t="s">
        <v>773</v>
      </c>
      <c r="I329" s="293" t="s">
        <v>773</v>
      </c>
      <c r="J329" s="293" t="s">
        <v>773</v>
      </c>
      <c r="K329" s="293" t="s">
        <v>773</v>
      </c>
      <c r="L329" s="293" t="s">
        <v>773</v>
      </c>
      <c r="M329" s="293" t="s">
        <v>773</v>
      </c>
      <c r="N329" s="293">
        <v>0</v>
      </c>
      <c r="O329" s="293"/>
      <c r="P329" s="293"/>
      <c r="Q329" s="293" t="s">
        <v>773</v>
      </c>
      <c r="R329" s="293" t="s">
        <v>773</v>
      </c>
      <c r="S329" s="293" t="s">
        <v>773</v>
      </c>
      <c r="T329" s="293" t="s">
        <v>773</v>
      </c>
      <c r="U329" s="293" t="s">
        <v>773</v>
      </c>
      <c r="V329" s="293" t="s">
        <v>773</v>
      </c>
      <c r="W329" s="293" t="s">
        <v>773</v>
      </c>
      <c r="X329" s="293" t="s">
        <v>773</v>
      </c>
      <c r="Y329" s="791"/>
      <c r="Z329" s="785"/>
      <c r="AA329" s="785"/>
      <c r="AB329" s="785"/>
      <c r="AC329" s="294">
        <f>SUM(Y329:AB329)</f>
        <v>0</v>
      </c>
      <c r="AD329" s="281"/>
    </row>
    <row r="330" spans="1:30" ht="15" outlineLevel="1">
      <c r="B330" s="292" t="s">
        <v>287</v>
      </c>
      <c r="C330" s="289" t="s">
        <v>576</v>
      </c>
      <c r="D330" s="293"/>
      <c r="E330" s="293"/>
      <c r="F330" s="293" t="s">
        <v>773</v>
      </c>
      <c r="G330" s="293" t="s">
        <v>773</v>
      </c>
      <c r="H330" s="293" t="s">
        <v>773</v>
      </c>
      <c r="I330" s="293" t="s">
        <v>773</v>
      </c>
      <c r="J330" s="293" t="s">
        <v>773</v>
      </c>
      <c r="K330" s="293" t="s">
        <v>773</v>
      </c>
      <c r="L330" s="293" t="s">
        <v>773</v>
      </c>
      <c r="M330" s="293" t="s">
        <v>773</v>
      </c>
      <c r="N330" s="293">
        <f>N329</f>
        <v>0</v>
      </c>
      <c r="O330" s="293"/>
      <c r="P330" s="293"/>
      <c r="Q330" s="293" t="s">
        <v>773</v>
      </c>
      <c r="R330" s="293" t="s">
        <v>773</v>
      </c>
      <c r="S330" s="293" t="s">
        <v>773</v>
      </c>
      <c r="T330" s="293" t="s">
        <v>773</v>
      </c>
      <c r="U330" s="293" t="s">
        <v>773</v>
      </c>
      <c r="V330" s="293" t="s">
        <v>773</v>
      </c>
      <c r="W330" s="293" t="s">
        <v>773</v>
      </c>
      <c r="X330" s="293" t="s">
        <v>773</v>
      </c>
      <c r="Y330" s="786">
        <v>0</v>
      </c>
      <c r="Z330" s="786">
        <v>0</v>
      </c>
      <c r="AA330" s="786">
        <v>0</v>
      </c>
      <c r="AB330" s="786">
        <v>0</v>
      </c>
      <c r="AC330" s="304"/>
      <c r="AD330" s="281"/>
    </row>
    <row r="331" spans="1:30" ht="15" outlineLevel="1">
      <c r="B331" s="513"/>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750"/>
      <c r="Z331" s="750"/>
      <c r="AA331" s="750"/>
      <c r="AB331" s="750"/>
      <c r="AC331" s="304"/>
      <c r="AD331" s="281"/>
    </row>
    <row r="332" spans="1:30" ht="15" outlineLevel="1">
      <c r="A332" s="515">
        <v>35</v>
      </c>
      <c r="B332" s="513" t="s">
        <v>126</v>
      </c>
      <c r="C332" s="289" t="s">
        <v>583</v>
      </c>
      <c r="D332" s="293"/>
      <c r="E332" s="293"/>
      <c r="F332" s="293"/>
      <c r="G332" s="293"/>
      <c r="H332" s="293"/>
      <c r="I332" s="293"/>
      <c r="J332" s="293"/>
      <c r="K332" s="293"/>
      <c r="L332" s="293"/>
      <c r="M332" s="293"/>
      <c r="N332" s="293">
        <v>0</v>
      </c>
      <c r="O332" s="293"/>
      <c r="P332" s="293"/>
      <c r="Q332" s="293"/>
      <c r="R332" s="293"/>
      <c r="S332" s="293"/>
      <c r="T332" s="293"/>
      <c r="U332" s="293"/>
      <c r="V332" s="293"/>
      <c r="W332" s="293"/>
      <c r="X332" s="293"/>
      <c r="Y332" s="791"/>
      <c r="Z332" s="785"/>
      <c r="AA332" s="785"/>
      <c r="AB332" s="785"/>
      <c r="AC332" s="294">
        <f>SUM(Y332:AB332)</f>
        <v>0</v>
      </c>
      <c r="AD332" s="281"/>
    </row>
    <row r="333" spans="1:30" ht="15" outlineLevel="1">
      <c r="B333" s="292" t="s">
        <v>287</v>
      </c>
      <c r="C333" s="289" t="s">
        <v>576</v>
      </c>
      <c r="D333" s="293"/>
      <c r="E333" s="293"/>
      <c r="F333" s="293"/>
      <c r="G333" s="293"/>
      <c r="H333" s="293"/>
      <c r="I333" s="293"/>
      <c r="J333" s="293"/>
      <c r="K333" s="293"/>
      <c r="L333" s="293"/>
      <c r="M333" s="293"/>
      <c r="N333" s="293">
        <f>N332</f>
        <v>0</v>
      </c>
      <c r="O333" s="293"/>
      <c r="P333" s="293"/>
      <c r="Q333" s="293"/>
      <c r="R333" s="293"/>
      <c r="S333" s="293"/>
      <c r="T333" s="293"/>
      <c r="U333" s="293"/>
      <c r="V333" s="293"/>
      <c r="W333" s="293"/>
      <c r="X333" s="293"/>
      <c r="Y333" s="786">
        <v>1</v>
      </c>
      <c r="Z333" s="786">
        <v>0</v>
      </c>
      <c r="AA333" s="786">
        <v>0</v>
      </c>
      <c r="AB333" s="786">
        <v>0</v>
      </c>
      <c r="AC333" s="304"/>
      <c r="AD333" s="281"/>
    </row>
    <row r="334" spans="1:30" ht="15" outlineLevel="1">
      <c r="B334" s="292"/>
      <c r="C334" s="289"/>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750"/>
      <c r="Z334" s="750"/>
      <c r="AA334" s="750"/>
      <c r="AB334" s="750"/>
      <c r="AC334" s="304"/>
    </row>
    <row r="335" spans="1:30" ht="15.6" outlineLevel="1">
      <c r="B335" s="286" t="s">
        <v>500</v>
      </c>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750"/>
      <c r="Z335" s="750"/>
      <c r="AA335" s="750"/>
      <c r="AB335" s="750"/>
      <c r="AC335" s="304"/>
    </row>
    <row r="336" spans="1:30" ht="45" outlineLevel="1">
      <c r="A336" s="515">
        <v>36</v>
      </c>
      <c r="B336" s="513" t="s">
        <v>127</v>
      </c>
      <c r="C336" s="289" t="s">
        <v>583</v>
      </c>
      <c r="D336" s="293"/>
      <c r="E336" s="293" t="s">
        <v>773</v>
      </c>
      <c r="F336" s="293" t="s">
        <v>773</v>
      </c>
      <c r="G336" s="293" t="s">
        <v>773</v>
      </c>
      <c r="H336" s="293" t="s">
        <v>773</v>
      </c>
      <c r="I336" s="293" t="s">
        <v>773</v>
      </c>
      <c r="J336" s="293" t="s">
        <v>773</v>
      </c>
      <c r="K336" s="293" t="s">
        <v>773</v>
      </c>
      <c r="L336" s="293" t="s">
        <v>773</v>
      </c>
      <c r="M336" s="293" t="s">
        <v>773</v>
      </c>
      <c r="N336" s="293">
        <v>12</v>
      </c>
      <c r="O336" s="293"/>
      <c r="P336" s="293"/>
      <c r="Q336" s="293" t="s">
        <v>773</v>
      </c>
      <c r="R336" s="293" t="s">
        <v>773</v>
      </c>
      <c r="S336" s="293" t="s">
        <v>773</v>
      </c>
      <c r="T336" s="293" t="s">
        <v>773</v>
      </c>
      <c r="U336" s="293" t="s">
        <v>773</v>
      </c>
      <c r="V336" s="293" t="s">
        <v>773</v>
      </c>
      <c r="W336" s="293" t="s">
        <v>773</v>
      </c>
      <c r="X336" s="293" t="s">
        <v>773</v>
      </c>
      <c r="Y336" s="791"/>
      <c r="Z336" s="785"/>
      <c r="AA336" s="785"/>
      <c r="AB336" s="785"/>
      <c r="AC336" s="294">
        <f>SUM(Y336:AB336)</f>
        <v>0</v>
      </c>
      <c r="AD336" s="281"/>
    </row>
    <row r="337" spans="1:30" ht="15" outlineLevel="1">
      <c r="B337" s="292" t="s">
        <v>287</v>
      </c>
      <c r="C337" s="289" t="s">
        <v>576</v>
      </c>
      <c r="D337" s="293"/>
      <c r="E337" s="293" t="s">
        <v>773</v>
      </c>
      <c r="F337" s="293" t="s">
        <v>773</v>
      </c>
      <c r="G337" s="293" t="s">
        <v>773</v>
      </c>
      <c r="H337" s="293" t="s">
        <v>773</v>
      </c>
      <c r="I337" s="293" t="s">
        <v>773</v>
      </c>
      <c r="J337" s="293" t="s">
        <v>773</v>
      </c>
      <c r="K337" s="293" t="s">
        <v>773</v>
      </c>
      <c r="L337" s="293" t="s">
        <v>773</v>
      </c>
      <c r="M337" s="293" t="s">
        <v>773</v>
      </c>
      <c r="N337" s="293">
        <f>N336</f>
        <v>12</v>
      </c>
      <c r="O337" s="293"/>
      <c r="P337" s="293"/>
      <c r="Q337" s="293" t="s">
        <v>773</v>
      </c>
      <c r="R337" s="293" t="s">
        <v>773</v>
      </c>
      <c r="S337" s="293" t="s">
        <v>773</v>
      </c>
      <c r="T337" s="293" t="s">
        <v>773</v>
      </c>
      <c r="U337" s="293" t="s">
        <v>773</v>
      </c>
      <c r="V337" s="293" t="s">
        <v>773</v>
      </c>
      <c r="W337" s="293" t="s">
        <v>773</v>
      </c>
      <c r="X337" s="293" t="s">
        <v>773</v>
      </c>
      <c r="Y337" s="786">
        <v>0</v>
      </c>
      <c r="Z337" s="786">
        <v>0</v>
      </c>
      <c r="AA337" s="786">
        <v>0</v>
      </c>
      <c r="AB337" s="786">
        <v>0</v>
      </c>
      <c r="AC337" s="304"/>
      <c r="AD337" s="281"/>
    </row>
    <row r="338" spans="1:30" ht="15" outlineLevel="1">
      <c r="B338" s="513"/>
      <c r="C338" s="289"/>
      <c r="D338" s="289"/>
      <c r="E338" s="289"/>
      <c r="F338" s="289"/>
      <c r="G338" s="289"/>
      <c r="H338" s="289"/>
      <c r="I338" s="289"/>
      <c r="J338" s="289"/>
      <c r="K338" s="289"/>
      <c r="L338" s="289"/>
      <c r="M338" s="289"/>
      <c r="N338" s="289"/>
      <c r="O338" s="289"/>
      <c r="P338" s="289"/>
      <c r="Q338" s="289"/>
      <c r="R338" s="289"/>
      <c r="S338" s="289"/>
      <c r="T338" s="289"/>
      <c r="U338" s="289"/>
      <c r="V338" s="289"/>
      <c r="W338" s="289"/>
      <c r="X338" s="289"/>
      <c r="Y338" s="750"/>
      <c r="Z338" s="750"/>
      <c r="AA338" s="750"/>
      <c r="AB338" s="750"/>
      <c r="AC338" s="304"/>
    </row>
    <row r="339" spans="1:30" ht="30" outlineLevel="1">
      <c r="A339" s="515">
        <v>37</v>
      </c>
      <c r="B339" s="513" t="s">
        <v>128</v>
      </c>
      <c r="C339" s="289" t="s">
        <v>583</v>
      </c>
      <c r="D339" s="293"/>
      <c r="E339" s="293" t="s">
        <v>773</v>
      </c>
      <c r="F339" s="293" t="s">
        <v>773</v>
      </c>
      <c r="G339" s="293" t="s">
        <v>773</v>
      </c>
      <c r="H339" s="293" t="s">
        <v>773</v>
      </c>
      <c r="I339" s="293" t="s">
        <v>773</v>
      </c>
      <c r="J339" s="293" t="s">
        <v>773</v>
      </c>
      <c r="K339" s="293" t="s">
        <v>773</v>
      </c>
      <c r="L339" s="293" t="s">
        <v>773</v>
      </c>
      <c r="M339" s="293" t="s">
        <v>773</v>
      </c>
      <c r="N339" s="293">
        <v>12</v>
      </c>
      <c r="O339" s="293"/>
      <c r="P339" s="293"/>
      <c r="Q339" s="293" t="s">
        <v>773</v>
      </c>
      <c r="R339" s="293" t="s">
        <v>773</v>
      </c>
      <c r="S339" s="293" t="s">
        <v>773</v>
      </c>
      <c r="T339" s="293" t="s">
        <v>773</v>
      </c>
      <c r="U339" s="293" t="s">
        <v>773</v>
      </c>
      <c r="V339" s="293" t="s">
        <v>773</v>
      </c>
      <c r="W339" s="293" t="s">
        <v>773</v>
      </c>
      <c r="X339" s="293" t="s">
        <v>773</v>
      </c>
      <c r="Y339" s="791"/>
      <c r="Z339" s="785"/>
      <c r="AA339" s="785"/>
      <c r="AB339" s="785"/>
      <c r="AC339" s="294">
        <f>SUM(Y339:AB339)</f>
        <v>0</v>
      </c>
      <c r="AD339" s="281"/>
    </row>
    <row r="340" spans="1:30" ht="15" outlineLevel="1">
      <c r="B340" s="292" t="s">
        <v>287</v>
      </c>
      <c r="C340" s="289" t="s">
        <v>576</v>
      </c>
      <c r="D340" s="293"/>
      <c r="E340" s="293" t="s">
        <v>773</v>
      </c>
      <c r="F340" s="293" t="s">
        <v>773</v>
      </c>
      <c r="G340" s="293" t="s">
        <v>773</v>
      </c>
      <c r="H340" s="293" t="s">
        <v>773</v>
      </c>
      <c r="I340" s="293" t="s">
        <v>773</v>
      </c>
      <c r="J340" s="293" t="s">
        <v>773</v>
      </c>
      <c r="K340" s="293" t="s">
        <v>773</v>
      </c>
      <c r="L340" s="293" t="s">
        <v>773</v>
      </c>
      <c r="M340" s="293" t="s">
        <v>773</v>
      </c>
      <c r="N340" s="293">
        <f>N339</f>
        <v>12</v>
      </c>
      <c r="O340" s="293"/>
      <c r="P340" s="293"/>
      <c r="Q340" s="293" t="s">
        <v>773</v>
      </c>
      <c r="R340" s="293" t="s">
        <v>773</v>
      </c>
      <c r="S340" s="293" t="s">
        <v>773</v>
      </c>
      <c r="T340" s="293" t="s">
        <v>773</v>
      </c>
      <c r="U340" s="293" t="s">
        <v>773</v>
      </c>
      <c r="V340" s="293" t="s">
        <v>773</v>
      </c>
      <c r="W340" s="293" t="s">
        <v>773</v>
      </c>
      <c r="X340" s="293" t="s">
        <v>773</v>
      </c>
      <c r="Y340" s="786">
        <v>0</v>
      </c>
      <c r="Z340" s="786">
        <v>0</v>
      </c>
      <c r="AA340" s="786">
        <v>0</v>
      </c>
      <c r="AB340" s="786">
        <v>0</v>
      </c>
      <c r="AC340" s="304"/>
      <c r="AD340" s="281"/>
    </row>
    <row r="341" spans="1:30" ht="15" outlineLevel="1">
      <c r="B341" s="513"/>
      <c r="C341" s="289"/>
      <c r="D341" s="289"/>
      <c r="E341" s="289"/>
      <c r="F341" s="289"/>
      <c r="G341" s="289"/>
      <c r="H341" s="289"/>
      <c r="I341" s="289"/>
      <c r="J341" s="289"/>
      <c r="K341" s="289"/>
      <c r="L341" s="289"/>
      <c r="M341" s="289"/>
      <c r="N341" s="289"/>
      <c r="O341" s="289"/>
      <c r="P341" s="289"/>
      <c r="Q341" s="289"/>
      <c r="R341" s="289"/>
      <c r="S341" s="289"/>
      <c r="T341" s="289"/>
      <c r="U341" s="289"/>
      <c r="V341" s="289"/>
      <c r="W341" s="289"/>
      <c r="X341" s="289"/>
      <c r="Y341" s="750"/>
      <c r="Z341" s="750"/>
      <c r="AA341" s="750"/>
      <c r="AB341" s="750"/>
      <c r="AC341" s="304"/>
    </row>
    <row r="342" spans="1:30" ht="15" outlineLevel="1">
      <c r="A342" s="515">
        <v>38</v>
      </c>
      <c r="B342" s="513" t="s">
        <v>129</v>
      </c>
      <c r="C342" s="289" t="s">
        <v>583</v>
      </c>
      <c r="D342" s="293"/>
      <c r="E342" s="293" t="s">
        <v>773</v>
      </c>
      <c r="F342" s="293" t="s">
        <v>773</v>
      </c>
      <c r="G342" s="293" t="s">
        <v>773</v>
      </c>
      <c r="H342" s="293" t="s">
        <v>773</v>
      </c>
      <c r="I342" s="293" t="s">
        <v>773</v>
      </c>
      <c r="J342" s="293" t="s">
        <v>773</v>
      </c>
      <c r="K342" s="293" t="s">
        <v>773</v>
      </c>
      <c r="L342" s="293" t="s">
        <v>773</v>
      </c>
      <c r="M342" s="293" t="s">
        <v>773</v>
      </c>
      <c r="N342" s="293">
        <v>12</v>
      </c>
      <c r="O342" s="293"/>
      <c r="P342" s="293"/>
      <c r="Q342" s="293" t="s">
        <v>773</v>
      </c>
      <c r="R342" s="293" t="s">
        <v>773</v>
      </c>
      <c r="S342" s="293" t="s">
        <v>773</v>
      </c>
      <c r="T342" s="293" t="s">
        <v>773</v>
      </c>
      <c r="U342" s="293" t="s">
        <v>773</v>
      </c>
      <c r="V342" s="293" t="s">
        <v>773</v>
      </c>
      <c r="W342" s="293" t="s">
        <v>773</v>
      </c>
      <c r="X342" s="293" t="s">
        <v>773</v>
      </c>
      <c r="Y342" s="791"/>
      <c r="Z342" s="785"/>
      <c r="AA342" s="785"/>
      <c r="AB342" s="785"/>
      <c r="AC342" s="294">
        <f>SUM(Y342:AB342)</f>
        <v>0</v>
      </c>
      <c r="AD342" s="281"/>
    </row>
    <row r="343" spans="1:30" ht="15" outlineLevel="1">
      <c r="B343" s="292" t="s">
        <v>287</v>
      </c>
      <c r="C343" s="289" t="s">
        <v>576</v>
      </c>
      <c r="D343" s="293"/>
      <c r="E343" s="293" t="s">
        <v>773</v>
      </c>
      <c r="F343" s="293" t="s">
        <v>773</v>
      </c>
      <c r="G343" s="293" t="s">
        <v>773</v>
      </c>
      <c r="H343" s="293" t="s">
        <v>773</v>
      </c>
      <c r="I343" s="293" t="s">
        <v>773</v>
      </c>
      <c r="J343" s="293" t="s">
        <v>773</v>
      </c>
      <c r="K343" s="293" t="s">
        <v>773</v>
      </c>
      <c r="L343" s="293" t="s">
        <v>773</v>
      </c>
      <c r="M343" s="293" t="s">
        <v>773</v>
      </c>
      <c r="N343" s="293">
        <f>N342</f>
        <v>12</v>
      </c>
      <c r="O343" s="293"/>
      <c r="P343" s="293"/>
      <c r="Q343" s="293" t="s">
        <v>773</v>
      </c>
      <c r="R343" s="293" t="s">
        <v>773</v>
      </c>
      <c r="S343" s="293" t="s">
        <v>773</v>
      </c>
      <c r="T343" s="293" t="s">
        <v>773</v>
      </c>
      <c r="U343" s="293" t="s">
        <v>773</v>
      </c>
      <c r="V343" s="293" t="s">
        <v>773</v>
      </c>
      <c r="W343" s="293" t="s">
        <v>773</v>
      </c>
      <c r="X343" s="293" t="s">
        <v>773</v>
      </c>
      <c r="Y343" s="786">
        <v>0</v>
      </c>
      <c r="Z343" s="786">
        <v>0</v>
      </c>
      <c r="AA343" s="786">
        <v>0</v>
      </c>
      <c r="AB343" s="786">
        <v>0</v>
      </c>
      <c r="AC343" s="304"/>
      <c r="AD343" s="281"/>
    </row>
    <row r="344" spans="1:30" ht="15" outlineLevel="1">
      <c r="B344" s="513"/>
      <c r="C344" s="289"/>
      <c r="D344" s="289"/>
      <c r="E344" s="289"/>
      <c r="F344" s="289"/>
      <c r="G344" s="289"/>
      <c r="H344" s="289"/>
      <c r="I344" s="289"/>
      <c r="J344" s="289"/>
      <c r="K344" s="289"/>
      <c r="L344" s="289"/>
      <c r="M344" s="289"/>
      <c r="N344" s="289"/>
      <c r="O344" s="289"/>
      <c r="P344" s="289"/>
      <c r="Q344" s="289"/>
      <c r="R344" s="289"/>
      <c r="S344" s="289"/>
      <c r="T344" s="289"/>
      <c r="U344" s="289"/>
      <c r="V344" s="289"/>
      <c r="W344" s="289"/>
      <c r="X344" s="289"/>
      <c r="Y344" s="750"/>
      <c r="Z344" s="750"/>
      <c r="AA344" s="750"/>
      <c r="AB344" s="750"/>
      <c r="AC344" s="304"/>
    </row>
    <row r="345" spans="1:30" ht="30" outlineLevel="1">
      <c r="A345" s="515">
        <v>39</v>
      </c>
      <c r="B345" s="513" t="s">
        <v>130</v>
      </c>
      <c r="C345" s="289" t="s">
        <v>583</v>
      </c>
      <c r="D345" s="293"/>
      <c r="E345" s="293" t="s">
        <v>773</v>
      </c>
      <c r="F345" s="293" t="s">
        <v>773</v>
      </c>
      <c r="G345" s="293" t="s">
        <v>773</v>
      </c>
      <c r="H345" s="293" t="s">
        <v>773</v>
      </c>
      <c r="I345" s="293" t="s">
        <v>773</v>
      </c>
      <c r="J345" s="293" t="s">
        <v>773</v>
      </c>
      <c r="K345" s="293" t="s">
        <v>773</v>
      </c>
      <c r="L345" s="293" t="s">
        <v>773</v>
      </c>
      <c r="M345" s="293" t="s">
        <v>773</v>
      </c>
      <c r="N345" s="293">
        <v>12</v>
      </c>
      <c r="O345" s="293"/>
      <c r="P345" s="293"/>
      <c r="Q345" s="293" t="s">
        <v>773</v>
      </c>
      <c r="R345" s="293" t="s">
        <v>773</v>
      </c>
      <c r="S345" s="293" t="s">
        <v>773</v>
      </c>
      <c r="T345" s="293" t="s">
        <v>773</v>
      </c>
      <c r="U345" s="293" t="s">
        <v>773</v>
      </c>
      <c r="V345" s="293" t="s">
        <v>773</v>
      </c>
      <c r="W345" s="293" t="s">
        <v>773</v>
      </c>
      <c r="X345" s="293" t="s">
        <v>773</v>
      </c>
      <c r="Y345" s="791"/>
      <c r="Z345" s="785"/>
      <c r="AA345" s="785"/>
      <c r="AB345" s="785"/>
      <c r="AC345" s="294">
        <f>SUM(Y345:AB345)</f>
        <v>0</v>
      </c>
      <c r="AD345" s="281"/>
    </row>
    <row r="346" spans="1:30" ht="15" outlineLevel="1">
      <c r="B346" s="292" t="s">
        <v>287</v>
      </c>
      <c r="C346" s="289" t="s">
        <v>576</v>
      </c>
      <c r="D346" s="293"/>
      <c r="E346" s="293" t="s">
        <v>773</v>
      </c>
      <c r="F346" s="293" t="s">
        <v>773</v>
      </c>
      <c r="G346" s="293" t="s">
        <v>773</v>
      </c>
      <c r="H346" s="293" t="s">
        <v>773</v>
      </c>
      <c r="I346" s="293" t="s">
        <v>773</v>
      </c>
      <c r="J346" s="293" t="s">
        <v>773</v>
      </c>
      <c r="K346" s="293" t="s">
        <v>773</v>
      </c>
      <c r="L346" s="293" t="s">
        <v>773</v>
      </c>
      <c r="M346" s="293" t="s">
        <v>773</v>
      </c>
      <c r="N346" s="293">
        <f>N345</f>
        <v>12</v>
      </c>
      <c r="O346" s="293"/>
      <c r="P346" s="293"/>
      <c r="Q346" s="293" t="s">
        <v>773</v>
      </c>
      <c r="R346" s="293" t="s">
        <v>773</v>
      </c>
      <c r="S346" s="293" t="s">
        <v>773</v>
      </c>
      <c r="T346" s="293" t="s">
        <v>773</v>
      </c>
      <c r="U346" s="293" t="s">
        <v>773</v>
      </c>
      <c r="V346" s="293" t="s">
        <v>773</v>
      </c>
      <c r="W346" s="293" t="s">
        <v>773</v>
      </c>
      <c r="X346" s="293" t="s">
        <v>773</v>
      </c>
      <c r="Y346" s="786">
        <v>0</v>
      </c>
      <c r="Z346" s="786">
        <v>0</v>
      </c>
      <c r="AA346" s="786">
        <v>0</v>
      </c>
      <c r="AB346" s="786">
        <v>0</v>
      </c>
      <c r="AC346" s="304"/>
      <c r="AD346" s="281"/>
    </row>
    <row r="347" spans="1:30" ht="15" outlineLevel="1">
      <c r="B347" s="513"/>
      <c r="C347" s="289"/>
      <c r="D347" s="289"/>
      <c r="E347" s="289"/>
      <c r="F347" s="289"/>
      <c r="G347" s="289"/>
      <c r="H347" s="289"/>
      <c r="I347" s="289"/>
      <c r="J347" s="289"/>
      <c r="K347" s="289"/>
      <c r="L347" s="289"/>
      <c r="M347" s="289"/>
      <c r="N347" s="289"/>
      <c r="O347" s="289"/>
      <c r="P347" s="289"/>
      <c r="Q347" s="289"/>
      <c r="R347" s="289"/>
      <c r="S347" s="289"/>
      <c r="T347" s="289"/>
      <c r="U347" s="289"/>
      <c r="V347" s="289"/>
      <c r="W347" s="289"/>
      <c r="X347" s="289"/>
      <c r="Y347" s="750"/>
      <c r="Z347" s="750"/>
      <c r="AA347" s="750"/>
      <c r="AB347" s="750"/>
      <c r="AC347" s="304"/>
    </row>
    <row r="348" spans="1:30" ht="30" outlineLevel="1">
      <c r="A348" s="515">
        <v>40</v>
      </c>
      <c r="B348" s="513" t="s">
        <v>131</v>
      </c>
      <c r="C348" s="289" t="s">
        <v>583</v>
      </c>
      <c r="D348" s="293"/>
      <c r="E348" s="293" t="s">
        <v>773</v>
      </c>
      <c r="F348" s="293" t="s">
        <v>773</v>
      </c>
      <c r="G348" s="293" t="s">
        <v>773</v>
      </c>
      <c r="H348" s="293" t="s">
        <v>773</v>
      </c>
      <c r="I348" s="293" t="s">
        <v>773</v>
      </c>
      <c r="J348" s="293" t="s">
        <v>773</v>
      </c>
      <c r="K348" s="293" t="s">
        <v>773</v>
      </c>
      <c r="L348" s="293" t="s">
        <v>773</v>
      </c>
      <c r="M348" s="293" t="s">
        <v>773</v>
      </c>
      <c r="N348" s="293">
        <v>12</v>
      </c>
      <c r="O348" s="293"/>
      <c r="P348" s="293"/>
      <c r="Q348" s="293" t="s">
        <v>773</v>
      </c>
      <c r="R348" s="293" t="s">
        <v>773</v>
      </c>
      <c r="S348" s="293" t="s">
        <v>773</v>
      </c>
      <c r="T348" s="293" t="s">
        <v>773</v>
      </c>
      <c r="U348" s="293" t="s">
        <v>773</v>
      </c>
      <c r="V348" s="293" t="s">
        <v>773</v>
      </c>
      <c r="W348" s="293" t="s">
        <v>773</v>
      </c>
      <c r="X348" s="293" t="s">
        <v>773</v>
      </c>
      <c r="Y348" s="791"/>
      <c r="Z348" s="785"/>
      <c r="AA348" s="785"/>
      <c r="AB348" s="785"/>
      <c r="AC348" s="294">
        <f>SUM(Y348:AB348)</f>
        <v>0</v>
      </c>
      <c r="AD348" s="281"/>
    </row>
    <row r="349" spans="1:30" ht="15" outlineLevel="1">
      <c r="B349" s="292" t="s">
        <v>287</v>
      </c>
      <c r="C349" s="289" t="s">
        <v>576</v>
      </c>
      <c r="D349" s="293"/>
      <c r="E349" s="293" t="s">
        <v>773</v>
      </c>
      <c r="F349" s="293" t="s">
        <v>773</v>
      </c>
      <c r="G349" s="293" t="s">
        <v>773</v>
      </c>
      <c r="H349" s="293" t="s">
        <v>773</v>
      </c>
      <c r="I349" s="293" t="s">
        <v>773</v>
      </c>
      <c r="J349" s="293" t="s">
        <v>773</v>
      </c>
      <c r="K349" s="293" t="s">
        <v>773</v>
      </c>
      <c r="L349" s="293" t="s">
        <v>773</v>
      </c>
      <c r="M349" s="293" t="s">
        <v>773</v>
      </c>
      <c r="N349" s="293">
        <f>N348</f>
        <v>12</v>
      </c>
      <c r="O349" s="293"/>
      <c r="P349" s="293"/>
      <c r="Q349" s="293" t="s">
        <v>773</v>
      </c>
      <c r="R349" s="293" t="s">
        <v>773</v>
      </c>
      <c r="S349" s="293" t="s">
        <v>773</v>
      </c>
      <c r="T349" s="293" t="s">
        <v>773</v>
      </c>
      <c r="U349" s="293" t="s">
        <v>773</v>
      </c>
      <c r="V349" s="293" t="s">
        <v>773</v>
      </c>
      <c r="W349" s="293" t="s">
        <v>773</v>
      </c>
      <c r="X349" s="293" t="s">
        <v>773</v>
      </c>
      <c r="Y349" s="786">
        <v>0</v>
      </c>
      <c r="Z349" s="786">
        <v>0</v>
      </c>
      <c r="AA349" s="786">
        <v>0</v>
      </c>
      <c r="AB349" s="786">
        <v>0</v>
      </c>
      <c r="AC349" s="304"/>
      <c r="AD349" s="281"/>
    </row>
    <row r="350" spans="1:30" ht="15" outlineLevel="1">
      <c r="B350" s="513"/>
      <c r="C350" s="289"/>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750"/>
      <c r="Z350" s="750"/>
      <c r="AA350" s="750"/>
      <c r="AB350" s="750"/>
      <c r="AC350" s="304"/>
    </row>
    <row r="351" spans="1:30" ht="45" outlineLevel="1">
      <c r="A351" s="515">
        <v>41</v>
      </c>
      <c r="B351" s="513" t="s">
        <v>132</v>
      </c>
      <c r="C351" s="289" t="s">
        <v>583</v>
      </c>
      <c r="D351" s="293"/>
      <c r="E351" s="293" t="s">
        <v>773</v>
      </c>
      <c r="F351" s="293" t="s">
        <v>773</v>
      </c>
      <c r="G351" s="293" t="s">
        <v>773</v>
      </c>
      <c r="H351" s="293" t="s">
        <v>773</v>
      </c>
      <c r="I351" s="293" t="s">
        <v>773</v>
      </c>
      <c r="J351" s="293" t="s">
        <v>773</v>
      </c>
      <c r="K351" s="293" t="s">
        <v>773</v>
      </c>
      <c r="L351" s="293" t="s">
        <v>773</v>
      </c>
      <c r="M351" s="293" t="s">
        <v>773</v>
      </c>
      <c r="N351" s="293">
        <v>12</v>
      </c>
      <c r="O351" s="293"/>
      <c r="P351" s="293"/>
      <c r="Q351" s="293" t="s">
        <v>773</v>
      </c>
      <c r="R351" s="293" t="s">
        <v>773</v>
      </c>
      <c r="S351" s="293" t="s">
        <v>773</v>
      </c>
      <c r="T351" s="293" t="s">
        <v>773</v>
      </c>
      <c r="U351" s="293" t="s">
        <v>773</v>
      </c>
      <c r="V351" s="293" t="s">
        <v>773</v>
      </c>
      <c r="W351" s="293" t="s">
        <v>773</v>
      </c>
      <c r="X351" s="293" t="s">
        <v>773</v>
      </c>
      <c r="Y351" s="791"/>
      <c r="Z351" s="785"/>
      <c r="AA351" s="785"/>
      <c r="AB351" s="785"/>
      <c r="AC351" s="294">
        <f>SUM(Y351:AB351)</f>
        <v>0</v>
      </c>
      <c r="AD351" s="281"/>
    </row>
    <row r="352" spans="1:30" ht="15" outlineLevel="1">
      <c r="B352" s="292" t="s">
        <v>287</v>
      </c>
      <c r="C352" s="289" t="s">
        <v>576</v>
      </c>
      <c r="D352" s="293"/>
      <c r="E352" s="293" t="s">
        <v>773</v>
      </c>
      <c r="F352" s="293" t="s">
        <v>773</v>
      </c>
      <c r="G352" s="293" t="s">
        <v>773</v>
      </c>
      <c r="H352" s="293" t="s">
        <v>773</v>
      </c>
      <c r="I352" s="293" t="s">
        <v>773</v>
      </c>
      <c r="J352" s="293" t="s">
        <v>773</v>
      </c>
      <c r="K352" s="293" t="s">
        <v>773</v>
      </c>
      <c r="L352" s="293" t="s">
        <v>773</v>
      </c>
      <c r="M352" s="293" t="s">
        <v>773</v>
      </c>
      <c r="N352" s="293">
        <f>N351</f>
        <v>12</v>
      </c>
      <c r="O352" s="293"/>
      <c r="P352" s="293"/>
      <c r="Q352" s="293" t="s">
        <v>773</v>
      </c>
      <c r="R352" s="293" t="s">
        <v>773</v>
      </c>
      <c r="S352" s="293" t="s">
        <v>773</v>
      </c>
      <c r="T352" s="293" t="s">
        <v>773</v>
      </c>
      <c r="U352" s="293" t="s">
        <v>773</v>
      </c>
      <c r="V352" s="293" t="s">
        <v>773</v>
      </c>
      <c r="W352" s="293" t="s">
        <v>773</v>
      </c>
      <c r="X352" s="293" t="s">
        <v>773</v>
      </c>
      <c r="Y352" s="786">
        <v>0</v>
      </c>
      <c r="Z352" s="786">
        <v>0</v>
      </c>
      <c r="AA352" s="786">
        <v>0</v>
      </c>
      <c r="AB352" s="786">
        <v>0</v>
      </c>
      <c r="AC352" s="304"/>
      <c r="AD352" s="281"/>
    </row>
    <row r="353" spans="1:30" ht="15" outlineLevel="1">
      <c r="B353" s="513"/>
      <c r="C353" s="289"/>
      <c r="D353" s="289"/>
      <c r="E353" s="289"/>
      <c r="F353" s="289"/>
      <c r="G353" s="289"/>
      <c r="H353" s="289"/>
      <c r="I353" s="289"/>
      <c r="J353" s="289"/>
      <c r="K353" s="289"/>
      <c r="L353" s="289"/>
      <c r="M353" s="289"/>
      <c r="N353" s="289"/>
      <c r="O353" s="289"/>
      <c r="P353" s="289"/>
      <c r="Q353" s="289"/>
      <c r="R353" s="289"/>
      <c r="S353" s="289"/>
      <c r="T353" s="289"/>
      <c r="U353" s="289"/>
      <c r="V353" s="289"/>
      <c r="W353" s="289"/>
      <c r="X353" s="289"/>
      <c r="Y353" s="750"/>
      <c r="Z353" s="750"/>
      <c r="AA353" s="750"/>
      <c r="AB353" s="750"/>
      <c r="AC353" s="304"/>
    </row>
    <row r="354" spans="1:30" ht="30" outlineLevel="1">
      <c r="A354" s="515">
        <v>42</v>
      </c>
      <c r="B354" s="513" t="s">
        <v>133</v>
      </c>
      <c r="C354" s="289" t="s">
        <v>583</v>
      </c>
      <c r="D354" s="293"/>
      <c r="E354" s="293" t="s">
        <v>773</v>
      </c>
      <c r="F354" s="293" t="s">
        <v>773</v>
      </c>
      <c r="G354" s="293" t="s">
        <v>773</v>
      </c>
      <c r="H354" s="293" t="s">
        <v>773</v>
      </c>
      <c r="I354" s="293" t="s">
        <v>773</v>
      </c>
      <c r="J354" s="293" t="s">
        <v>773</v>
      </c>
      <c r="K354" s="293" t="s">
        <v>773</v>
      </c>
      <c r="L354" s="293" t="s">
        <v>773</v>
      </c>
      <c r="M354" s="293" t="s">
        <v>773</v>
      </c>
      <c r="N354" s="289"/>
      <c r="O354" s="293"/>
      <c r="P354" s="293"/>
      <c r="Q354" s="293" t="s">
        <v>773</v>
      </c>
      <c r="R354" s="293" t="s">
        <v>773</v>
      </c>
      <c r="S354" s="293" t="s">
        <v>773</v>
      </c>
      <c r="T354" s="293" t="s">
        <v>773</v>
      </c>
      <c r="U354" s="293" t="s">
        <v>773</v>
      </c>
      <c r="V354" s="293" t="s">
        <v>773</v>
      </c>
      <c r="W354" s="293" t="s">
        <v>773</v>
      </c>
      <c r="X354" s="293" t="s">
        <v>773</v>
      </c>
      <c r="Y354" s="791"/>
      <c r="Z354" s="785"/>
      <c r="AA354" s="785"/>
      <c r="AB354" s="785"/>
      <c r="AC354" s="294">
        <f>SUM(Y354:AB354)</f>
        <v>0</v>
      </c>
      <c r="AD354" s="281"/>
    </row>
    <row r="355" spans="1:30" ht="15" outlineLevel="1">
      <c r="B355" s="292" t="s">
        <v>287</v>
      </c>
      <c r="C355" s="289" t="s">
        <v>576</v>
      </c>
      <c r="D355" s="293"/>
      <c r="E355" s="293" t="s">
        <v>773</v>
      </c>
      <c r="F355" s="293" t="s">
        <v>773</v>
      </c>
      <c r="G355" s="293" t="s">
        <v>773</v>
      </c>
      <c r="H355" s="293" t="s">
        <v>773</v>
      </c>
      <c r="I355" s="293" t="s">
        <v>773</v>
      </c>
      <c r="J355" s="293" t="s">
        <v>773</v>
      </c>
      <c r="K355" s="293" t="s">
        <v>773</v>
      </c>
      <c r="L355" s="293" t="s">
        <v>773</v>
      </c>
      <c r="M355" s="293" t="s">
        <v>773</v>
      </c>
      <c r="N355" s="463"/>
      <c r="O355" s="293"/>
      <c r="P355" s="293"/>
      <c r="Q355" s="293" t="s">
        <v>773</v>
      </c>
      <c r="R355" s="293" t="s">
        <v>773</v>
      </c>
      <c r="S355" s="293" t="s">
        <v>773</v>
      </c>
      <c r="T355" s="293" t="s">
        <v>773</v>
      </c>
      <c r="U355" s="293" t="s">
        <v>773</v>
      </c>
      <c r="V355" s="293" t="s">
        <v>773</v>
      </c>
      <c r="W355" s="293" t="s">
        <v>773</v>
      </c>
      <c r="X355" s="293" t="s">
        <v>773</v>
      </c>
      <c r="Y355" s="786">
        <v>0</v>
      </c>
      <c r="Z355" s="786">
        <v>0</v>
      </c>
      <c r="AA355" s="786">
        <v>0</v>
      </c>
      <c r="AB355" s="786">
        <v>0</v>
      </c>
      <c r="AC355" s="304"/>
      <c r="AD355" s="281"/>
    </row>
    <row r="356" spans="1:30" ht="15" outlineLevel="1">
      <c r="B356" s="513"/>
      <c r="C356" s="289"/>
      <c r="D356" s="289"/>
      <c r="E356" s="289"/>
      <c r="F356" s="289"/>
      <c r="G356" s="289"/>
      <c r="H356" s="289"/>
      <c r="I356" s="289"/>
      <c r="J356" s="289"/>
      <c r="K356" s="289"/>
      <c r="L356" s="289"/>
      <c r="M356" s="289"/>
      <c r="N356" s="289"/>
      <c r="O356" s="289"/>
      <c r="P356" s="289"/>
      <c r="Q356" s="289"/>
      <c r="R356" s="289"/>
      <c r="S356" s="289"/>
      <c r="T356" s="289"/>
      <c r="U356" s="289"/>
      <c r="V356" s="289"/>
      <c r="W356" s="289"/>
      <c r="X356" s="289"/>
      <c r="Y356" s="750"/>
      <c r="Z356" s="750"/>
      <c r="AA356" s="750"/>
      <c r="AB356" s="750"/>
      <c r="AC356" s="304"/>
    </row>
    <row r="357" spans="1:30" ht="15" outlineLevel="1">
      <c r="A357" s="515">
        <v>43</v>
      </c>
      <c r="B357" s="513" t="s">
        <v>134</v>
      </c>
      <c r="C357" s="289" t="s">
        <v>583</v>
      </c>
      <c r="D357" s="293"/>
      <c r="E357" s="293" t="s">
        <v>773</v>
      </c>
      <c r="F357" s="293" t="s">
        <v>773</v>
      </c>
      <c r="G357" s="293" t="s">
        <v>773</v>
      </c>
      <c r="H357" s="293" t="s">
        <v>773</v>
      </c>
      <c r="I357" s="293" t="s">
        <v>773</v>
      </c>
      <c r="J357" s="293" t="s">
        <v>773</v>
      </c>
      <c r="K357" s="293" t="s">
        <v>773</v>
      </c>
      <c r="L357" s="293" t="s">
        <v>773</v>
      </c>
      <c r="M357" s="293" t="s">
        <v>773</v>
      </c>
      <c r="N357" s="293">
        <v>12</v>
      </c>
      <c r="O357" s="293"/>
      <c r="P357" s="293" t="s">
        <v>773</v>
      </c>
      <c r="Q357" s="293" t="s">
        <v>773</v>
      </c>
      <c r="R357" s="293" t="s">
        <v>773</v>
      </c>
      <c r="S357" s="293" t="s">
        <v>773</v>
      </c>
      <c r="T357" s="293" t="s">
        <v>773</v>
      </c>
      <c r="U357" s="293" t="s">
        <v>773</v>
      </c>
      <c r="V357" s="293" t="s">
        <v>773</v>
      </c>
      <c r="W357" s="293" t="s">
        <v>773</v>
      </c>
      <c r="X357" s="293" t="s">
        <v>773</v>
      </c>
      <c r="Y357" s="791"/>
      <c r="Z357" s="785"/>
      <c r="AA357" s="785"/>
      <c r="AB357" s="785"/>
      <c r="AC357" s="294">
        <f>SUM(Y357:AB357)</f>
        <v>0</v>
      </c>
      <c r="AD357" s="281"/>
    </row>
    <row r="358" spans="1:30" ht="15" outlineLevel="1">
      <c r="B358" s="292" t="s">
        <v>287</v>
      </c>
      <c r="C358" s="289" t="s">
        <v>576</v>
      </c>
      <c r="D358" s="293"/>
      <c r="E358" s="293" t="s">
        <v>773</v>
      </c>
      <c r="F358" s="293" t="s">
        <v>773</v>
      </c>
      <c r="G358" s="293" t="s">
        <v>773</v>
      </c>
      <c r="H358" s="293" t="s">
        <v>773</v>
      </c>
      <c r="I358" s="293" t="s">
        <v>773</v>
      </c>
      <c r="J358" s="293" t="s">
        <v>773</v>
      </c>
      <c r="K358" s="293" t="s">
        <v>773</v>
      </c>
      <c r="L358" s="293" t="s">
        <v>773</v>
      </c>
      <c r="M358" s="293" t="s">
        <v>773</v>
      </c>
      <c r="N358" s="293">
        <f>N357</f>
        <v>12</v>
      </c>
      <c r="O358" s="293"/>
      <c r="P358" s="293" t="s">
        <v>773</v>
      </c>
      <c r="Q358" s="293" t="s">
        <v>773</v>
      </c>
      <c r="R358" s="293" t="s">
        <v>773</v>
      </c>
      <c r="S358" s="293" t="s">
        <v>773</v>
      </c>
      <c r="T358" s="293" t="s">
        <v>773</v>
      </c>
      <c r="U358" s="293" t="s">
        <v>773</v>
      </c>
      <c r="V358" s="293" t="s">
        <v>773</v>
      </c>
      <c r="W358" s="293" t="s">
        <v>773</v>
      </c>
      <c r="X358" s="293" t="s">
        <v>773</v>
      </c>
      <c r="Y358" s="786">
        <v>0</v>
      </c>
      <c r="Z358" s="786">
        <v>0</v>
      </c>
      <c r="AA358" s="786">
        <v>0</v>
      </c>
      <c r="AB358" s="786">
        <v>0</v>
      </c>
      <c r="AC358" s="304"/>
      <c r="AD358" s="281"/>
    </row>
    <row r="359" spans="1:30" ht="15" outlineLevel="1">
      <c r="B359" s="513"/>
      <c r="C359" s="289"/>
      <c r="D359" s="289"/>
      <c r="E359" s="289"/>
      <c r="F359" s="289"/>
      <c r="G359" s="289"/>
      <c r="H359" s="289"/>
      <c r="I359" s="289"/>
      <c r="J359" s="289"/>
      <c r="K359" s="289"/>
      <c r="L359" s="289"/>
      <c r="M359" s="289"/>
      <c r="N359" s="289"/>
      <c r="O359" s="289"/>
      <c r="P359" s="289"/>
      <c r="Q359" s="289"/>
      <c r="R359" s="289"/>
      <c r="S359" s="289"/>
      <c r="T359" s="289"/>
      <c r="U359" s="289"/>
      <c r="V359" s="289"/>
      <c r="W359" s="289"/>
      <c r="X359" s="289"/>
      <c r="Y359" s="750"/>
      <c r="Z359" s="750"/>
      <c r="AA359" s="750"/>
      <c r="AB359" s="750"/>
      <c r="AC359" s="304"/>
    </row>
    <row r="360" spans="1:30" ht="45" outlineLevel="1">
      <c r="A360" s="515">
        <v>44</v>
      </c>
      <c r="B360" s="513" t="s">
        <v>135</v>
      </c>
      <c r="C360" s="289" t="s">
        <v>583</v>
      </c>
      <c r="D360" s="293"/>
      <c r="E360" s="293" t="s">
        <v>773</v>
      </c>
      <c r="F360" s="293" t="s">
        <v>773</v>
      </c>
      <c r="G360" s="293" t="s">
        <v>773</v>
      </c>
      <c r="H360" s="293" t="s">
        <v>773</v>
      </c>
      <c r="I360" s="293" t="s">
        <v>773</v>
      </c>
      <c r="J360" s="293" t="s">
        <v>773</v>
      </c>
      <c r="K360" s="293" t="s">
        <v>773</v>
      </c>
      <c r="L360" s="293" t="s">
        <v>773</v>
      </c>
      <c r="M360" s="293" t="s">
        <v>773</v>
      </c>
      <c r="N360" s="293">
        <v>12</v>
      </c>
      <c r="O360" s="293"/>
      <c r="P360" s="293" t="s">
        <v>773</v>
      </c>
      <c r="Q360" s="293" t="s">
        <v>773</v>
      </c>
      <c r="R360" s="293" t="s">
        <v>773</v>
      </c>
      <c r="S360" s="293" t="s">
        <v>773</v>
      </c>
      <c r="T360" s="293" t="s">
        <v>773</v>
      </c>
      <c r="U360" s="293" t="s">
        <v>773</v>
      </c>
      <c r="V360" s="293" t="s">
        <v>773</v>
      </c>
      <c r="W360" s="293" t="s">
        <v>773</v>
      </c>
      <c r="X360" s="293" t="s">
        <v>773</v>
      </c>
      <c r="Y360" s="791"/>
      <c r="Z360" s="785"/>
      <c r="AA360" s="785"/>
      <c r="AB360" s="785"/>
      <c r="AC360" s="294">
        <f>SUM(Y360:AB360)</f>
        <v>0</v>
      </c>
      <c r="AD360" s="281"/>
    </row>
    <row r="361" spans="1:30" ht="15" outlineLevel="1">
      <c r="B361" s="292" t="s">
        <v>287</v>
      </c>
      <c r="C361" s="289" t="s">
        <v>576</v>
      </c>
      <c r="D361" s="293"/>
      <c r="E361" s="293" t="s">
        <v>773</v>
      </c>
      <c r="F361" s="293" t="s">
        <v>773</v>
      </c>
      <c r="G361" s="293" t="s">
        <v>773</v>
      </c>
      <c r="H361" s="293" t="s">
        <v>773</v>
      </c>
      <c r="I361" s="293" t="s">
        <v>773</v>
      </c>
      <c r="J361" s="293" t="s">
        <v>773</v>
      </c>
      <c r="K361" s="293" t="s">
        <v>773</v>
      </c>
      <c r="L361" s="293" t="s">
        <v>773</v>
      </c>
      <c r="M361" s="293" t="s">
        <v>773</v>
      </c>
      <c r="N361" s="293">
        <f>N360</f>
        <v>12</v>
      </c>
      <c r="O361" s="293"/>
      <c r="P361" s="293" t="s">
        <v>773</v>
      </c>
      <c r="Q361" s="293" t="s">
        <v>773</v>
      </c>
      <c r="R361" s="293" t="s">
        <v>773</v>
      </c>
      <c r="S361" s="293" t="s">
        <v>773</v>
      </c>
      <c r="T361" s="293" t="s">
        <v>773</v>
      </c>
      <c r="U361" s="293" t="s">
        <v>773</v>
      </c>
      <c r="V361" s="293" t="s">
        <v>773</v>
      </c>
      <c r="W361" s="293" t="s">
        <v>773</v>
      </c>
      <c r="X361" s="293" t="s">
        <v>773</v>
      </c>
      <c r="Y361" s="786">
        <v>0</v>
      </c>
      <c r="Z361" s="786">
        <v>0</v>
      </c>
      <c r="AA361" s="786">
        <v>0</v>
      </c>
      <c r="AB361" s="786">
        <v>0</v>
      </c>
      <c r="AC361" s="304"/>
      <c r="AD361" s="281"/>
    </row>
    <row r="362" spans="1:30" ht="15" outlineLevel="1">
      <c r="B362" s="513"/>
      <c r="C362" s="289"/>
      <c r="D362" s="289"/>
      <c r="E362" s="289"/>
      <c r="F362" s="289"/>
      <c r="G362" s="289"/>
      <c r="H362" s="289"/>
      <c r="I362" s="289"/>
      <c r="J362" s="289"/>
      <c r="K362" s="289"/>
      <c r="L362" s="289"/>
      <c r="M362" s="289"/>
      <c r="N362" s="289"/>
      <c r="O362" s="289"/>
      <c r="P362" s="289"/>
      <c r="Q362" s="289"/>
      <c r="R362" s="289"/>
      <c r="S362" s="289"/>
      <c r="T362" s="289"/>
      <c r="U362" s="289"/>
      <c r="V362" s="289"/>
      <c r="W362" s="289"/>
      <c r="X362" s="289"/>
      <c r="Y362" s="750"/>
      <c r="Z362" s="750"/>
      <c r="AA362" s="750"/>
      <c r="AB362" s="750"/>
      <c r="AC362" s="304"/>
    </row>
    <row r="363" spans="1:30" ht="30" outlineLevel="1">
      <c r="A363" s="515">
        <v>45</v>
      </c>
      <c r="B363" s="513" t="s">
        <v>136</v>
      </c>
      <c r="C363" s="289" t="s">
        <v>583</v>
      </c>
      <c r="D363" s="293"/>
      <c r="E363" s="293" t="s">
        <v>773</v>
      </c>
      <c r="F363" s="293" t="s">
        <v>773</v>
      </c>
      <c r="G363" s="293" t="s">
        <v>773</v>
      </c>
      <c r="H363" s="293" t="s">
        <v>773</v>
      </c>
      <c r="I363" s="293" t="s">
        <v>773</v>
      </c>
      <c r="J363" s="293" t="s">
        <v>773</v>
      </c>
      <c r="K363" s="293" t="s">
        <v>773</v>
      </c>
      <c r="L363" s="293" t="s">
        <v>773</v>
      </c>
      <c r="M363" s="293" t="s">
        <v>773</v>
      </c>
      <c r="N363" s="293">
        <v>12</v>
      </c>
      <c r="O363" s="293"/>
      <c r="P363" s="293" t="s">
        <v>773</v>
      </c>
      <c r="Q363" s="293" t="s">
        <v>773</v>
      </c>
      <c r="R363" s="293" t="s">
        <v>773</v>
      </c>
      <c r="S363" s="293" t="s">
        <v>773</v>
      </c>
      <c r="T363" s="293" t="s">
        <v>773</v>
      </c>
      <c r="U363" s="293" t="s">
        <v>773</v>
      </c>
      <c r="V363" s="293" t="s">
        <v>773</v>
      </c>
      <c r="W363" s="293" t="s">
        <v>773</v>
      </c>
      <c r="X363" s="293" t="s">
        <v>773</v>
      </c>
      <c r="Y363" s="791"/>
      <c r="Z363" s="785"/>
      <c r="AA363" s="785"/>
      <c r="AB363" s="785"/>
      <c r="AC363" s="294">
        <f>SUM(Y363:AB363)</f>
        <v>0</v>
      </c>
      <c r="AD363" s="281"/>
    </row>
    <row r="364" spans="1:30" ht="15" outlineLevel="1">
      <c r="B364" s="292" t="s">
        <v>287</v>
      </c>
      <c r="C364" s="289" t="s">
        <v>576</v>
      </c>
      <c r="D364" s="293"/>
      <c r="E364" s="293" t="s">
        <v>773</v>
      </c>
      <c r="F364" s="293" t="s">
        <v>773</v>
      </c>
      <c r="G364" s="293" t="s">
        <v>773</v>
      </c>
      <c r="H364" s="293" t="s">
        <v>773</v>
      </c>
      <c r="I364" s="293" t="s">
        <v>773</v>
      </c>
      <c r="J364" s="293" t="s">
        <v>773</v>
      </c>
      <c r="K364" s="293" t="s">
        <v>773</v>
      </c>
      <c r="L364" s="293" t="s">
        <v>773</v>
      </c>
      <c r="M364" s="293" t="s">
        <v>773</v>
      </c>
      <c r="N364" s="293">
        <f>N363</f>
        <v>12</v>
      </c>
      <c r="O364" s="293"/>
      <c r="P364" s="293" t="s">
        <v>773</v>
      </c>
      <c r="Q364" s="293" t="s">
        <v>773</v>
      </c>
      <c r="R364" s="293" t="s">
        <v>773</v>
      </c>
      <c r="S364" s="293" t="s">
        <v>773</v>
      </c>
      <c r="T364" s="293" t="s">
        <v>773</v>
      </c>
      <c r="U364" s="293" t="s">
        <v>773</v>
      </c>
      <c r="V364" s="293" t="s">
        <v>773</v>
      </c>
      <c r="W364" s="293" t="s">
        <v>773</v>
      </c>
      <c r="X364" s="293" t="s">
        <v>773</v>
      </c>
      <c r="Y364" s="786">
        <v>0</v>
      </c>
      <c r="Z364" s="786">
        <v>0</v>
      </c>
      <c r="AA364" s="786">
        <v>0</v>
      </c>
      <c r="AB364" s="786">
        <v>0</v>
      </c>
      <c r="AC364" s="304"/>
      <c r="AD364" s="281"/>
    </row>
    <row r="365" spans="1:30" ht="15" outlineLevel="1">
      <c r="B365" s="513"/>
      <c r="C365" s="289"/>
      <c r="D365" s="289"/>
      <c r="E365" s="289"/>
      <c r="F365" s="289"/>
      <c r="G365" s="289"/>
      <c r="H365" s="289"/>
      <c r="I365" s="289"/>
      <c r="J365" s="289"/>
      <c r="K365" s="289"/>
      <c r="L365" s="289"/>
      <c r="M365" s="289"/>
      <c r="N365" s="289"/>
      <c r="O365" s="289"/>
      <c r="P365" s="289"/>
      <c r="Q365" s="289"/>
      <c r="R365" s="289"/>
      <c r="S365" s="289"/>
      <c r="T365" s="289"/>
      <c r="U365" s="289"/>
      <c r="V365" s="289"/>
      <c r="W365" s="289"/>
      <c r="X365" s="289"/>
      <c r="Y365" s="750"/>
      <c r="Z365" s="750"/>
      <c r="AA365" s="750"/>
      <c r="AB365" s="750"/>
      <c r="AC365" s="304"/>
    </row>
    <row r="366" spans="1:30" ht="30" outlineLevel="1">
      <c r="A366" s="515">
        <v>46</v>
      </c>
      <c r="B366" s="513" t="s">
        <v>137</v>
      </c>
      <c r="C366" s="289" t="s">
        <v>583</v>
      </c>
      <c r="D366" s="293"/>
      <c r="E366" s="293" t="s">
        <v>773</v>
      </c>
      <c r="F366" s="293" t="s">
        <v>773</v>
      </c>
      <c r="G366" s="293" t="s">
        <v>773</v>
      </c>
      <c r="H366" s="293" t="s">
        <v>773</v>
      </c>
      <c r="I366" s="293" t="s">
        <v>773</v>
      </c>
      <c r="J366" s="293" t="s">
        <v>773</v>
      </c>
      <c r="K366" s="293" t="s">
        <v>773</v>
      </c>
      <c r="L366" s="293" t="s">
        <v>773</v>
      </c>
      <c r="M366" s="293" t="s">
        <v>773</v>
      </c>
      <c r="N366" s="293">
        <v>12</v>
      </c>
      <c r="O366" s="293"/>
      <c r="P366" s="293" t="s">
        <v>773</v>
      </c>
      <c r="Q366" s="293" t="s">
        <v>773</v>
      </c>
      <c r="R366" s="293" t="s">
        <v>773</v>
      </c>
      <c r="S366" s="293" t="s">
        <v>773</v>
      </c>
      <c r="T366" s="293" t="s">
        <v>773</v>
      </c>
      <c r="U366" s="293" t="s">
        <v>773</v>
      </c>
      <c r="V366" s="293" t="s">
        <v>773</v>
      </c>
      <c r="W366" s="293" t="s">
        <v>773</v>
      </c>
      <c r="X366" s="293" t="s">
        <v>773</v>
      </c>
      <c r="Y366" s="791"/>
      <c r="Z366" s="785"/>
      <c r="AA366" s="785"/>
      <c r="AB366" s="785"/>
      <c r="AC366" s="294">
        <f>SUM(Y366:AB366)</f>
        <v>0</v>
      </c>
      <c r="AD366" s="281"/>
    </row>
    <row r="367" spans="1:30" ht="15" outlineLevel="1">
      <c r="B367" s="292" t="s">
        <v>287</v>
      </c>
      <c r="C367" s="289" t="s">
        <v>576</v>
      </c>
      <c r="D367" s="293"/>
      <c r="E367" s="293" t="s">
        <v>773</v>
      </c>
      <c r="F367" s="293" t="s">
        <v>773</v>
      </c>
      <c r="G367" s="293" t="s">
        <v>773</v>
      </c>
      <c r="H367" s="293" t="s">
        <v>773</v>
      </c>
      <c r="I367" s="293" t="s">
        <v>773</v>
      </c>
      <c r="J367" s="293" t="s">
        <v>773</v>
      </c>
      <c r="K367" s="293" t="s">
        <v>773</v>
      </c>
      <c r="L367" s="293" t="s">
        <v>773</v>
      </c>
      <c r="M367" s="293" t="s">
        <v>773</v>
      </c>
      <c r="N367" s="293">
        <f>N366</f>
        <v>12</v>
      </c>
      <c r="O367" s="293"/>
      <c r="P367" s="293" t="s">
        <v>773</v>
      </c>
      <c r="Q367" s="293" t="s">
        <v>773</v>
      </c>
      <c r="R367" s="293" t="s">
        <v>773</v>
      </c>
      <c r="S367" s="293" t="s">
        <v>773</v>
      </c>
      <c r="T367" s="293" t="s">
        <v>773</v>
      </c>
      <c r="U367" s="293" t="s">
        <v>773</v>
      </c>
      <c r="V367" s="293" t="s">
        <v>773</v>
      </c>
      <c r="W367" s="293" t="s">
        <v>773</v>
      </c>
      <c r="X367" s="293" t="s">
        <v>773</v>
      </c>
      <c r="Y367" s="786">
        <v>0</v>
      </c>
      <c r="Z367" s="786">
        <v>0</v>
      </c>
      <c r="AA367" s="786">
        <v>0</v>
      </c>
      <c r="AB367" s="786">
        <v>0</v>
      </c>
      <c r="AC367" s="304"/>
      <c r="AD367" s="281"/>
    </row>
    <row r="368" spans="1:30" ht="15" outlineLevel="1">
      <c r="B368" s="513"/>
      <c r="C368" s="289"/>
      <c r="D368" s="289"/>
      <c r="E368" s="289"/>
      <c r="F368" s="289"/>
      <c r="G368" s="289"/>
      <c r="H368" s="289"/>
      <c r="I368" s="289"/>
      <c r="J368" s="289"/>
      <c r="K368" s="289"/>
      <c r="L368" s="289"/>
      <c r="M368" s="289"/>
      <c r="N368" s="289"/>
      <c r="O368" s="289"/>
      <c r="P368" s="289"/>
      <c r="Q368" s="289"/>
      <c r="R368" s="289"/>
      <c r="S368" s="289"/>
      <c r="T368" s="289"/>
      <c r="U368" s="289"/>
      <c r="V368" s="289"/>
      <c r="W368" s="289"/>
      <c r="X368" s="289"/>
      <c r="Y368" s="750"/>
      <c r="Z368" s="750"/>
      <c r="AA368" s="750"/>
      <c r="AB368" s="750"/>
      <c r="AC368" s="304"/>
    </row>
    <row r="369" spans="1:32" ht="30" outlineLevel="1">
      <c r="A369" s="515">
        <v>47</v>
      </c>
      <c r="B369" s="513" t="s">
        <v>138</v>
      </c>
      <c r="C369" s="289" t="s">
        <v>583</v>
      </c>
      <c r="D369" s="293"/>
      <c r="E369" s="293" t="s">
        <v>773</v>
      </c>
      <c r="F369" s="293" t="s">
        <v>773</v>
      </c>
      <c r="G369" s="293" t="s">
        <v>773</v>
      </c>
      <c r="H369" s="293" t="s">
        <v>773</v>
      </c>
      <c r="I369" s="293" t="s">
        <v>773</v>
      </c>
      <c r="J369" s="293" t="s">
        <v>773</v>
      </c>
      <c r="K369" s="293" t="s">
        <v>773</v>
      </c>
      <c r="L369" s="293" t="s">
        <v>773</v>
      </c>
      <c r="M369" s="293" t="s">
        <v>773</v>
      </c>
      <c r="N369" s="293">
        <v>12</v>
      </c>
      <c r="O369" s="293"/>
      <c r="P369" s="293" t="s">
        <v>773</v>
      </c>
      <c r="Q369" s="293" t="s">
        <v>773</v>
      </c>
      <c r="R369" s="293" t="s">
        <v>773</v>
      </c>
      <c r="S369" s="293" t="s">
        <v>773</v>
      </c>
      <c r="T369" s="293" t="s">
        <v>773</v>
      </c>
      <c r="U369" s="293" t="s">
        <v>773</v>
      </c>
      <c r="V369" s="293" t="s">
        <v>773</v>
      </c>
      <c r="W369" s="293" t="s">
        <v>773</v>
      </c>
      <c r="X369" s="293" t="s">
        <v>773</v>
      </c>
      <c r="Y369" s="791"/>
      <c r="Z369" s="785"/>
      <c r="AA369" s="785"/>
      <c r="AB369" s="785"/>
      <c r="AC369" s="294">
        <f>SUM(Y369:AB369)</f>
        <v>0</v>
      </c>
      <c r="AD369" s="281"/>
    </row>
    <row r="370" spans="1:32" ht="15" outlineLevel="1">
      <c r="B370" s="292" t="s">
        <v>287</v>
      </c>
      <c r="C370" s="289" t="s">
        <v>576</v>
      </c>
      <c r="D370" s="293"/>
      <c r="E370" s="293" t="s">
        <v>773</v>
      </c>
      <c r="F370" s="293" t="s">
        <v>773</v>
      </c>
      <c r="G370" s="293" t="s">
        <v>773</v>
      </c>
      <c r="H370" s="293" t="s">
        <v>773</v>
      </c>
      <c r="I370" s="293" t="s">
        <v>773</v>
      </c>
      <c r="J370" s="293" t="s">
        <v>773</v>
      </c>
      <c r="K370" s="293" t="s">
        <v>773</v>
      </c>
      <c r="L370" s="293" t="s">
        <v>773</v>
      </c>
      <c r="M370" s="293" t="s">
        <v>773</v>
      </c>
      <c r="N370" s="293">
        <f>N369</f>
        <v>12</v>
      </c>
      <c r="O370" s="293"/>
      <c r="P370" s="293" t="s">
        <v>773</v>
      </c>
      <c r="Q370" s="293" t="s">
        <v>773</v>
      </c>
      <c r="R370" s="293" t="s">
        <v>773</v>
      </c>
      <c r="S370" s="293" t="s">
        <v>773</v>
      </c>
      <c r="T370" s="293" t="s">
        <v>773</v>
      </c>
      <c r="U370" s="293" t="s">
        <v>773</v>
      </c>
      <c r="V370" s="293" t="s">
        <v>773</v>
      </c>
      <c r="W370" s="293" t="s">
        <v>773</v>
      </c>
      <c r="X370" s="293" t="s">
        <v>773</v>
      </c>
      <c r="Y370" s="786">
        <v>0</v>
      </c>
      <c r="Z370" s="786">
        <v>0</v>
      </c>
      <c r="AA370" s="786">
        <v>0</v>
      </c>
      <c r="AB370" s="786">
        <v>0</v>
      </c>
      <c r="AC370" s="304"/>
      <c r="AD370" s="281"/>
    </row>
    <row r="371" spans="1:32" ht="15" outlineLevel="1">
      <c r="B371" s="513"/>
      <c r="C371" s="289"/>
      <c r="D371" s="289"/>
      <c r="E371" s="289"/>
      <c r="F371" s="289"/>
      <c r="G371" s="289"/>
      <c r="H371" s="289"/>
      <c r="I371" s="289"/>
      <c r="J371" s="289"/>
      <c r="K371" s="289"/>
      <c r="L371" s="289"/>
      <c r="M371" s="289"/>
      <c r="N371" s="289"/>
      <c r="O371" s="289"/>
      <c r="P371" s="289"/>
      <c r="Q371" s="289"/>
      <c r="R371" s="289"/>
      <c r="S371" s="289"/>
      <c r="T371" s="289"/>
      <c r="U371" s="289"/>
      <c r="V371" s="289"/>
      <c r="W371" s="289"/>
      <c r="X371" s="289"/>
      <c r="Y371" s="750"/>
      <c r="Z371" s="750"/>
      <c r="AA371" s="750"/>
      <c r="AB371" s="750"/>
      <c r="AC371" s="304"/>
    </row>
    <row r="372" spans="1:32" ht="30" outlineLevel="1">
      <c r="A372" s="515">
        <v>48</v>
      </c>
      <c r="B372" s="513" t="s">
        <v>139</v>
      </c>
      <c r="C372" s="289" t="s">
        <v>583</v>
      </c>
      <c r="D372" s="293"/>
      <c r="E372" s="293" t="s">
        <v>773</v>
      </c>
      <c r="F372" s="293" t="s">
        <v>773</v>
      </c>
      <c r="G372" s="293" t="s">
        <v>773</v>
      </c>
      <c r="H372" s="293" t="s">
        <v>773</v>
      </c>
      <c r="I372" s="293" t="s">
        <v>773</v>
      </c>
      <c r="J372" s="293" t="s">
        <v>773</v>
      </c>
      <c r="K372" s="293" t="s">
        <v>773</v>
      </c>
      <c r="L372" s="293" t="s">
        <v>773</v>
      </c>
      <c r="M372" s="293" t="s">
        <v>773</v>
      </c>
      <c r="N372" s="293">
        <v>12</v>
      </c>
      <c r="O372" s="293"/>
      <c r="P372" s="293" t="s">
        <v>773</v>
      </c>
      <c r="Q372" s="293" t="s">
        <v>773</v>
      </c>
      <c r="R372" s="293" t="s">
        <v>773</v>
      </c>
      <c r="S372" s="293" t="s">
        <v>773</v>
      </c>
      <c r="T372" s="293" t="s">
        <v>773</v>
      </c>
      <c r="U372" s="293" t="s">
        <v>773</v>
      </c>
      <c r="V372" s="293" t="s">
        <v>773</v>
      </c>
      <c r="W372" s="293" t="s">
        <v>773</v>
      </c>
      <c r="X372" s="293" t="s">
        <v>773</v>
      </c>
      <c r="Y372" s="791"/>
      <c r="Z372" s="785"/>
      <c r="AA372" s="785"/>
      <c r="AB372" s="785"/>
      <c r="AC372" s="294">
        <f>SUM(Y372:AB372)</f>
        <v>0</v>
      </c>
      <c r="AD372" s="281"/>
    </row>
    <row r="373" spans="1:32" ht="15" outlineLevel="1">
      <c r="B373" s="292" t="s">
        <v>287</v>
      </c>
      <c r="C373" s="289" t="s">
        <v>576</v>
      </c>
      <c r="D373" s="293"/>
      <c r="E373" s="293" t="s">
        <v>773</v>
      </c>
      <c r="F373" s="293" t="s">
        <v>773</v>
      </c>
      <c r="G373" s="293" t="s">
        <v>773</v>
      </c>
      <c r="H373" s="293" t="s">
        <v>773</v>
      </c>
      <c r="I373" s="293" t="s">
        <v>773</v>
      </c>
      <c r="J373" s="293" t="s">
        <v>773</v>
      </c>
      <c r="K373" s="293" t="s">
        <v>773</v>
      </c>
      <c r="L373" s="293" t="s">
        <v>773</v>
      </c>
      <c r="M373" s="293" t="s">
        <v>773</v>
      </c>
      <c r="N373" s="293">
        <f>N372</f>
        <v>12</v>
      </c>
      <c r="O373" s="293"/>
      <c r="P373" s="293" t="s">
        <v>773</v>
      </c>
      <c r="Q373" s="293" t="s">
        <v>773</v>
      </c>
      <c r="R373" s="293" t="s">
        <v>773</v>
      </c>
      <c r="S373" s="293" t="s">
        <v>773</v>
      </c>
      <c r="T373" s="293" t="s">
        <v>773</v>
      </c>
      <c r="U373" s="293" t="s">
        <v>773</v>
      </c>
      <c r="V373" s="293" t="s">
        <v>773</v>
      </c>
      <c r="W373" s="293" t="s">
        <v>773</v>
      </c>
      <c r="X373" s="293" t="s">
        <v>773</v>
      </c>
      <c r="Y373" s="786">
        <v>0</v>
      </c>
      <c r="Z373" s="786">
        <v>0</v>
      </c>
      <c r="AA373" s="786">
        <v>0</v>
      </c>
      <c r="AB373" s="786">
        <v>0</v>
      </c>
      <c r="AC373" s="304"/>
      <c r="AD373" s="281"/>
    </row>
    <row r="374" spans="1:32" ht="15" outlineLevel="1">
      <c r="B374" s="513"/>
      <c r="C374" s="289"/>
      <c r="D374" s="289"/>
      <c r="E374" s="289"/>
      <c r="F374" s="289"/>
      <c r="G374" s="289"/>
      <c r="H374" s="289"/>
      <c r="I374" s="289"/>
      <c r="J374" s="289"/>
      <c r="K374" s="289"/>
      <c r="L374" s="289"/>
      <c r="M374" s="289"/>
      <c r="N374" s="289"/>
      <c r="O374" s="289"/>
      <c r="P374" s="289"/>
      <c r="Q374" s="289"/>
      <c r="R374" s="289"/>
      <c r="S374" s="289"/>
      <c r="T374" s="289"/>
      <c r="U374" s="289"/>
      <c r="V374" s="289"/>
      <c r="W374" s="289"/>
      <c r="X374" s="289"/>
      <c r="Y374" s="750"/>
      <c r="Z374" s="750"/>
      <c r="AA374" s="750"/>
      <c r="AB374" s="750"/>
      <c r="AC374" s="304"/>
    </row>
    <row r="375" spans="1:32" ht="30" outlineLevel="1">
      <c r="A375" s="515">
        <v>49</v>
      </c>
      <c r="B375" s="513" t="s">
        <v>766</v>
      </c>
      <c r="C375" s="289" t="s">
        <v>583</v>
      </c>
      <c r="D375" s="293"/>
      <c r="E375" s="293" t="s">
        <v>773</v>
      </c>
      <c r="F375" s="293" t="s">
        <v>773</v>
      </c>
      <c r="G375" s="293">
        <v>674</v>
      </c>
      <c r="H375" s="293"/>
      <c r="I375" s="293"/>
      <c r="J375" s="293"/>
      <c r="K375" s="293"/>
      <c r="L375" s="293"/>
      <c r="M375" s="293"/>
      <c r="N375" s="293">
        <v>12</v>
      </c>
      <c r="O375" s="293"/>
      <c r="P375" s="293" t="s">
        <v>773</v>
      </c>
      <c r="Q375" s="293" t="s">
        <v>773</v>
      </c>
      <c r="R375" s="293">
        <v>0</v>
      </c>
      <c r="S375" s="293"/>
      <c r="T375" s="293"/>
      <c r="U375" s="293"/>
      <c r="V375" s="293"/>
      <c r="W375" s="293"/>
      <c r="X375" s="293"/>
      <c r="Y375" s="791">
        <v>1</v>
      </c>
      <c r="Z375" s="785"/>
      <c r="AA375" s="785"/>
      <c r="AB375" s="785"/>
      <c r="AC375" s="294">
        <f>SUM(Y375:AB375)</f>
        <v>1</v>
      </c>
      <c r="AD375" s="281"/>
    </row>
    <row r="376" spans="1:32" ht="15" outlineLevel="1">
      <c r="B376" s="292" t="s">
        <v>287</v>
      </c>
      <c r="C376" s="289" t="s">
        <v>576</v>
      </c>
      <c r="D376" s="293"/>
      <c r="E376" s="293" t="s">
        <v>773</v>
      </c>
      <c r="F376" s="293" t="s">
        <v>773</v>
      </c>
      <c r="G376" s="293" t="s">
        <v>773</v>
      </c>
      <c r="H376" s="293" t="s">
        <v>773</v>
      </c>
      <c r="I376" s="293" t="s">
        <v>773</v>
      </c>
      <c r="J376" s="293" t="s">
        <v>773</v>
      </c>
      <c r="K376" s="293" t="s">
        <v>773</v>
      </c>
      <c r="L376" s="293" t="s">
        <v>773</v>
      </c>
      <c r="M376" s="293" t="s">
        <v>773</v>
      </c>
      <c r="N376" s="293">
        <f>N375</f>
        <v>12</v>
      </c>
      <c r="O376" s="293"/>
      <c r="P376" s="293" t="s">
        <v>773</v>
      </c>
      <c r="Q376" s="293" t="s">
        <v>773</v>
      </c>
      <c r="R376" s="293" t="s">
        <v>773</v>
      </c>
      <c r="S376" s="293" t="s">
        <v>773</v>
      </c>
      <c r="T376" s="293" t="s">
        <v>773</v>
      </c>
      <c r="U376" s="293" t="s">
        <v>773</v>
      </c>
      <c r="V376" s="293" t="s">
        <v>773</v>
      </c>
      <c r="W376" s="293" t="s">
        <v>773</v>
      </c>
      <c r="X376" s="293" t="s">
        <v>773</v>
      </c>
      <c r="Y376" s="786">
        <v>0</v>
      </c>
      <c r="Z376" s="786">
        <v>0</v>
      </c>
      <c r="AA376" s="786">
        <v>0</v>
      </c>
      <c r="AB376" s="786">
        <v>0</v>
      </c>
      <c r="AC376" s="304"/>
      <c r="AD376" s="281"/>
    </row>
    <row r="377" spans="1:32" ht="15" outlineLevel="1">
      <c r="B377" s="433"/>
      <c r="C377" s="303"/>
      <c r="D377" s="289"/>
      <c r="E377" s="289"/>
      <c r="F377" s="289"/>
      <c r="G377" s="289"/>
      <c r="H377" s="289"/>
      <c r="I377" s="289"/>
      <c r="J377" s="289"/>
      <c r="K377" s="289"/>
      <c r="L377" s="289"/>
      <c r="M377" s="289"/>
      <c r="N377" s="289"/>
      <c r="O377" s="289"/>
      <c r="P377" s="289"/>
      <c r="Q377" s="289"/>
      <c r="R377" s="289"/>
      <c r="S377" s="289"/>
      <c r="T377" s="289"/>
      <c r="U377" s="289"/>
      <c r="V377" s="289"/>
      <c r="W377" s="289"/>
      <c r="X377" s="289"/>
      <c r="Y377" s="299"/>
      <c r="Z377" s="299"/>
      <c r="AA377" s="299"/>
      <c r="AB377" s="299"/>
      <c r="AC377" s="304"/>
    </row>
    <row r="378" spans="1:32" ht="15.6">
      <c r="B378" s="325" t="s">
        <v>272</v>
      </c>
      <c r="C378" s="327"/>
      <c r="D378" s="327">
        <f>SUM(D221:D376)</f>
        <v>0</v>
      </c>
      <c r="E378" s="327">
        <f t="shared" ref="E378:M378" si="5">SUM(E221:E376)</f>
        <v>0</v>
      </c>
      <c r="F378" s="327">
        <f t="shared" si="5"/>
        <v>0</v>
      </c>
      <c r="G378" s="327">
        <f t="shared" si="5"/>
        <v>5379888.5</v>
      </c>
      <c r="H378" s="327">
        <f t="shared" si="5"/>
        <v>0</v>
      </c>
      <c r="I378" s="327">
        <f t="shared" si="5"/>
        <v>0</v>
      </c>
      <c r="J378" s="327">
        <f t="shared" si="5"/>
        <v>0</v>
      </c>
      <c r="K378" s="327">
        <f t="shared" si="5"/>
        <v>0</v>
      </c>
      <c r="L378" s="327">
        <f t="shared" si="5"/>
        <v>0</v>
      </c>
      <c r="M378" s="327">
        <f t="shared" si="5"/>
        <v>0</v>
      </c>
      <c r="N378" s="327"/>
      <c r="O378" s="327">
        <f>SUM(O221:O376)</f>
        <v>0</v>
      </c>
      <c r="P378" s="327">
        <f t="shared" ref="P378:X378" si="6">SUM(P221:P376)</f>
        <v>0</v>
      </c>
      <c r="Q378" s="327">
        <f t="shared" si="6"/>
        <v>0</v>
      </c>
      <c r="R378" s="327">
        <f t="shared" si="6"/>
        <v>1402</v>
      </c>
      <c r="S378" s="327">
        <f t="shared" si="6"/>
        <v>0</v>
      </c>
      <c r="T378" s="327">
        <f t="shared" si="6"/>
        <v>0</v>
      </c>
      <c r="U378" s="327">
        <f t="shared" si="6"/>
        <v>0</v>
      </c>
      <c r="V378" s="327">
        <f t="shared" si="6"/>
        <v>0</v>
      </c>
      <c r="W378" s="327">
        <f t="shared" si="6"/>
        <v>0</v>
      </c>
      <c r="X378" s="327">
        <f t="shared" si="6"/>
        <v>0</v>
      </c>
      <c r="Y378" s="327">
        <f>IF(Y219="kWh",SUMPRODUCT(D221:D376,Y221:Y376))</f>
        <v>0</v>
      </c>
      <c r="Z378" s="327">
        <f>IF(Z219="kWh",SUMPRODUCT(D221:D376,Z221:Z376))</f>
        <v>0</v>
      </c>
      <c r="AA378" s="327">
        <f>IF(AA219="kw",SUMPRODUCT(N221:N376,O221:O376,AA221:AA376),SUMPRODUCT(D221:D376,AA221:AA376))</f>
        <v>0</v>
      </c>
      <c r="AB378" s="327">
        <f>IF(AB219="kw",SUMPRODUCT(N221:N376,O221:O376,AB221:AB376),SUMPRODUCT(D221:D376,AB221:AB376))</f>
        <v>0</v>
      </c>
      <c r="AC378" s="328"/>
    </row>
    <row r="379" spans="1:32" ht="15.6">
      <c r="B379" s="387" t="s">
        <v>273</v>
      </c>
      <c r="C379" s="388"/>
      <c r="D379" s="388"/>
      <c r="E379" s="388"/>
      <c r="F379" s="388"/>
      <c r="G379" s="388"/>
      <c r="H379" s="388"/>
      <c r="I379" s="388"/>
      <c r="J379" s="388"/>
      <c r="K379" s="388"/>
      <c r="L379" s="388"/>
      <c r="M379" s="388"/>
      <c r="N379" s="388"/>
      <c r="O379" s="388"/>
      <c r="P379" s="388"/>
      <c r="Q379" s="388"/>
      <c r="R379" s="388"/>
      <c r="S379" s="388"/>
      <c r="T379" s="388"/>
      <c r="U379" s="388"/>
      <c r="V379" s="388"/>
      <c r="W379" s="388"/>
      <c r="X379" s="388"/>
      <c r="Y379" s="388">
        <f>HLOOKUP(Y218,'2. LRAMVA Threshold'!$B$42:$Q$53,8,FALSE)</f>
        <v>0</v>
      </c>
      <c r="Z379" s="388">
        <f>HLOOKUP(Z218,'2. LRAMVA Threshold'!$B$42:$Q$53,8,FALSE)</f>
        <v>0</v>
      </c>
      <c r="AA379" s="388">
        <f>HLOOKUP(AA218,'2. LRAMVA Threshold'!$B$42:$Q$53,8,FALSE)</f>
        <v>0</v>
      </c>
      <c r="AB379" s="388">
        <f>HLOOKUP(AB218,'2. LRAMVA Threshold'!$B$42:$Q$53,8,FALSE)</f>
        <v>0</v>
      </c>
      <c r="AC379" s="389"/>
    </row>
    <row r="380" spans="1:32" ht="15">
      <c r="B380" s="390"/>
      <c r="C380" s="428"/>
      <c r="D380" s="429"/>
      <c r="E380" s="429"/>
      <c r="F380" s="429"/>
      <c r="G380" s="429"/>
      <c r="H380" s="429"/>
      <c r="I380" s="429"/>
      <c r="J380" s="429"/>
      <c r="K380" s="429"/>
      <c r="L380" s="429"/>
      <c r="M380" s="429"/>
      <c r="N380" s="429"/>
      <c r="O380" s="430"/>
      <c r="P380" s="429"/>
      <c r="Q380" s="429"/>
      <c r="R380" s="429"/>
      <c r="S380" s="431"/>
      <c r="T380" s="431"/>
      <c r="U380" s="431"/>
      <c r="V380" s="431"/>
      <c r="W380" s="429"/>
      <c r="X380" s="429"/>
      <c r="Y380" s="432"/>
      <c r="Z380" s="432"/>
      <c r="AA380" s="432"/>
      <c r="AB380" s="432"/>
      <c r="AC380" s="396"/>
    </row>
    <row r="381" spans="1:32" ht="15">
      <c r="B381" s="322" t="s">
        <v>274</v>
      </c>
      <c r="C381" s="336"/>
      <c r="D381" s="336"/>
      <c r="E381" s="372"/>
      <c r="F381" s="372"/>
      <c r="G381" s="372"/>
      <c r="H381" s="372"/>
      <c r="I381" s="372"/>
      <c r="J381" s="372"/>
      <c r="K381" s="372"/>
      <c r="L381" s="372"/>
      <c r="M381" s="372"/>
      <c r="N381" s="372"/>
      <c r="O381" s="289"/>
      <c r="P381" s="338"/>
      <c r="Q381" s="338"/>
      <c r="R381" s="338"/>
      <c r="S381" s="337"/>
      <c r="T381" s="337"/>
      <c r="U381" s="337"/>
      <c r="V381" s="337"/>
      <c r="W381" s="338"/>
      <c r="X381" s="338"/>
      <c r="Y381" s="339">
        <f>HLOOKUP(Y$35,'3.  Distribution Rates'!$C$122:$P$133,8,FALSE)</f>
        <v>1.11E-2</v>
      </c>
      <c r="Z381" s="339">
        <f>HLOOKUP(Z$35,'3.  Distribution Rates'!$C$122:$P$133,8,FALSE)</f>
        <v>1.9599999999999999E-2</v>
      </c>
      <c r="AA381" s="339">
        <f>HLOOKUP(AA$35,'3.  Distribution Rates'!$C$122:$P$133,8,FALSE)</f>
        <v>4.6923000000000004</v>
      </c>
      <c r="AB381" s="339">
        <f>HLOOKUP(AB$35,'3.  Distribution Rates'!$C$122:$P$133,8,FALSE)</f>
        <v>4.8242000000000003</v>
      </c>
      <c r="AC381" s="373"/>
      <c r="AD381" s="793"/>
      <c r="AE381" s="339"/>
      <c r="AF381" s="339"/>
    </row>
    <row r="382" spans="1:32" ht="15">
      <c r="B382" s="322" t="s">
        <v>275</v>
      </c>
      <c r="C382" s="342"/>
      <c r="D382" s="307"/>
      <c r="E382" s="277"/>
      <c r="F382" s="277"/>
      <c r="G382" s="277"/>
      <c r="H382" s="277"/>
      <c r="I382" s="277"/>
      <c r="J382" s="277"/>
      <c r="K382" s="277"/>
      <c r="L382" s="277"/>
      <c r="M382" s="277"/>
      <c r="N382" s="277"/>
      <c r="O382" s="289"/>
      <c r="P382" s="277"/>
      <c r="Q382" s="277"/>
      <c r="R382" s="277"/>
      <c r="S382" s="307"/>
      <c r="T382" s="307"/>
      <c r="U382" s="307"/>
      <c r="V382" s="307"/>
      <c r="W382" s="277"/>
      <c r="X382" s="277"/>
      <c r="Y382" s="374">
        <f>'4.  2011-2014 LRAM'!Y139*Y381</f>
        <v>0</v>
      </c>
      <c r="Z382" s="374">
        <f>'4.  2011-2014 LRAM'!Z139*Z381</f>
        <v>0</v>
      </c>
      <c r="AA382" s="374">
        <f>'4.  2011-2014 LRAM'!AA139*AA381</f>
        <v>0</v>
      </c>
      <c r="AB382" s="374">
        <f>'4.  2011-2014 LRAM'!AB139*AB381</f>
        <v>0</v>
      </c>
      <c r="AC382" s="622">
        <f t="shared" ref="AC382:AC387" si="7">SUM(Y382:AB382)</f>
        <v>0</v>
      </c>
    </row>
    <row r="383" spans="1:32" ht="15">
      <c r="B383" s="322" t="s">
        <v>276</v>
      </c>
      <c r="C383" s="342"/>
      <c r="D383" s="307"/>
      <c r="E383" s="277"/>
      <c r="F383" s="277"/>
      <c r="G383" s="277"/>
      <c r="H383" s="277"/>
      <c r="I383" s="277"/>
      <c r="J383" s="277"/>
      <c r="K383" s="277"/>
      <c r="L383" s="277"/>
      <c r="M383" s="277"/>
      <c r="N383" s="277"/>
      <c r="O383" s="289"/>
      <c r="P383" s="277"/>
      <c r="Q383" s="277"/>
      <c r="R383" s="277"/>
      <c r="S383" s="307"/>
      <c r="T383" s="307"/>
      <c r="U383" s="307"/>
      <c r="V383" s="307"/>
      <c r="W383" s="277"/>
      <c r="X383" s="277"/>
      <c r="Y383" s="374">
        <f>'4.  2011-2014 LRAM'!Y268*Y381</f>
        <v>0</v>
      </c>
      <c r="Z383" s="374">
        <f>'4.  2011-2014 LRAM'!Z268*Z381</f>
        <v>0</v>
      </c>
      <c r="AA383" s="374">
        <f>'4.  2011-2014 LRAM'!AA268*AA381</f>
        <v>0</v>
      </c>
      <c r="AB383" s="374">
        <f>'4.  2011-2014 LRAM'!AB268*AB381</f>
        <v>0</v>
      </c>
      <c r="AC383" s="622">
        <f t="shared" si="7"/>
        <v>0</v>
      </c>
    </row>
    <row r="384" spans="1:32" ht="15">
      <c r="B384" s="322" t="s">
        <v>277</v>
      </c>
      <c r="C384" s="342"/>
      <c r="D384" s="307"/>
      <c r="E384" s="277"/>
      <c r="F384" s="277"/>
      <c r="G384" s="277"/>
      <c r="H384" s="277"/>
      <c r="I384" s="277"/>
      <c r="J384" s="277"/>
      <c r="K384" s="277"/>
      <c r="L384" s="277"/>
      <c r="M384" s="277"/>
      <c r="N384" s="277"/>
      <c r="O384" s="289"/>
      <c r="P384" s="277"/>
      <c r="Q384" s="277"/>
      <c r="R384" s="277"/>
      <c r="S384" s="307"/>
      <c r="T384" s="307"/>
      <c r="U384" s="307"/>
      <c r="V384" s="307"/>
      <c r="W384" s="277"/>
      <c r="X384" s="277"/>
      <c r="Y384" s="374">
        <f>'4.  2011-2014 LRAM'!Y397*Y381</f>
        <v>0</v>
      </c>
      <c r="Z384" s="374">
        <f>'4.  2011-2014 LRAM'!Z397*Z381</f>
        <v>0</v>
      </c>
      <c r="AA384" s="374">
        <f>'4.  2011-2014 LRAM'!AA397*AA381</f>
        <v>0</v>
      </c>
      <c r="AB384" s="374">
        <f>'4.  2011-2014 LRAM'!AB397*AB381</f>
        <v>0</v>
      </c>
      <c r="AC384" s="622">
        <f t="shared" si="7"/>
        <v>0</v>
      </c>
    </row>
    <row r="385" spans="2:29" ht="15">
      <c r="B385" s="322" t="s">
        <v>278</v>
      </c>
      <c r="C385" s="342"/>
      <c r="D385" s="307"/>
      <c r="E385" s="277"/>
      <c r="F385" s="277"/>
      <c r="G385" s="277"/>
      <c r="H385" s="277"/>
      <c r="I385" s="277"/>
      <c r="J385" s="277"/>
      <c r="K385" s="277"/>
      <c r="L385" s="277"/>
      <c r="M385" s="277"/>
      <c r="N385" s="277"/>
      <c r="O385" s="289"/>
      <c r="P385" s="277"/>
      <c r="Q385" s="277"/>
      <c r="R385" s="277"/>
      <c r="S385" s="307"/>
      <c r="T385" s="307"/>
      <c r="U385" s="307"/>
      <c r="V385" s="307"/>
      <c r="W385" s="277"/>
      <c r="X385" s="277"/>
      <c r="Y385" s="374">
        <f>'4.  2011-2014 LRAM'!Y527*Y381</f>
        <v>0</v>
      </c>
      <c r="Z385" s="374">
        <f>'4.  2011-2014 LRAM'!Z527*Z381</f>
        <v>0</v>
      </c>
      <c r="AA385" s="374">
        <f>'4.  2011-2014 LRAM'!AA527*AA381</f>
        <v>0</v>
      </c>
      <c r="AB385" s="374">
        <f>'4.  2011-2014 LRAM'!AB527*AB381</f>
        <v>0</v>
      </c>
      <c r="AC385" s="622">
        <f t="shared" si="7"/>
        <v>0</v>
      </c>
    </row>
    <row r="386" spans="2:29" ht="15">
      <c r="B386" s="322" t="s">
        <v>279</v>
      </c>
      <c r="C386" s="342"/>
      <c r="D386" s="307"/>
      <c r="E386" s="277"/>
      <c r="F386" s="277"/>
      <c r="G386" s="277"/>
      <c r="H386" s="277"/>
      <c r="I386" s="277"/>
      <c r="J386" s="277"/>
      <c r="K386" s="277"/>
      <c r="L386" s="277"/>
      <c r="M386" s="277"/>
      <c r="N386" s="277"/>
      <c r="O386" s="289"/>
      <c r="P386" s="277"/>
      <c r="Q386" s="277"/>
      <c r="R386" s="277"/>
      <c r="S386" s="307"/>
      <c r="T386" s="307"/>
      <c r="U386" s="307"/>
      <c r="V386" s="307"/>
      <c r="W386" s="277"/>
      <c r="X386" s="277"/>
      <c r="Y386" s="374">
        <f t="shared" ref="Y386:AB386" si="8">Y208*Y381</f>
        <v>0</v>
      </c>
      <c r="Z386" s="374">
        <f t="shared" si="8"/>
        <v>0</v>
      </c>
      <c r="AA386" s="374">
        <f t="shared" si="8"/>
        <v>0</v>
      </c>
      <c r="AB386" s="374">
        <f t="shared" si="8"/>
        <v>0</v>
      </c>
      <c r="AC386" s="622">
        <f t="shared" si="7"/>
        <v>0</v>
      </c>
    </row>
    <row r="387" spans="2:29" ht="15">
      <c r="B387" s="322" t="s">
        <v>288</v>
      </c>
      <c r="C387" s="342"/>
      <c r="D387" s="307"/>
      <c r="E387" s="277"/>
      <c r="F387" s="277"/>
      <c r="G387" s="277"/>
      <c r="H387" s="277"/>
      <c r="I387" s="277"/>
      <c r="J387" s="277"/>
      <c r="K387" s="277"/>
      <c r="L387" s="277"/>
      <c r="M387" s="277"/>
      <c r="N387" s="277"/>
      <c r="O387" s="289"/>
      <c r="P387" s="277"/>
      <c r="Q387" s="277"/>
      <c r="R387" s="277"/>
      <c r="S387" s="307"/>
      <c r="T387" s="307"/>
      <c r="U387" s="307"/>
      <c r="V387" s="307"/>
      <c r="W387" s="277"/>
      <c r="X387" s="277"/>
      <c r="Y387" s="374">
        <f>Y378*Y381</f>
        <v>0</v>
      </c>
      <c r="Z387" s="374">
        <f t="shared" ref="Z387:AB387" si="9">Z378*Z381</f>
        <v>0</v>
      </c>
      <c r="AA387" s="374">
        <f t="shared" si="9"/>
        <v>0</v>
      </c>
      <c r="AB387" s="374">
        <f t="shared" si="9"/>
        <v>0</v>
      </c>
      <c r="AC387" s="622">
        <f t="shared" si="7"/>
        <v>0</v>
      </c>
    </row>
    <row r="388" spans="2:29" ht="15.6">
      <c r="B388" s="346" t="s">
        <v>280</v>
      </c>
      <c r="C388" s="342"/>
      <c r="D388" s="334"/>
      <c r="E388" s="332"/>
      <c r="F388" s="332"/>
      <c r="G388" s="332"/>
      <c r="H388" s="332"/>
      <c r="I388" s="332"/>
      <c r="J388" s="332"/>
      <c r="K388" s="332"/>
      <c r="L388" s="332"/>
      <c r="M388" s="332"/>
      <c r="N388" s="332"/>
      <c r="O388" s="298"/>
      <c r="P388" s="332"/>
      <c r="Q388" s="332"/>
      <c r="R388" s="332"/>
      <c r="S388" s="334"/>
      <c r="T388" s="334"/>
      <c r="U388" s="334"/>
      <c r="V388" s="334"/>
      <c r="W388" s="332"/>
      <c r="X388" s="332"/>
      <c r="Y388" s="343">
        <f>SUM(Y382:Y387)</f>
        <v>0</v>
      </c>
      <c r="Z388" s="343">
        <f t="shared" ref="Z388:AB388" si="10">SUM(Z382:Z387)</f>
        <v>0</v>
      </c>
      <c r="AA388" s="343">
        <f t="shared" si="10"/>
        <v>0</v>
      </c>
      <c r="AB388" s="343">
        <f t="shared" si="10"/>
        <v>0</v>
      </c>
      <c r="AC388" s="403">
        <f>SUM(AC382:AC387)</f>
        <v>0</v>
      </c>
    </row>
    <row r="389" spans="2:29" ht="15.6">
      <c r="B389" s="346" t="s">
        <v>281</v>
      </c>
      <c r="C389" s="342"/>
      <c r="D389" s="347"/>
      <c r="E389" s="332"/>
      <c r="F389" s="332"/>
      <c r="G389" s="332"/>
      <c r="H389" s="332"/>
      <c r="I389" s="332"/>
      <c r="J389" s="332"/>
      <c r="K389" s="332"/>
      <c r="L389" s="332"/>
      <c r="M389" s="332"/>
      <c r="N389" s="332"/>
      <c r="O389" s="298"/>
      <c r="P389" s="332"/>
      <c r="Q389" s="332"/>
      <c r="R389" s="332"/>
      <c r="S389" s="334"/>
      <c r="T389" s="334"/>
      <c r="U389" s="334"/>
      <c r="V389" s="334"/>
      <c r="W389" s="332"/>
      <c r="X389" s="332"/>
      <c r="Y389" s="344">
        <f>Y379*Y381</f>
        <v>0</v>
      </c>
      <c r="Z389" s="344">
        <f t="shared" ref="Z389:AB389" si="11">Z379*Z381</f>
        <v>0</v>
      </c>
      <c r="AA389" s="344">
        <f t="shared" si="11"/>
        <v>0</v>
      </c>
      <c r="AB389" s="344">
        <f t="shared" si="11"/>
        <v>0</v>
      </c>
      <c r="AC389" s="403">
        <f>SUM(Y389:AB389)</f>
        <v>0</v>
      </c>
    </row>
    <row r="390" spans="2:29" ht="15.6">
      <c r="B390" s="346" t="s">
        <v>282</v>
      </c>
      <c r="C390" s="342"/>
      <c r="D390" s="347"/>
      <c r="E390" s="332"/>
      <c r="F390" s="332"/>
      <c r="G390" s="332"/>
      <c r="H390" s="332"/>
      <c r="I390" s="332"/>
      <c r="J390" s="332"/>
      <c r="K390" s="332"/>
      <c r="L390" s="332"/>
      <c r="M390" s="332"/>
      <c r="N390" s="332"/>
      <c r="O390" s="298"/>
      <c r="P390" s="332"/>
      <c r="Q390" s="332"/>
      <c r="R390" s="332"/>
      <c r="S390" s="347"/>
      <c r="T390" s="347"/>
      <c r="U390" s="347"/>
      <c r="V390" s="347"/>
      <c r="W390" s="332"/>
      <c r="X390" s="332"/>
      <c r="Y390" s="348"/>
      <c r="Z390" s="348"/>
      <c r="AA390" s="348"/>
      <c r="AB390" s="348"/>
      <c r="AC390" s="403">
        <f>AC388-AC389</f>
        <v>0</v>
      </c>
    </row>
    <row r="391" spans="2:29" ht="15">
      <c r="B391" s="322"/>
      <c r="C391" s="347"/>
      <c r="D391" s="347"/>
      <c r="E391" s="332"/>
      <c r="F391" s="332"/>
      <c r="G391" s="332"/>
      <c r="H391" s="332"/>
      <c r="I391" s="332"/>
      <c r="J391" s="332"/>
      <c r="K391" s="332"/>
      <c r="L391" s="332"/>
      <c r="M391" s="332"/>
      <c r="N391" s="332"/>
      <c r="O391" s="298"/>
      <c r="P391" s="332"/>
      <c r="Q391" s="332"/>
      <c r="R391" s="332"/>
      <c r="S391" s="347"/>
      <c r="T391" s="342"/>
      <c r="U391" s="347"/>
      <c r="V391" s="347"/>
      <c r="W391" s="332"/>
      <c r="X391" s="332"/>
      <c r="Y391" s="349"/>
      <c r="Z391" s="349"/>
      <c r="AA391" s="349"/>
      <c r="AB391" s="349"/>
      <c r="AC391" s="345"/>
    </row>
    <row r="392" spans="2:29" ht="15">
      <c r="B392" s="435" t="s">
        <v>283</v>
      </c>
      <c r="C392" s="302"/>
      <c r="D392" s="277"/>
      <c r="E392" s="277"/>
      <c r="F392" s="277"/>
      <c r="G392" s="277"/>
      <c r="H392" s="277"/>
      <c r="I392" s="277"/>
      <c r="J392" s="277"/>
      <c r="K392" s="277"/>
      <c r="L392" s="277"/>
      <c r="M392" s="277"/>
      <c r="N392" s="277"/>
      <c r="O392" s="354"/>
      <c r="P392" s="277"/>
      <c r="Q392" s="277"/>
      <c r="R392" s="277"/>
      <c r="S392" s="302"/>
      <c r="T392" s="307"/>
      <c r="U392" s="307"/>
      <c r="V392" s="277"/>
      <c r="W392" s="277"/>
      <c r="X392" s="307"/>
      <c r="Y392" s="289">
        <f>SUMPRODUCT(E221:E376,Y221:Y376)</f>
        <v>0</v>
      </c>
      <c r="Z392" s="289">
        <f>SUMPRODUCT(E221:E376,Z221:Z376)</f>
        <v>0</v>
      </c>
      <c r="AA392" s="289">
        <f t="shared" ref="AA392:AB392" si="12">IF(AA219="kw",SUMPRODUCT($N$221:$N$376,$P$221:$P$376,AA221:AA376),SUMPRODUCT($E$221:$E$376,AA221:AA376))</f>
        <v>0</v>
      </c>
      <c r="AB392" s="289">
        <f t="shared" si="12"/>
        <v>0</v>
      </c>
      <c r="AC392" s="345"/>
    </row>
    <row r="393" spans="2:29" ht="15">
      <c r="B393" s="435" t="s">
        <v>284</v>
      </c>
      <c r="C393" s="302"/>
      <c r="D393" s="277"/>
      <c r="E393" s="277"/>
      <c r="F393" s="277"/>
      <c r="G393" s="277"/>
      <c r="H393" s="277"/>
      <c r="I393" s="277"/>
      <c r="J393" s="277"/>
      <c r="K393" s="277"/>
      <c r="L393" s="277"/>
      <c r="M393" s="277"/>
      <c r="N393" s="277"/>
      <c r="O393" s="354"/>
      <c r="P393" s="277"/>
      <c r="Q393" s="277"/>
      <c r="R393" s="277"/>
      <c r="S393" s="302"/>
      <c r="T393" s="307"/>
      <c r="U393" s="307"/>
      <c r="V393" s="277"/>
      <c r="W393" s="277"/>
      <c r="X393" s="307"/>
      <c r="Y393" s="289">
        <f>SUMPRODUCT(F221:F376,Y221:Y376)</f>
        <v>0</v>
      </c>
      <c r="Z393" s="289">
        <f>SUMPRODUCT(F221:F376,Z221:Z376)</f>
        <v>0</v>
      </c>
      <c r="AA393" s="289">
        <f t="shared" ref="AA393:AB393" si="13">IF(AA219="kw",SUMPRODUCT($N$221:$N$376,$Q$221:$Q$376,AA221:AA376),SUMPRODUCT($F$221:$F$376,AA221:AA376))</f>
        <v>0</v>
      </c>
      <c r="AB393" s="289">
        <f t="shared" si="13"/>
        <v>0</v>
      </c>
      <c r="AC393" s="335"/>
    </row>
    <row r="394" spans="2:29" ht="15">
      <c r="B394" s="435" t="s">
        <v>285</v>
      </c>
      <c r="C394" s="302"/>
      <c r="D394" s="277"/>
      <c r="E394" s="277"/>
      <c r="F394" s="277"/>
      <c r="G394" s="277"/>
      <c r="H394" s="277"/>
      <c r="I394" s="277"/>
      <c r="J394" s="277"/>
      <c r="K394" s="277"/>
      <c r="L394" s="277"/>
      <c r="M394" s="277"/>
      <c r="N394" s="277"/>
      <c r="O394" s="354"/>
      <c r="P394" s="277"/>
      <c r="Q394" s="277"/>
      <c r="R394" s="277"/>
      <c r="S394" s="302"/>
      <c r="T394" s="307"/>
      <c r="U394" s="307"/>
      <c r="V394" s="277"/>
      <c r="W394" s="277"/>
      <c r="X394" s="307"/>
      <c r="Y394" s="289">
        <f>SUMPRODUCT(G221:G376,Y221:Y376)</f>
        <v>2861255</v>
      </c>
      <c r="Z394" s="289">
        <f>SUMPRODUCT(G221:G376,Z221:Z376)</f>
        <v>743992.04999999993</v>
      </c>
      <c r="AA394" s="289">
        <f t="shared" ref="AA394:AB394" si="14">IF(AA219="kw",SUMPRODUCT($N$221:$N$376,$R$221:$R$376,AA221:AA376),SUMPRODUCT($G$221:$G$376,AA221:AA376))</f>
        <v>11547.6</v>
      </c>
      <c r="AB394" s="289">
        <f t="shared" si="14"/>
        <v>181.20000000000002</v>
      </c>
      <c r="AC394" s="335"/>
    </row>
    <row r="395" spans="2:29" ht="15">
      <c r="B395" s="436" t="s">
        <v>286</v>
      </c>
      <c r="C395" s="361"/>
      <c r="D395" s="380"/>
      <c r="E395" s="380"/>
      <c r="F395" s="380"/>
      <c r="G395" s="380"/>
      <c r="H395" s="380"/>
      <c r="I395" s="380"/>
      <c r="J395" s="380"/>
      <c r="K395" s="380"/>
      <c r="L395" s="380"/>
      <c r="M395" s="380"/>
      <c r="N395" s="380"/>
      <c r="O395" s="379"/>
      <c r="P395" s="380"/>
      <c r="Q395" s="380"/>
      <c r="R395" s="380"/>
      <c r="S395" s="361"/>
      <c r="T395" s="381"/>
      <c r="U395" s="381"/>
      <c r="V395" s="380"/>
      <c r="W395" s="380"/>
      <c r="X395" s="381"/>
      <c r="Y395" s="324">
        <f>SUMPRODUCT(H221:H376,Y221:Y376)</f>
        <v>0</v>
      </c>
      <c r="Z395" s="324">
        <f>SUMPRODUCT(H221:H376,Z221:Z376)</f>
        <v>0</v>
      </c>
      <c r="AA395" s="324">
        <f t="shared" ref="AA395:AB395" si="15">IF(AA219="kw",SUMPRODUCT($N$221:$N$376,$S$221:$S$376,AA221:AA376),SUMPRODUCT($H$221:$H$376,AA221:AA376))</f>
        <v>0</v>
      </c>
      <c r="AB395" s="324">
        <f t="shared" si="15"/>
        <v>0</v>
      </c>
      <c r="AC395" s="382"/>
    </row>
    <row r="396" spans="2:29" ht="21" customHeight="1">
      <c r="B396" s="364" t="s">
        <v>580</v>
      </c>
      <c r="C396" s="383"/>
      <c r="D396" s="384"/>
      <c r="E396" s="384"/>
      <c r="F396" s="384"/>
      <c r="G396" s="384"/>
      <c r="H396" s="384"/>
      <c r="I396" s="384"/>
      <c r="J396" s="384"/>
      <c r="K396" s="384"/>
      <c r="L396" s="384"/>
      <c r="M396" s="384"/>
      <c r="N396" s="384"/>
      <c r="O396" s="384"/>
      <c r="P396" s="384"/>
      <c r="Q396" s="384"/>
      <c r="R396" s="384"/>
      <c r="S396" s="367"/>
      <c r="T396" s="368"/>
      <c r="U396" s="384"/>
      <c r="V396" s="384"/>
      <c r="W396" s="384"/>
      <c r="X396" s="384"/>
      <c r="Y396" s="405"/>
      <c r="Z396" s="405"/>
      <c r="AA396" s="405"/>
      <c r="AB396" s="405"/>
      <c r="AC396" s="385"/>
    </row>
    <row r="399" spans="2:29" ht="15.6">
      <c r="B399" s="278" t="s">
        <v>289</v>
      </c>
      <c r="C399" s="279"/>
      <c r="D399" s="583" t="s">
        <v>524</v>
      </c>
      <c r="E399" s="253"/>
      <c r="F399" s="585"/>
      <c r="G399" s="253"/>
      <c r="H399" s="253"/>
      <c r="I399" s="253"/>
      <c r="J399" s="253"/>
      <c r="K399" s="253"/>
      <c r="L399" s="253"/>
      <c r="M399" s="253"/>
      <c r="N399" s="253"/>
      <c r="O399" s="279"/>
      <c r="P399" s="253"/>
      <c r="Q399" s="253"/>
      <c r="R399" s="253"/>
      <c r="S399" s="253"/>
      <c r="T399" s="253"/>
      <c r="U399" s="253"/>
      <c r="V399" s="253"/>
      <c r="W399" s="253"/>
      <c r="X399" s="253"/>
      <c r="Y399" s="269"/>
      <c r="Z399" s="267"/>
      <c r="AA399" s="267"/>
      <c r="AB399" s="267"/>
      <c r="AC399" s="280"/>
    </row>
    <row r="400" spans="2:29" ht="33.75" customHeight="1">
      <c r="B400" s="854" t="s">
        <v>209</v>
      </c>
      <c r="C400" s="856" t="s">
        <v>32</v>
      </c>
      <c r="D400" s="282" t="s">
        <v>420</v>
      </c>
      <c r="E400" s="858" t="s">
        <v>207</v>
      </c>
      <c r="F400" s="859"/>
      <c r="G400" s="859"/>
      <c r="H400" s="859"/>
      <c r="I400" s="859"/>
      <c r="J400" s="859"/>
      <c r="K400" s="859"/>
      <c r="L400" s="859"/>
      <c r="M400" s="860"/>
      <c r="N400" s="864" t="s">
        <v>211</v>
      </c>
      <c r="O400" s="282" t="s">
        <v>421</v>
      </c>
      <c r="P400" s="858" t="s">
        <v>210</v>
      </c>
      <c r="Q400" s="859"/>
      <c r="R400" s="859"/>
      <c r="S400" s="859"/>
      <c r="T400" s="859"/>
      <c r="U400" s="859"/>
      <c r="V400" s="859"/>
      <c r="W400" s="859"/>
      <c r="X400" s="860"/>
      <c r="Y400" s="861" t="s">
        <v>241</v>
      </c>
      <c r="Z400" s="862"/>
      <c r="AA400" s="862"/>
      <c r="AB400" s="862"/>
      <c r="AC400" s="863"/>
    </row>
    <row r="401" spans="1:29" ht="61.5" customHeight="1">
      <c r="B401" s="855"/>
      <c r="C401" s="857"/>
      <c r="D401" s="283">
        <v>2017</v>
      </c>
      <c r="E401" s="283">
        <v>2018</v>
      </c>
      <c r="F401" s="283">
        <v>2019</v>
      </c>
      <c r="G401" s="283">
        <v>2020</v>
      </c>
      <c r="H401" s="283">
        <v>2021</v>
      </c>
      <c r="I401" s="283">
        <v>2022</v>
      </c>
      <c r="J401" s="283">
        <v>2023</v>
      </c>
      <c r="K401" s="283">
        <v>2024</v>
      </c>
      <c r="L401" s="283">
        <v>2025</v>
      </c>
      <c r="M401" s="283">
        <v>2026</v>
      </c>
      <c r="N401" s="865"/>
      <c r="O401" s="283">
        <v>2017</v>
      </c>
      <c r="P401" s="283">
        <v>2018</v>
      </c>
      <c r="Q401" s="283">
        <v>2019</v>
      </c>
      <c r="R401" s="283">
        <v>2020</v>
      </c>
      <c r="S401" s="283">
        <v>2021</v>
      </c>
      <c r="T401" s="283">
        <v>2022</v>
      </c>
      <c r="U401" s="283">
        <v>2023</v>
      </c>
      <c r="V401" s="283">
        <v>2024</v>
      </c>
      <c r="W401" s="283">
        <v>2025</v>
      </c>
      <c r="X401" s="283">
        <v>2026</v>
      </c>
      <c r="Y401" s="283" t="str">
        <f>'1.  LRAMVA Summary'!D52</f>
        <v>Residential</v>
      </c>
      <c r="Z401" s="283" t="str">
        <f>'1.  LRAMVA Summary'!E52</f>
        <v>GS&lt;50 kW</v>
      </c>
      <c r="AA401" s="283" t="str">
        <f>'1.  LRAMVA Summary'!F52</f>
        <v>GS&gt;50 kW - Thermal Demand Meter</v>
      </c>
      <c r="AB401" s="283" t="str">
        <f>'1.  LRAMVA Summary'!G52</f>
        <v>GS&gt;50 kW - Interval Meter</v>
      </c>
      <c r="AC401" s="285" t="str">
        <f>'1.  LRAMVA Summary'!R52</f>
        <v>Total</v>
      </c>
    </row>
    <row r="402" spans="1:29" ht="15.75" customHeight="1">
      <c r="A402" s="525"/>
      <c r="B402" s="517" t="s">
        <v>502</v>
      </c>
      <c r="C402" s="287"/>
      <c r="D402" s="287"/>
      <c r="E402" s="287"/>
      <c r="F402" s="287"/>
      <c r="G402" s="287"/>
      <c r="H402" s="287"/>
      <c r="I402" s="287"/>
      <c r="J402" s="287"/>
      <c r="K402" s="287"/>
      <c r="L402" s="287"/>
      <c r="M402" s="287"/>
      <c r="N402" s="288"/>
      <c r="O402" s="287"/>
      <c r="P402" s="287"/>
      <c r="Q402" s="287"/>
      <c r="R402" s="287"/>
      <c r="S402" s="287"/>
      <c r="T402" s="287"/>
      <c r="U402" s="287"/>
      <c r="V402" s="287"/>
      <c r="W402" s="287"/>
      <c r="X402" s="287"/>
      <c r="Y402" s="289" t="str">
        <f>'1.  LRAMVA Summary'!D53</f>
        <v>kWh</v>
      </c>
      <c r="Z402" s="289" t="str">
        <f>'1.  LRAMVA Summary'!E53</f>
        <v>kWh</v>
      </c>
      <c r="AA402" s="289" t="str">
        <f>'1.  LRAMVA Summary'!F53</f>
        <v>kW</v>
      </c>
      <c r="AB402" s="289" t="str">
        <f>'1.  LRAMVA Summary'!G53</f>
        <v>kW</v>
      </c>
      <c r="AC402" s="290"/>
    </row>
    <row r="403" spans="1:29" ht="15.6" outlineLevel="1">
      <c r="A403" s="525"/>
      <c r="B403" s="497" t="s">
        <v>495</v>
      </c>
      <c r="C403" s="287"/>
      <c r="D403" s="287"/>
      <c r="E403" s="287"/>
      <c r="F403" s="287"/>
      <c r="G403" s="287"/>
      <c r="H403" s="287"/>
      <c r="I403" s="287"/>
      <c r="J403" s="287"/>
      <c r="K403" s="287"/>
      <c r="L403" s="287"/>
      <c r="M403" s="287"/>
      <c r="N403" s="288"/>
      <c r="O403" s="287"/>
      <c r="P403" s="287"/>
      <c r="Q403" s="287"/>
      <c r="R403" s="287"/>
      <c r="S403" s="287"/>
      <c r="T403" s="287"/>
      <c r="U403" s="287"/>
      <c r="V403" s="287"/>
      <c r="W403" s="287"/>
      <c r="X403" s="287"/>
      <c r="Y403" s="289"/>
      <c r="Z403" s="289"/>
      <c r="AA403" s="289"/>
      <c r="AB403" s="289"/>
      <c r="AC403" s="290"/>
    </row>
    <row r="404" spans="1:29" ht="15" outlineLevel="1">
      <c r="A404" s="525">
        <v>1</v>
      </c>
      <c r="B404" s="424" t="s">
        <v>94</v>
      </c>
      <c r="C404" s="289" t="s">
        <v>583</v>
      </c>
      <c r="D404" s="293"/>
      <c r="E404" s="293"/>
      <c r="F404" s="293">
        <v>1916641</v>
      </c>
      <c r="G404" s="293"/>
      <c r="H404" s="293"/>
      <c r="I404" s="293"/>
      <c r="J404" s="293"/>
      <c r="K404" s="293"/>
      <c r="L404" s="293"/>
      <c r="M404" s="293"/>
      <c r="N404" s="747"/>
      <c r="O404" s="293"/>
      <c r="P404" s="293"/>
      <c r="Q404" s="293">
        <v>133</v>
      </c>
      <c r="R404" s="293"/>
      <c r="S404" s="293"/>
      <c r="T404" s="293"/>
      <c r="U404" s="293"/>
      <c r="V404" s="293"/>
      <c r="W404" s="293"/>
      <c r="X404" s="293"/>
      <c r="Y404" s="749">
        <v>1</v>
      </c>
      <c r="Z404" s="749"/>
      <c r="AA404" s="749"/>
      <c r="AB404" s="749"/>
      <c r="AC404" s="294">
        <f>SUM(Y404:AB404)</f>
        <v>1</v>
      </c>
    </row>
    <row r="405" spans="1:29" ht="15" outlineLevel="1">
      <c r="A405" s="525"/>
      <c r="B405" s="427" t="s">
        <v>306</v>
      </c>
      <c r="C405" s="289" t="s">
        <v>576</v>
      </c>
      <c r="D405" s="293"/>
      <c r="E405" s="293"/>
      <c r="F405" s="293" t="s">
        <v>773</v>
      </c>
      <c r="G405" s="293"/>
      <c r="H405" s="293"/>
      <c r="I405" s="293"/>
      <c r="J405" s="293"/>
      <c r="K405" s="293"/>
      <c r="L405" s="293"/>
      <c r="M405" s="293"/>
      <c r="N405" s="770"/>
      <c r="O405" s="293"/>
      <c r="P405" s="293"/>
      <c r="Q405" s="293" t="s">
        <v>773</v>
      </c>
      <c r="R405" s="293"/>
      <c r="S405" s="293"/>
      <c r="T405" s="293"/>
      <c r="U405" s="293"/>
      <c r="V405" s="293"/>
      <c r="W405" s="293"/>
      <c r="X405" s="293"/>
      <c r="Y405" s="758">
        <v>1</v>
      </c>
      <c r="Z405" s="758">
        <v>0</v>
      </c>
      <c r="AA405" s="758">
        <v>0</v>
      </c>
      <c r="AB405" s="758">
        <v>0</v>
      </c>
      <c r="AC405" s="295"/>
    </row>
    <row r="406" spans="1:29" ht="15.6" outlineLevel="1">
      <c r="A406" s="525"/>
      <c r="B406" s="518"/>
      <c r="C406" s="297"/>
      <c r="D406" s="771"/>
      <c r="E406" s="771"/>
      <c r="F406" s="771"/>
      <c r="G406" s="771"/>
      <c r="H406" s="771"/>
      <c r="I406" s="771"/>
      <c r="J406" s="771"/>
      <c r="K406" s="771"/>
      <c r="L406" s="771"/>
      <c r="M406" s="771"/>
      <c r="N406" s="784"/>
      <c r="O406" s="771"/>
      <c r="P406" s="771"/>
      <c r="Q406" s="771"/>
      <c r="R406" s="771"/>
      <c r="S406" s="771"/>
      <c r="T406" s="771"/>
      <c r="U406" s="771"/>
      <c r="V406" s="771"/>
      <c r="W406" s="771"/>
      <c r="X406" s="771"/>
      <c r="Y406" s="757"/>
      <c r="Z406" s="772"/>
      <c r="AA406" s="772"/>
      <c r="AB406" s="772"/>
      <c r="AC406" s="300"/>
    </row>
    <row r="407" spans="1:29" ht="15" hidden="1" outlineLevel="1">
      <c r="A407" s="525">
        <v>2</v>
      </c>
      <c r="B407" s="424" t="s">
        <v>95</v>
      </c>
      <c r="C407" s="289" t="s">
        <v>583</v>
      </c>
      <c r="D407" s="293"/>
      <c r="E407" s="293"/>
      <c r="F407" s="293"/>
      <c r="G407" s="293"/>
      <c r="H407" s="293"/>
      <c r="I407" s="293"/>
      <c r="J407" s="293"/>
      <c r="K407" s="293"/>
      <c r="L407" s="293"/>
      <c r="M407" s="293"/>
      <c r="N407" s="747"/>
      <c r="O407" s="293"/>
      <c r="P407" s="293"/>
      <c r="Q407" s="293"/>
      <c r="R407" s="293"/>
      <c r="S407" s="293"/>
      <c r="T407" s="293"/>
      <c r="U407" s="293"/>
      <c r="V407" s="293"/>
      <c r="W407" s="293"/>
      <c r="X407" s="293"/>
      <c r="Y407" s="749"/>
      <c r="Z407" s="749"/>
      <c r="AA407" s="749"/>
      <c r="AB407" s="749"/>
      <c r="AC407" s="294">
        <f>SUM(Y407:AB407)</f>
        <v>0</v>
      </c>
    </row>
    <row r="408" spans="1:29" ht="15" hidden="1" outlineLevel="1">
      <c r="A408" s="525"/>
      <c r="B408" s="427" t="s">
        <v>306</v>
      </c>
      <c r="C408" s="289" t="s">
        <v>576</v>
      </c>
      <c r="D408" s="293"/>
      <c r="E408" s="293"/>
      <c r="F408" s="293"/>
      <c r="G408" s="293"/>
      <c r="H408" s="293"/>
      <c r="I408" s="293"/>
      <c r="J408" s="293"/>
      <c r="K408" s="293"/>
      <c r="L408" s="293"/>
      <c r="M408" s="293"/>
      <c r="N408" s="770"/>
      <c r="O408" s="293"/>
      <c r="P408" s="293"/>
      <c r="Q408" s="293"/>
      <c r="R408" s="293"/>
      <c r="S408" s="293"/>
      <c r="T408" s="293"/>
      <c r="U408" s="293"/>
      <c r="V408" s="293"/>
      <c r="W408" s="293"/>
      <c r="X408" s="293"/>
      <c r="Y408" s="758">
        <v>0</v>
      </c>
      <c r="Z408" s="758">
        <v>0</v>
      </c>
      <c r="AA408" s="758">
        <v>0</v>
      </c>
      <c r="AB408" s="758">
        <v>0</v>
      </c>
      <c r="AC408" s="295"/>
    </row>
    <row r="409" spans="1:29" ht="15.6" hidden="1" outlineLevel="1">
      <c r="A409" s="525"/>
      <c r="B409" s="518"/>
      <c r="C409" s="297"/>
      <c r="D409" s="773"/>
      <c r="E409" s="773"/>
      <c r="F409" s="773"/>
      <c r="G409" s="773"/>
      <c r="H409" s="773"/>
      <c r="I409" s="773"/>
      <c r="J409" s="773"/>
      <c r="K409" s="773"/>
      <c r="L409" s="773"/>
      <c r="M409" s="773"/>
      <c r="N409" s="784"/>
      <c r="O409" s="773"/>
      <c r="P409" s="773"/>
      <c r="Q409" s="773"/>
      <c r="R409" s="773"/>
      <c r="S409" s="773"/>
      <c r="T409" s="773"/>
      <c r="U409" s="773"/>
      <c r="V409" s="773"/>
      <c r="W409" s="773"/>
      <c r="X409" s="773"/>
      <c r="Y409" s="757"/>
      <c r="Z409" s="772"/>
      <c r="AA409" s="772"/>
      <c r="AB409" s="772"/>
      <c r="AC409" s="300"/>
    </row>
    <row r="410" spans="1:29" ht="15" hidden="1" outlineLevel="1">
      <c r="A410" s="525">
        <v>3</v>
      </c>
      <c r="B410" s="424" t="s">
        <v>96</v>
      </c>
      <c r="C410" s="289" t="s">
        <v>583</v>
      </c>
      <c r="D410" s="293"/>
      <c r="E410" s="293"/>
      <c r="F410" s="293"/>
      <c r="G410" s="293"/>
      <c r="H410" s="293"/>
      <c r="I410" s="293"/>
      <c r="J410" s="293"/>
      <c r="K410" s="293"/>
      <c r="L410" s="293"/>
      <c r="M410" s="293"/>
      <c r="N410" s="747"/>
      <c r="O410" s="293"/>
      <c r="P410" s="293"/>
      <c r="Q410" s="293"/>
      <c r="R410" s="293"/>
      <c r="S410" s="293"/>
      <c r="T410" s="293"/>
      <c r="U410" s="293"/>
      <c r="V410" s="293"/>
      <c r="W410" s="293"/>
      <c r="X410" s="293"/>
      <c r="Y410" s="749"/>
      <c r="Z410" s="749"/>
      <c r="AA410" s="749"/>
      <c r="AB410" s="749"/>
      <c r="AC410" s="294">
        <f>SUM(Y410:AB410)</f>
        <v>0</v>
      </c>
    </row>
    <row r="411" spans="1:29" ht="15" hidden="1" outlineLevel="1">
      <c r="A411" s="525"/>
      <c r="B411" s="427" t="s">
        <v>306</v>
      </c>
      <c r="C411" s="289" t="s">
        <v>576</v>
      </c>
      <c r="D411" s="293"/>
      <c r="E411" s="293"/>
      <c r="F411" s="293"/>
      <c r="G411" s="293"/>
      <c r="H411" s="293"/>
      <c r="I411" s="293"/>
      <c r="J411" s="293"/>
      <c r="K411" s="293"/>
      <c r="L411" s="293"/>
      <c r="M411" s="293"/>
      <c r="N411" s="770"/>
      <c r="O411" s="293"/>
      <c r="P411" s="293"/>
      <c r="Q411" s="293"/>
      <c r="R411" s="293"/>
      <c r="S411" s="293"/>
      <c r="T411" s="293"/>
      <c r="U411" s="293"/>
      <c r="V411" s="293"/>
      <c r="W411" s="293"/>
      <c r="X411" s="293"/>
      <c r="Y411" s="758">
        <v>0</v>
      </c>
      <c r="Z411" s="758">
        <v>0</v>
      </c>
      <c r="AA411" s="758">
        <v>0</v>
      </c>
      <c r="AB411" s="758">
        <v>0</v>
      </c>
      <c r="AC411" s="295"/>
    </row>
    <row r="412" spans="1:29" ht="15" hidden="1" outlineLevel="1">
      <c r="A412" s="525"/>
      <c r="B412" s="427"/>
      <c r="C412" s="303"/>
      <c r="D412" s="747"/>
      <c r="E412" s="747"/>
      <c r="F412" s="747"/>
      <c r="G412" s="747"/>
      <c r="H412" s="747"/>
      <c r="I412" s="747"/>
      <c r="J412" s="747"/>
      <c r="K412" s="747"/>
      <c r="L412" s="747"/>
      <c r="M412" s="747"/>
      <c r="N412" s="747"/>
      <c r="O412" s="747"/>
      <c r="P412" s="747"/>
      <c r="Q412" s="747"/>
      <c r="R412" s="747"/>
      <c r="S412" s="747"/>
      <c r="T412" s="747"/>
      <c r="U412" s="747"/>
      <c r="V412" s="747"/>
      <c r="W412" s="747"/>
      <c r="X412" s="747"/>
      <c r="Y412" s="757"/>
      <c r="Z412" s="757"/>
      <c r="AA412" s="757"/>
      <c r="AB412" s="757"/>
      <c r="AC412" s="304"/>
    </row>
    <row r="413" spans="1:29" ht="15" hidden="1" outlineLevel="1">
      <c r="A413" s="525">
        <v>4</v>
      </c>
      <c r="B413" s="513" t="s">
        <v>670</v>
      </c>
      <c r="C413" s="289" t="s">
        <v>583</v>
      </c>
      <c r="D413" s="293"/>
      <c r="E413" s="293"/>
      <c r="F413" s="293"/>
      <c r="G413" s="293"/>
      <c r="H413" s="293"/>
      <c r="I413" s="293"/>
      <c r="J413" s="293"/>
      <c r="K413" s="293"/>
      <c r="L413" s="293"/>
      <c r="M413" s="293"/>
      <c r="N413" s="747"/>
      <c r="O413" s="293"/>
      <c r="P413" s="293"/>
      <c r="Q413" s="293"/>
      <c r="R413" s="293"/>
      <c r="S413" s="293"/>
      <c r="T413" s="293"/>
      <c r="U413" s="293"/>
      <c r="V413" s="293"/>
      <c r="W413" s="293"/>
      <c r="X413" s="293"/>
      <c r="Y413" s="749"/>
      <c r="Z413" s="749"/>
      <c r="AA413" s="749"/>
      <c r="AB413" s="749"/>
      <c r="AC413" s="294">
        <f>SUM(Y413:AB413)</f>
        <v>0</v>
      </c>
    </row>
    <row r="414" spans="1:29" ht="15" hidden="1" outlineLevel="1">
      <c r="A414" s="525"/>
      <c r="B414" s="427" t="s">
        <v>306</v>
      </c>
      <c r="C414" s="289" t="s">
        <v>576</v>
      </c>
      <c r="D414" s="293"/>
      <c r="E414" s="293"/>
      <c r="F414" s="293"/>
      <c r="G414" s="293"/>
      <c r="H414" s="293"/>
      <c r="I414" s="293"/>
      <c r="J414" s="293"/>
      <c r="K414" s="293"/>
      <c r="L414" s="293"/>
      <c r="M414" s="293"/>
      <c r="N414" s="770"/>
      <c r="O414" s="293"/>
      <c r="P414" s="293"/>
      <c r="Q414" s="293"/>
      <c r="R414" s="293"/>
      <c r="S414" s="293"/>
      <c r="T414" s="293"/>
      <c r="U414" s="293"/>
      <c r="V414" s="293"/>
      <c r="W414" s="293"/>
      <c r="X414" s="293"/>
      <c r="Y414" s="758">
        <v>0</v>
      </c>
      <c r="Z414" s="758">
        <v>0</v>
      </c>
      <c r="AA414" s="758">
        <v>0</v>
      </c>
      <c r="AB414" s="758">
        <v>0</v>
      </c>
      <c r="AC414" s="295"/>
    </row>
    <row r="415" spans="1:29" ht="15" hidden="1" outlineLevel="1">
      <c r="A415" s="525"/>
      <c r="B415" s="427"/>
      <c r="C415" s="303"/>
      <c r="D415" s="773"/>
      <c r="E415" s="773"/>
      <c r="F415" s="773"/>
      <c r="G415" s="773"/>
      <c r="H415" s="773"/>
      <c r="I415" s="773"/>
      <c r="J415" s="773"/>
      <c r="K415" s="773"/>
      <c r="L415" s="773"/>
      <c r="M415" s="773"/>
      <c r="N415" s="747"/>
      <c r="O415" s="773"/>
      <c r="P415" s="773"/>
      <c r="Q415" s="773"/>
      <c r="R415" s="773"/>
      <c r="S415" s="773"/>
      <c r="T415" s="773"/>
      <c r="U415" s="773"/>
      <c r="V415" s="773"/>
      <c r="W415" s="773"/>
      <c r="X415" s="773"/>
      <c r="Y415" s="757"/>
      <c r="Z415" s="757"/>
      <c r="AA415" s="757"/>
      <c r="AB415" s="757"/>
      <c r="AC415" s="304"/>
    </row>
    <row r="416" spans="1:29" ht="30" hidden="1" outlineLevel="1">
      <c r="A416" s="525">
        <v>5</v>
      </c>
      <c r="B416" s="424" t="s">
        <v>97</v>
      </c>
      <c r="C416" s="289" t="s">
        <v>583</v>
      </c>
      <c r="D416" s="293"/>
      <c r="E416" s="293"/>
      <c r="F416" s="293"/>
      <c r="G416" s="293"/>
      <c r="H416" s="293"/>
      <c r="I416" s="293"/>
      <c r="J416" s="293"/>
      <c r="K416" s="293"/>
      <c r="L416" s="293"/>
      <c r="M416" s="293"/>
      <c r="N416" s="747"/>
      <c r="O416" s="293"/>
      <c r="P416" s="293"/>
      <c r="Q416" s="293"/>
      <c r="R416" s="293"/>
      <c r="S416" s="293"/>
      <c r="T416" s="293"/>
      <c r="U416" s="293"/>
      <c r="V416" s="293"/>
      <c r="W416" s="293"/>
      <c r="X416" s="293"/>
      <c r="Y416" s="749">
        <v>1</v>
      </c>
      <c r="Z416" s="749"/>
      <c r="AA416" s="749"/>
      <c r="AB416" s="749"/>
      <c r="AC416" s="294">
        <f>SUM(Y416:AB416)</f>
        <v>1</v>
      </c>
    </row>
    <row r="417" spans="1:30" ht="15" hidden="1" outlineLevel="1">
      <c r="A417" s="525"/>
      <c r="B417" s="427" t="s">
        <v>306</v>
      </c>
      <c r="C417" s="289" t="s">
        <v>576</v>
      </c>
      <c r="D417" s="293"/>
      <c r="E417" s="293"/>
      <c r="F417" s="293"/>
      <c r="G417" s="293"/>
      <c r="H417" s="293"/>
      <c r="I417" s="293"/>
      <c r="J417" s="293"/>
      <c r="K417" s="293"/>
      <c r="L417" s="293"/>
      <c r="M417" s="293"/>
      <c r="N417" s="770"/>
      <c r="O417" s="293"/>
      <c r="P417" s="293"/>
      <c r="Q417" s="293"/>
      <c r="R417" s="293"/>
      <c r="S417" s="293"/>
      <c r="T417" s="293"/>
      <c r="U417" s="293"/>
      <c r="V417" s="293"/>
      <c r="W417" s="293"/>
      <c r="X417" s="293"/>
      <c r="Y417" s="758">
        <v>1</v>
      </c>
      <c r="Z417" s="758">
        <v>0</v>
      </c>
      <c r="AA417" s="758">
        <v>0</v>
      </c>
      <c r="AB417" s="758">
        <v>0</v>
      </c>
      <c r="AC417" s="295"/>
    </row>
    <row r="418" spans="1:30" ht="15" hidden="1" outlineLevel="1">
      <c r="A418" s="525"/>
      <c r="B418" s="427"/>
      <c r="C418" s="289"/>
      <c r="D418" s="747"/>
      <c r="E418" s="747"/>
      <c r="F418" s="747"/>
      <c r="G418" s="747"/>
      <c r="H418" s="747"/>
      <c r="I418" s="747"/>
      <c r="J418" s="747"/>
      <c r="K418" s="747"/>
      <c r="L418" s="747"/>
      <c r="M418" s="747"/>
      <c r="N418" s="747"/>
      <c r="O418" s="747"/>
      <c r="P418" s="747"/>
      <c r="Q418" s="747"/>
      <c r="R418" s="747"/>
      <c r="S418" s="747"/>
      <c r="T418" s="747"/>
      <c r="U418" s="747"/>
      <c r="V418" s="747"/>
      <c r="W418" s="747"/>
      <c r="X418" s="747"/>
      <c r="Y418" s="750"/>
      <c r="Z418" s="751"/>
      <c r="AA418" s="751"/>
      <c r="AB418" s="751"/>
      <c r="AC418" s="295"/>
    </row>
    <row r="419" spans="1:30" ht="15.6" hidden="1" outlineLevel="1">
      <c r="A419" s="525"/>
      <c r="B419" s="507" t="s">
        <v>496</v>
      </c>
      <c r="C419" s="287"/>
      <c r="D419" s="774"/>
      <c r="E419" s="774"/>
      <c r="F419" s="774"/>
      <c r="G419" s="774"/>
      <c r="H419" s="774"/>
      <c r="I419" s="774"/>
      <c r="J419" s="774"/>
      <c r="K419" s="774"/>
      <c r="L419" s="774"/>
      <c r="M419" s="774"/>
      <c r="N419" s="780"/>
      <c r="O419" s="774"/>
      <c r="P419" s="774"/>
      <c r="Q419" s="774"/>
      <c r="R419" s="774"/>
      <c r="S419" s="774"/>
      <c r="T419" s="774"/>
      <c r="U419" s="774"/>
      <c r="V419" s="774"/>
      <c r="W419" s="774"/>
      <c r="X419" s="774"/>
      <c r="Y419" s="752"/>
      <c r="Z419" s="752"/>
      <c r="AA419" s="752"/>
      <c r="AB419" s="752"/>
      <c r="AC419" s="290"/>
    </row>
    <row r="420" spans="1:30" ht="15" hidden="1" outlineLevel="1">
      <c r="A420" s="525">
        <v>6</v>
      </c>
      <c r="B420" s="424" t="s">
        <v>98</v>
      </c>
      <c r="C420" s="289" t="s">
        <v>583</v>
      </c>
      <c r="D420" s="293"/>
      <c r="E420" s="293"/>
      <c r="F420" s="293"/>
      <c r="G420" s="293"/>
      <c r="H420" s="293"/>
      <c r="I420" s="293"/>
      <c r="J420" s="293"/>
      <c r="K420" s="293"/>
      <c r="L420" s="293"/>
      <c r="M420" s="293"/>
      <c r="N420" s="293">
        <v>12</v>
      </c>
      <c r="O420" s="293"/>
      <c r="P420" s="293"/>
      <c r="Q420" s="293"/>
      <c r="R420" s="293"/>
      <c r="S420" s="293"/>
      <c r="T420" s="293"/>
      <c r="U420" s="293"/>
      <c r="V420" s="293"/>
      <c r="W420" s="293"/>
      <c r="X420" s="293"/>
      <c r="Y420" s="753"/>
      <c r="Z420" s="749"/>
      <c r="AA420" s="749"/>
      <c r="AB420" s="749"/>
      <c r="AC420" s="294">
        <f>SUM(Y420:AB420)</f>
        <v>0</v>
      </c>
    </row>
    <row r="421" spans="1:30" ht="15" hidden="1" outlineLevel="1">
      <c r="A421" s="525"/>
      <c r="B421" s="427" t="s">
        <v>306</v>
      </c>
      <c r="C421" s="289" t="s">
        <v>576</v>
      </c>
      <c r="D421" s="293"/>
      <c r="E421" s="293"/>
      <c r="F421" s="293" t="s">
        <v>773</v>
      </c>
      <c r="G421" s="293"/>
      <c r="H421" s="293"/>
      <c r="I421" s="293"/>
      <c r="J421" s="293"/>
      <c r="K421" s="293"/>
      <c r="L421" s="293"/>
      <c r="M421" s="293"/>
      <c r="N421" s="293">
        <v>12</v>
      </c>
      <c r="O421" s="293"/>
      <c r="P421" s="293"/>
      <c r="Q421" s="293"/>
      <c r="R421" s="293"/>
      <c r="S421" s="293"/>
      <c r="T421" s="293"/>
      <c r="U421" s="293"/>
      <c r="V421" s="293"/>
      <c r="W421" s="293"/>
      <c r="X421" s="293"/>
      <c r="Y421" s="758">
        <v>0</v>
      </c>
      <c r="Z421" s="758">
        <v>0</v>
      </c>
      <c r="AA421" s="758">
        <v>0</v>
      </c>
      <c r="AB421" s="758">
        <v>0</v>
      </c>
      <c r="AC421" s="309"/>
    </row>
    <row r="422" spans="1:30" ht="15" hidden="1" outlineLevel="1">
      <c r="A422" s="525"/>
      <c r="B422" s="519"/>
      <c r="C422" s="310"/>
      <c r="D422" s="747"/>
      <c r="E422" s="747"/>
      <c r="F422" s="747"/>
      <c r="G422" s="747"/>
      <c r="H422" s="747"/>
      <c r="I422" s="747"/>
      <c r="J422" s="747"/>
      <c r="K422" s="747"/>
      <c r="L422" s="747"/>
      <c r="M422" s="747"/>
      <c r="N422" s="747"/>
      <c r="O422" s="747"/>
      <c r="P422" s="747"/>
      <c r="Q422" s="747"/>
      <c r="R422" s="747"/>
      <c r="S422" s="747"/>
      <c r="T422" s="747"/>
      <c r="U422" s="747"/>
      <c r="V422" s="747"/>
      <c r="W422" s="747"/>
      <c r="X422" s="747"/>
      <c r="Y422" s="754"/>
      <c r="Z422" s="754"/>
      <c r="AA422" s="754"/>
      <c r="AB422" s="754"/>
      <c r="AC422" s="311"/>
    </row>
    <row r="423" spans="1:30" ht="30" hidden="1" outlineLevel="1">
      <c r="A423" s="525">
        <v>7</v>
      </c>
      <c r="B423" s="424" t="s">
        <v>99</v>
      </c>
      <c r="C423" s="289" t="s">
        <v>583</v>
      </c>
      <c r="D423" s="293"/>
      <c r="E423" s="293"/>
      <c r="F423" s="293" t="s">
        <v>773</v>
      </c>
      <c r="G423" s="293"/>
      <c r="H423" s="293"/>
      <c r="I423" s="293"/>
      <c r="J423" s="293"/>
      <c r="K423" s="293"/>
      <c r="L423" s="293"/>
      <c r="M423" s="293"/>
      <c r="N423" s="293">
        <v>12</v>
      </c>
      <c r="O423" s="293"/>
      <c r="P423" s="293"/>
      <c r="Q423" s="293" t="s">
        <v>773</v>
      </c>
      <c r="R423" s="293"/>
      <c r="S423" s="293"/>
      <c r="T423" s="293"/>
      <c r="U423" s="293"/>
      <c r="V423" s="293"/>
      <c r="W423" s="293"/>
      <c r="X423" s="293"/>
      <c r="Y423" s="789"/>
      <c r="Z423" s="749"/>
      <c r="AA423" s="749"/>
      <c r="AB423" s="749"/>
      <c r="AC423" s="294">
        <f>SUM(Y423:AB423)</f>
        <v>0</v>
      </c>
    </row>
    <row r="424" spans="1:30" ht="15" hidden="1" outlineLevel="1">
      <c r="A424" s="525"/>
      <c r="B424" s="427" t="s">
        <v>306</v>
      </c>
      <c r="C424" s="289" t="s">
        <v>576</v>
      </c>
      <c r="D424" s="293"/>
      <c r="E424" s="293"/>
      <c r="F424" s="293" t="s">
        <v>773</v>
      </c>
      <c r="G424" s="293"/>
      <c r="H424" s="293"/>
      <c r="I424" s="293"/>
      <c r="J424" s="293"/>
      <c r="K424" s="293"/>
      <c r="L424" s="293"/>
      <c r="M424" s="293"/>
      <c r="N424" s="293">
        <v>12</v>
      </c>
      <c r="O424" s="293"/>
      <c r="P424" s="293"/>
      <c r="Q424" s="293" t="s">
        <v>773</v>
      </c>
      <c r="R424" s="293"/>
      <c r="S424" s="293"/>
      <c r="T424" s="293"/>
      <c r="U424" s="293"/>
      <c r="V424" s="293"/>
      <c r="W424" s="293"/>
      <c r="X424" s="293"/>
      <c r="Y424" s="758">
        <v>0</v>
      </c>
      <c r="Z424" s="758">
        <v>0</v>
      </c>
      <c r="AA424" s="758">
        <v>0</v>
      </c>
      <c r="AB424" s="758">
        <v>0</v>
      </c>
      <c r="AC424" s="309"/>
    </row>
    <row r="425" spans="1:30" ht="15" hidden="1" outlineLevel="1">
      <c r="A425" s="525"/>
      <c r="B425" s="520"/>
      <c r="C425" s="310"/>
      <c r="D425" s="747"/>
      <c r="E425" s="747"/>
      <c r="F425" s="747"/>
      <c r="G425" s="747"/>
      <c r="H425" s="747"/>
      <c r="I425" s="747"/>
      <c r="J425" s="747"/>
      <c r="K425" s="747"/>
      <c r="L425" s="747"/>
      <c r="M425" s="747"/>
      <c r="N425" s="747"/>
      <c r="O425" s="747"/>
      <c r="P425" s="747"/>
      <c r="Q425" s="747"/>
      <c r="R425" s="747"/>
      <c r="S425" s="747"/>
      <c r="T425" s="747"/>
      <c r="U425" s="747"/>
      <c r="V425" s="747"/>
      <c r="W425" s="747"/>
      <c r="X425" s="747"/>
      <c r="Y425" s="754"/>
      <c r="Z425" s="755"/>
      <c r="AA425" s="754"/>
      <c r="AB425" s="754"/>
      <c r="AC425" s="311"/>
    </row>
    <row r="426" spans="1:30" ht="30" hidden="1" outlineLevel="1">
      <c r="A426" s="525">
        <v>8</v>
      </c>
      <c r="B426" s="424" t="s">
        <v>100</v>
      </c>
      <c r="C426" s="289" t="s">
        <v>583</v>
      </c>
      <c r="D426" s="293"/>
      <c r="E426" s="293"/>
      <c r="F426" s="293" t="s">
        <v>773</v>
      </c>
      <c r="G426" s="293"/>
      <c r="H426" s="293"/>
      <c r="I426" s="293"/>
      <c r="J426" s="293"/>
      <c r="K426" s="293"/>
      <c r="L426" s="293"/>
      <c r="M426" s="293"/>
      <c r="N426" s="293">
        <v>12</v>
      </c>
      <c r="O426" s="293"/>
      <c r="P426" s="293"/>
      <c r="Q426" s="293" t="s">
        <v>773</v>
      </c>
      <c r="R426" s="293"/>
      <c r="S426" s="293"/>
      <c r="T426" s="293"/>
      <c r="U426" s="293"/>
      <c r="V426" s="293"/>
      <c r="W426" s="293"/>
      <c r="X426" s="293"/>
      <c r="Y426" s="753"/>
      <c r="Z426" s="749"/>
      <c r="AA426" s="749"/>
      <c r="AB426" s="749"/>
      <c r="AC426" s="294">
        <f>SUM(Y426:AB426)</f>
        <v>0</v>
      </c>
      <c r="AD426" s="794"/>
    </row>
    <row r="427" spans="1:30" ht="15" hidden="1" outlineLevel="1">
      <c r="A427" s="525"/>
      <c r="B427" s="427" t="s">
        <v>306</v>
      </c>
      <c r="C427" s="289" t="s">
        <v>576</v>
      </c>
      <c r="D427" s="293"/>
      <c r="E427" s="293"/>
      <c r="F427" s="293" t="s">
        <v>773</v>
      </c>
      <c r="G427" s="293"/>
      <c r="H427" s="293"/>
      <c r="I427" s="293"/>
      <c r="J427" s="293"/>
      <c r="K427" s="293"/>
      <c r="L427" s="293"/>
      <c r="M427" s="293"/>
      <c r="N427" s="293">
        <v>12</v>
      </c>
      <c r="O427" s="293"/>
      <c r="P427" s="293"/>
      <c r="Q427" s="293" t="s">
        <v>773</v>
      </c>
      <c r="R427" s="293"/>
      <c r="S427" s="293"/>
      <c r="T427" s="293"/>
      <c r="U427" s="293"/>
      <c r="V427" s="293"/>
      <c r="W427" s="293"/>
      <c r="X427" s="293"/>
      <c r="Y427" s="758">
        <v>0</v>
      </c>
      <c r="Z427" s="758">
        <v>0</v>
      </c>
      <c r="AA427" s="758">
        <v>0</v>
      </c>
      <c r="AB427" s="758">
        <v>0</v>
      </c>
      <c r="AC427" s="309"/>
      <c r="AD427" s="794"/>
    </row>
    <row r="428" spans="1:30" ht="15" hidden="1" outlineLevel="1">
      <c r="A428" s="525"/>
      <c r="B428" s="520"/>
      <c r="C428" s="310"/>
      <c r="D428" s="776"/>
      <c r="E428" s="776"/>
      <c r="F428" s="776"/>
      <c r="G428" s="776"/>
      <c r="H428" s="776"/>
      <c r="I428" s="776"/>
      <c r="J428" s="776"/>
      <c r="K428" s="776"/>
      <c r="L428" s="776"/>
      <c r="M428" s="776"/>
      <c r="N428" s="747"/>
      <c r="O428" s="776"/>
      <c r="P428" s="776"/>
      <c r="Q428" s="776"/>
      <c r="R428" s="776"/>
      <c r="S428" s="776"/>
      <c r="T428" s="776"/>
      <c r="U428" s="776"/>
      <c r="V428" s="776"/>
      <c r="W428" s="776"/>
      <c r="X428" s="776"/>
      <c r="Y428" s="754"/>
      <c r="Z428" s="755"/>
      <c r="AA428" s="754"/>
      <c r="AB428" s="754"/>
      <c r="AC428" s="311"/>
    </row>
    <row r="429" spans="1:30" ht="30" hidden="1" outlineLevel="1">
      <c r="A429" s="525">
        <v>9</v>
      </c>
      <c r="B429" s="424" t="s">
        <v>101</v>
      </c>
      <c r="C429" s="289" t="s">
        <v>583</v>
      </c>
      <c r="D429" s="293"/>
      <c r="E429" s="293"/>
      <c r="F429" s="293" t="s">
        <v>773</v>
      </c>
      <c r="G429" s="293"/>
      <c r="H429" s="293"/>
      <c r="I429" s="293"/>
      <c r="J429" s="293"/>
      <c r="K429" s="293"/>
      <c r="L429" s="293"/>
      <c r="M429" s="293"/>
      <c r="N429" s="293">
        <v>12</v>
      </c>
      <c r="O429" s="293"/>
      <c r="P429" s="293"/>
      <c r="Q429" s="293"/>
      <c r="R429" s="293"/>
      <c r="S429" s="293"/>
      <c r="T429" s="293"/>
      <c r="U429" s="293"/>
      <c r="V429" s="293"/>
      <c r="W429" s="293"/>
      <c r="X429" s="293"/>
      <c r="Y429" s="753"/>
      <c r="Z429" s="749"/>
      <c r="AA429" s="749"/>
      <c r="AB429" s="749"/>
      <c r="AC429" s="294">
        <f>SUM(Y429:AB429)</f>
        <v>0</v>
      </c>
    </row>
    <row r="430" spans="1:30" ht="15" hidden="1" outlineLevel="1">
      <c r="A430" s="525"/>
      <c r="B430" s="427" t="s">
        <v>306</v>
      </c>
      <c r="C430" s="289" t="s">
        <v>576</v>
      </c>
      <c r="D430" s="293"/>
      <c r="E430" s="293"/>
      <c r="F430" s="293" t="s">
        <v>773</v>
      </c>
      <c r="G430" s="293"/>
      <c r="H430" s="293"/>
      <c r="I430" s="293"/>
      <c r="J430" s="293"/>
      <c r="K430" s="293"/>
      <c r="L430" s="293"/>
      <c r="M430" s="293"/>
      <c r="N430" s="293">
        <v>12</v>
      </c>
      <c r="O430" s="293"/>
      <c r="P430" s="293"/>
      <c r="Q430" s="293"/>
      <c r="R430" s="293"/>
      <c r="S430" s="293"/>
      <c r="T430" s="293"/>
      <c r="U430" s="293"/>
      <c r="V430" s="293"/>
      <c r="W430" s="293"/>
      <c r="X430" s="293"/>
      <c r="Y430" s="758">
        <v>0</v>
      </c>
      <c r="Z430" s="758">
        <v>0</v>
      </c>
      <c r="AA430" s="758">
        <v>0</v>
      </c>
      <c r="AB430" s="758">
        <v>0</v>
      </c>
      <c r="AC430" s="309"/>
    </row>
    <row r="431" spans="1:30" ht="15" hidden="1" outlineLevel="1">
      <c r="A431" s="525"/>
      <c r="B431" s="520"/>
      <c r="C431" s="310"/>
      <c r="D431" s="776"/>
      <c r="E431" s="776"/>
      <c r="F431" s="776"/>
      <c r="G431" s="776"/>
      <c r="H431" s="776"/>
      <c r="I431" s="776"/>
      <c r="J431" s="776"/>
      <c r="K431" s="776"/>
      <c r="L431" s="776"/>
      <c r="M431" s="776"/>
      <c r="N431" s="747"/>
      <c r="O431" s="776"/>
      <c r="P431" s="776"/>
      <c r="Q431" s="776"/>
      <c r="R431" s="776"/>
      <c r="S431" s="776"/>
      <c r="T431" s="776"/>
      <c r="U431" s="776"/>
      <c r="V431" s="776"/>
      <c r="W431" s="776"/>
      <c r="X431" s="776"/>
      <c r="Y431" s="754"/>
      <c r="Z431" s="754"/>
      <c r="AA431" s="754"/>
      <c r="AB431" s="754"/>
      <c r="AC431" s="311"/>
    </row>
    <row r="432" spans="1:30" ht="30" hidden="1" outlineLevel="1">
      <c r="A432" s="525">
        <v>10</v>
      </c>
      <c r="B432" s="424" t="s">
        <v>102</v>
      </c>
      <c r="C432" s="289" t="s">
        <v>583</v>
      </c>
      <c r="D432" s="293"/>
      <c r="E432" s="293"/>
      <c r="F432" s="293" t="s">
        <v>773</v>
      </c>
      <c r="G432" s="293"/>
      <c r="H432" s="293"/>
      <c r="I432" s="293"/>
      <c r="J432" s="293"/>
      <c r="K432" s="293"/>
      <c r="L432" s="293"/>
      <c r="M432" s="293"/>
      <c r="N432" s="293">
        <v>3</v>
      </c>
      <c r="O432" s="293"/>
      <c r="P432" s="293"/>
      <c r="Q432" s="293"/>
      <c r="R432" s="293"/>
      <c r="S432" s="293"/>
      <c r="T432" s="293"/>
      <c r="U432" s="293"/>
      <c r="V432" s="293"/>
      <c r="W432" s="293"/>
      <c r="X432" s="293"/>
      <c r="Y432" s="753"/>
      <c r="Z432" s="749"/>
      <c r="AA432" s="749"/>
      <c r="AB432" s="749"/>
      <c r="AC432" s="294">
        <f>SUM(Y432:AB432)</f>
        <v>0</v>
      </c>
    </row>
    <row r="433" spans="1:29" ht="15" hidden="1" outlineLevel="1">
      <c r="A433" s="525"/>
      <c r="B433" s="427" t="s">
        <v>306</v>
      </c>
      <c r="C433" s="289" t="s">
        <v>576</v>
      </c>
      <c r="D433" s="293"/>
      <c r="E433" s="293"/>
      <c r="F433" s="293" t="s">
        <v>773</v>
      </c>
      <c r="G433" s="293"/>
      <c r="H433" s="293"/>
      <c r="I433" s="293"/>
      <c r="J433" s="293"/>
      <c r="K433" s="293"/>
      <c r="L433" s="293"/>
      <c r="M433" s="293"/>
      <c r="N433" s="293">
        <v>3</v>
      </c>
      <c r="O433" s="293"/>
      <c r="P433" s="293"/>
      <c r="Q433" s="293"/>
      <c r="R433" s="293"/>
      <c r="S433" s="293"/>
      <c r="T433" s="293"/>
      <c r="U433" s="293"/>
      <c r="V433" s="293"/>
      <c r="W433" s="293"/>
      <c r="X433" s="293"/>
      <c r="Y433" s="758">
        <v>0</v>
      </c>
      <c r="Z433" s="758">
        <v>0</v>
      </c>
      <c r="AA433" s="758">
        <v>0</v>
      </c>
      <c r="AB433" s="758">
        <v>0</v>
      </c>
      <c r="AC433" s="309"/>
    </row>
    <row r="434" spans="1:29" ht="15" hidden="1" outlineLevel="1">
      <c r="A434" s="525"/>
      <c r="B434" s="520"/>
      <c r="C434" s="310"/>
      <c r="D434" s="776"/>
      <c r="E434" s="776"/>
      <c r="F434" s="776"/>
      <c r="G434" s="776"/>
      <c r="H434" s="776"/>
      <c r="I434" s="776"/>
      <c r="J434" s="776"/>
      <c r="K434" s="776"/>
      <c r="L434" s="776"/>
      <c r="M434" s="776"/>
      <c r="N434" s="747"/>
      <c r="O434" s="776"/>
      <c r="P434" s="776"/>
      <c r="Q434" s="776"/>
      <c r="R434" s="776"/>
      <c r="S434" s="776"/>
      <c r="T434" s="776"/>
      <c r="U434" s="776"/>
      <c r="V434" s="776"/>
      <c r="W434" s="776"/>
      <c r="X434" s="776"/>
      <c r="Y434" s="754"/>
      <c r="Z434" s="755"/>
      <c r="AA434" s="754"/>
      <c r="AB434" s="754"/>
      <c r="AC434" s="311"/>
    </row>
    <row r="435" spans="1:29" ht="15.6" hidden="1" outlineLevel="1">
      <c r="A435" s="525"/>
      <c r="B435" s="497" t="s">
        <v>10</v>
      </c>
      <c r="C435" s="287"/>
      <c r="D435" s="774"/>
      <c r="E435" s="774"/>
      <c r="F435" s="774"/>
      <c r="G435" s="774"/>
      <c r="H435" s="774"/>
      <c r="I435" s="774"/>
      <c r="J435" s="774"/>
      <c r="K435" s="774"/>
      <c r="L435" s="774"/>
      <c r="M435" s="774"/>
      <c r="N435" s="780"/>
      <c r="O435" s="774"/>
      <c r="P435" s="774"/>
      <c r="Q435" s="774"/>
      <c r="R435" s="774"/>
      <c r="S435" s="774"/>
      <c r="T435" s="774"/>
      <c r="U435" s="774"/>
      <c r="V435" s="774"/>
      <c r="W435" s="774"/>
      <c r="X435" s="774"/>
      <c r="Y435" s="752"/>
      <c r="Z435" s="752"/>
      <c r="AA435" s="752"/>
      <c r="AB435" s="752"/>
      <c r="AC435" s="290"/>
    </row>
    <row r="436" spans="1:29" ht="30" hidden="1" outlineLevel="1">
      <c r="A436" s="525">
        <v>11</v>
      </c>
      <c r="B436" s="424" t="s">
        <v>103</v>
      </c>
      <c r="C436" s="289" t="s">
        <v>583</v>
      </c>
      <c r="D436" s="293"/>
      <c r="E436" s="293"/>
      <c r="F436" s="293"/>
      <c r="G436" s="293"/>
      <c r="H436" s="293"/>
      <c r="I436" s="293"/>
      <c r="J436" s="293"/>
      <c r="K436" s="293"/>
      <c r="L436" s="293"/>
      <c r="M436" s="293"/>
      <c r="N436" s="293">
        <v>12</v>
      </c>
      <c r="O436" s="293"/>
      <c r="P436" s="293"/>
      <c r="Q436" s="293"/>
      <c r="R436" s="293"/>
      <c r="S436" s="293"/>
      <c r="T436" s="293"/>
      <c r="U436" s="293"/>
      <c r="V436" s="293"/>
      <c r="W436" s="293"/>
      <c r="X436" s="293"/>
      <c r="Y436" s="753"/>
      <c r="Z436" s="749"/>
      <c r="AA436" s="749"/>
      <c r="AB436" s="749"/>
      <c r="AC436" s="294">
        <f>SUM(Y436:AB436)</f>
        <v>0</v>
      </c>
    </row>
    <row r="437" spans="1:29" ht="15" hidden="1" outlineLevel="1">
      <c r="A437" s="525"/>
      <c r="B437" s="427" t="s">
        <v>306</v>
      </c>
      <c r="C437" s="289" t="s">
        <v>576</v>
      </c>
      <c r="D437" s="293"/>
      <c r="E437" s="293"/>
      <c r="F437" s="293"/>
      <c r="G437" s="293"/>
      <c r="H437" s="293"/>
      <c r="I437" s="293"/>
      <c r="J437" s="293"/>
      <c r="K437" s="293"/>
      <c r="L437" s="293"/>
      <c r="M437" s="293"/>
      <c r="N437" s="293">
        <v>12</v>
      </c>
      <c r="O437" s="293"/>
      <c r="P437" s="293"/>
      <c r="Q437" s="293"/>
      <c r="R437" s="293"/>
      <c r="S437" s="293"/>
      <c r="T437" s="293"/>
      <c r="U437" s="293"/>
      <c r="V437" s="293"/>
      <c r="W437" s="293"/>
      <c r="X437" s="293"/>
      <c r="Y437" s="758">
        <v>0</v>
      </c>
      <c r="Z437" s="758">
        <v>0</v>
      </c>
      <c r="AA437" s="758">
        <v>0</v>
      </c>
      <c r="AB437" s="758">
        <v>0</v>
      </c>
      <c r="AC437" s="295"/>
    </row>
    <row r="438" spans="1:29" ht="15" hidden="1" outlineLevel="1">
      <c r="A438" s="525"/>
      <c r="B438" s="521"/>
      <c r="C438" s="303"/>
      <c r="D438" s="747"/>
      <c r="E438" s="747"/>
      <c r="F438" s="747"/>
      <c r="G438" s="747"/>
      <c r="H438" s="747"/>
      <c r="I438" s="747"/>
      <c r="J438" s="747"/>
      <c r="K438" s="747"/>
      <c r="L438" s="747"/>
      <c r="M438" s="747"/>
      <c r="N438" s="747"/>
      <c r="O438" s="747"/>
      <c r="P438" s="747"/>
      <c r="Q438" s="747"/>
      <c r="R438" s="747"/>
      <c r="S438" s="747"/>
      <c r="T438" s="747"/>
      <c r="U438" s="747"/>
      <c r="V438" s="747"/>
      <c r="W438" s="747"/>
      <c r="X438" s="747"/>
      <c r="Y438" s="757"/>
      <c r="Z438" s="751"/>
      <c r="AA438" s="751"/>
      <c r="AB438" s="751"/>
      <c r="AC438" s="304"/>
    </row>
    <row r="439" spans="1:29" ht="30" hidden="1" outlineLevel="1">
      <c r="A439" s="525">
        <v>12</v>
      </c>
      <c r="B439" s="424" t="s">
        <v>104</v>
      </c>
      <c r="C439" s="289" t="s">
        <v>583</v>
      </c>
      <c r="D439" s="293"/>
      <c r="E439" s="293"/>
      <c r="F439" s="293"/>
      <c r="G439" s="293"/>
      <c r="H439" s="293"/>
      <c r="I439" s="293"/>
      <c r="J439" s="293"/>
      <c r="K439" s="293"/>
      <c r="L439" s="293"/>
      <c r="M439" s="293"/>
      <c r="N439" s="293">
        <v>12</v>
      </c>
      <c r="O439" s="293"/>
      <c r="P439" s="293"/>
      <c r="Q439" s="293"/>
      <c r="R439" s="293"/>
      <c r="S439" s="293"/>
      <c r="T439" s="293"/>
      <c r="U439" s="293"/>
      <c r="V439" s="293"/>
      <c r="W439" s="293"/>
      <c r="X439" s="293"/>
      <c r="Y439" s="753"/>
      <c r="Z439" s="749"/>
      <c r="AA439" s="749"/>
      <c r="AB439" s="749"/>
      <c r="AC439" s="294">
        <f>SUM(Y439:AB439)</f>
        <v>0</v>
      </c>
    </row>
    <row r="440" spans="1:29" ht="15" hidden="1" outlineLevel="1">
      <c r="A440" s="525"/>
      <c r="B440" s="427" t="s">
        <v>306</v>
      </c>
      <c r="C440" s="289" t="s">
        <v>576</v>
      </c>
      <c r="D440" s="293"/>
      <c r="E440" s="293"/>
      <c r="F440" s="293"/>
      <c r="G440" s="293"/>
      <c r="H440" s="293"/>
      <c r="I440" s="293"/>
      <c r="J440" s="293"/>
      <c r="K440" s="293"/>
      <c r="L440" s="293"/>
      <c r="M440" s="293"/>
      <c r="N440" s="293">
        <v>12</v>
      </c>
      <c r="O440" s="293"/>
      <c r="P440" s="293"/>
      <c r="Q440" s="293"/>
      <c r="R440" s="293"/>
      <c r="S440" s="293"/>
      <c r="T440" s="293"/>
      <c r="U440" s="293"/>
      <c r="V440" s="293"/>
      <c r="W440" s="293"/>
      <c r="X440" s="293"/>
      <c r="Y440" s="758">
        <v>0</v>
      </c>
      <c r="Z440" s="758">
        <v>0</v>
      </c>
      <c r="AA440" s="758">
        <v>0</v>
      </c>
      <c r="AB440" s="758">
        <v>0</v>
      </c>
      <c r="AC440" s="295"/>
    </row>
    <row r="441" spans="1:29" ht="15" outlineLevel="1">
      <c r="A441" s="525"/>
      <c r="B441" s="521"/>
      <c r="C441" s="303"/>
      <c r="D441" s="747"/>
      <c r="E441" s="747"/>
      <c r="F441" s="747"/>
      <c r="G441" s="747"/>
      <c r="H441" s="747"/>
      <c r="I441" s="747"/>
      <c r="J441" s="747"/>
      <c r="K441" s="747"/>
      <c r="L441" s="747"/>
      <c r="M441" s="747"/>
      <c r="N441" s="747"/>
      <c r="O441" s="747"/>
      <c r="P441" s="747"/>
      <c r="Q441" s="747"/>
      <c r="R441" s="747"/>
      <c r="S441" s="747"/>
      <c r="T441" s="747"/>
      <c r="U441" s="747"/>
      <c r="V441" s="747"/>
      <c r="W441" s="747"/>
      <c r="X441" s="747"/>
      <c r="Y441" s="750"/>
      <c r="Z441" s="750"/>
      <c r="AA441" s="757"/>
      <c r="AB441" s="757"/>
      <c r="AC441" s="304"/>
    </row>
    <row r="442" spans="1:29" ht="30" outlineLevel="1">
      <c r="A442" s="525">
        <v>13</v>
      </c>
      <c r="B442" s="424" t="s">
        <v>105</v>
      </c>
      <c r="C442" s="289" t="s">
        <v>583</v>
      </c>
      <c r="D442" s="293"/>
      <c r="E442" s="293"/>
      <c r="F442" s="293">
        <v>8841</v>
      </c>
      <c r="G442" s="293"/>
      <c r="H442" s="293"/>
      <c r="I442" s="293"/>
      <c r="J442" s="293"/>
      <c r="K442" s="293"/>
      <c r="L442" s="293"/>
      <c r="M442" s="293"/>
      <c r="N442" s="293">
        <v>12</v>
      </c>
      <c r="O442" s="293"/>
      <c r="P442" s="293"/>
      <c r="Q442" s="293">
        <v>0</v>
      </c>
      <c r="R442" s="293"/>
      <c r="S442" s="293"/>
      <c r="T442" s="293"/>
      <c r="U442" s="293"/>
      <c r="V442" s="293"/>
      <c r="W442" s="293"/>
      <c r="X442" s="293"/>
      <c r="Y442" s="749"/>
      <c r="Z442" s="749"/>
      <c r="AA442" s="749">
        <v>1</v>
      </c>
      <c r="AB442" s="749"/>
      <c r="AC442" s="294">
        <f>SUM(Y442:AB442)</f>
        <v>1</v>
      </c>
    </row>
    <row r="443" spans="1:29" ht="15" outlineLevel="1">
      <c r="A443" s="525"/>
      <c r="B443" s="427" t="s">
        <v>306</v>
      </c>
      <c r="C443" s="289" t="s">
        <v>576</v>
      </c>
      <c r="D443" s="293"/>
      <c r="E443" s="293"/>
      <c r="F443" s="293">
        <v>631244.08459999994</v>
      </c>
      <c r="G443" s="293"/>
      <c r="H443" s="293"/>
      <c r="I443" s="293"/>
      <c r="J443" s="293"/>
      <c r="K443" s="293"/>
      <c r="L443" s="293"/>
      <c r="M443" s="293"/>
      <c r="N443" s="293">
        <v>12</v>
      </c>
      <c r="O443" s="293"/>
      <c r="P443" s="293"/>
      <c r="Q443" s="293">
        <v>132</v>
      </c>
      <c r="R443" s="293"/>
      <c r="S443" s="293"/>
      <c r="T443" s="293"/>
      <c r="U443" s="293"/>
      <c r="V443" s="293"/>
      <c r="W443" s="293"/>
      <c r="X443" s="293"/>
      <c r="Y443" s="758">
        <v>0</v>
      </c>
      <c r="Z443" s="758">
        <v>0</v>
      </c>
      <c r="AA443" s="758">
        <v>1</v>
      </c>
      <c r="AB443" s="758">
        <v>0</v>
      </c>
      <c r="AC443" s="304"/>
    </row>
    <row r="444" spans="1:29" ht="15" outlineLevel="1">
      <c r="A444" s="525"/>
      <c r="B444" s="521"/>
      <c r="C444" s="303"/>
      <c r="D444" s="747"/>
      <c r="E444" s="747"/>
      <c r="F444" s="747"/>
      <c r="G444" s="747"/>
      <c r="H444" s="747"/>
      <c r="I444" s="747"/>
      <c r="J444" s="747"/>
      <c r="K444" s="747"/>
      <c r="L444" s="747"/>
      <c r="M444" s="747"/>
      <c r="N444" s="747"/>
      <c r="O444" s="747"/>
      <c r="P444" s="747"/>
      <c r="Q444" s="747"/>
      <c r="R444" s="747"/>
      <c r="S444" s="747"/>
      <c r="T444" s="747"/>
      <c r="U444" s="747"/>
      <c r="V444" s="747"/>
      <c r="W444" s="747"/>
      <c r="X444" s="747"/>
      <c r="Y444" s="757"/>
      <c r="Z444" s="757"/>
      <c r="AA444" s="757"/>
      <c r="AB444" s="757"/>
      <c r="AC444" s="304"/>
    </row>
    <row r="445" spans="1:29" ht="15.6" hidden="1" outlineLevel="1">
      <c r="A445" s="525"/>
      <c r="B445" s="497" t="s">
        <v>106</v>
      </c>
      <c r="C445" s="287"/>
      <c r="D445" s="780"/>
      <c r="E445" s="780"/>
      <c r="F445" s="780"/>
      <c r="G445" s="780"/>
      <c r="H445" s="780"/>
      <c r="I445" s="780"/>
      <c r="J445" s="780"/>
      <c r="K445" s="780"/>
      <c r="L445" s="780"/>
      <c r="M445" s="780"/>
      <c r="N445" s="780"/>
      <c r="O445" s="780"/>
      <c r="P445" s="780"/>
      <c r="Q445" s="774"/>
      <c r="R445" s="774"/>
      <c r="S445" s="774"/>
      <c r="T445" s="774"/>
      <c r="U445" s="774"/>
      <c r="V445" s="774"/>
      <c r="W445" s="774"/>
      <c r="X445" s="774"/>
      <c r="Y445" s="752"/>
      <c r="Z445" s="752"/>
      <c r="AA445" s="752"/>
      <c r="AB445" s="752"/>
      <c r="AC445" s="290"/>
    </row>
    <row r="446" spans="1:29" ht="15" hidden="1" outlineLevel="1">
      <c r="A446" s="525">
        <v>14</v>
      </c>
      <c r="B446" s="521" t="s">
        <v>107</v>
      </c>
      <c r="C446" s="289" t="s">
        <v>583</v>
      </c>
      <c r="D446" s="293"/>
      <c r="E446" s="293"/>
      <c r="F446" s="293"/>
      <c r="G446" s="293"/>
      <c r="H446" s="293"/>
      <c r="I446" s="293"/>
      <c r="J446" s="293"/>
      <c r="K446" s="293"/>
      <c r="L446" s="293"/>
      <c r="M446" s="293"/>
      <c r="N446" s="293">
        <v>12</v>
      </c>
      <c r="O446" s="293"/>
      <c r="P446" s="293"/>
      <c r="Q446" s="293"/>
      <c r="R446" s="293"/>
      <c r="S446" s="293"/>
      <c r="T446" s="293"/>
      <c r="U446" s="293"/>
      <c r="V446" s="293"/>
      <c r="W446" s="293"/>
      <c r="X446" s="293"/>
      <c r="Y446" s="749"/>
      <c r="Z446" s="749"/>
      <c r="AA446" s="749"/>
      <c r="AB446" s="749"/>
      <c r="AC446" s="294">
        <f>SUM(Y446:AB446)</f>
        <v>0</v>
      </c>
    </row>
    <row r="447" spans="1:29" ht="15" hidden="1" outlineLevel="1">
      <c r="A447" s="525"/>
      <c r="B447" s="427" t="s">
        <v>306</v>
      </c>
      <c r="C447" s="289" t="s">
        <v>576</v>
      </c>
      <c r="D447" s="293"/>
      <c r="E447" s="293"/>
      <c r="F447" s="293"/>
      <c r="G447" s="293"/>
      <c r="H447" s="293"/>
      <c r="I447" s="293"/>
      <c r="J447" s="293"/>
      <c r="K447" s="293"/>
      <c r="L447" s="293"/>
      <c r="M447" s="293"/>
      <c r="N447" s="293">
        <v>12</v>
      </c>
      <c r="O447" s="293"/>
      <c r="P447" s="293"/>
      <c r="Q447" s="293"/>
      <c r="R447" s="293"/>
      <c r="S447" s="293"/>
      <c r="T447" s="293"/>
      <c r="U447" s="293"/>
      <c r="V447" s="293"/>
      <c r="W447" s="293"/>
      <c r="X447" s="293"/>
      <c r="Y447" s="758">
        <v>0</v>
      </c>
      <c r="Z447" s="758">
        <v>0</v>
      </c>
      <c r="AA447" s="758">
        <v>0</v>
      </c>
      <c r="AB447" s="758">
        <v>0</v>
      </c>
      <c r="AC447" s="295"/>
    </row>
    <row r="448" spans="1:29" ht="15" hidden="1" outlineLevel="1">
      <c r="A448" s="525"/>
      <c r="B448" s="521"/>
      <c r="C448" s="303"/>
      <c r="D448" s="747"/>
      <c r="E448" s="747"/>
      <c r="F448" s="747"/>
      <c r="G448" s="747"/>
      <c r="H448" s="747"/>
      <c r="I448" s="747"/>
      <c r="J448" s="747"/>
      <c r="K448" s="747"/>
      <c r="L448" s="747"/>
      <c r="M448" s="747"/>
      <c r="N448" s="770"/>
      <c r="O448" s="747"/>
      <c r="P448" s="747"/>
      <c r="Q448" s="747"/>
      <c r="R448" s="747"/>
      <c r="S448" s="747"/>
      <c r="T448" s="747"/>
      <c r="U448" s="747"/>
      <c r="V448" s="747"/>
      <c r="W448" s="747"/>
      <c r="X448" s="747"/>
      <c r="Y448" s="758"/>
      <c r="Z448" s="758"/>
      <c r="AA448" s="758"/>
      <c r="AB448" s="758"/>
      <c r="AC448" s="299"/>
    </row>
    <row r="449" spans="1:30" s="307" customFormat="1" ht="15.6" hidden="1" outlineLevel="1">
      <c r="A449" s="525"/>
      <c r="B449" s="497" t="s">
        <v>488</v>
      </c>
      <c r="C449" s="289"/>
      <c r="D449" s="747"/>
      <c r="E449" s="747"/>
      <c r="F449" s="747"/>
      <c r="G449" s="747"/>
      <c r="H449" s="747"/>
      <c r="I449" s="747"/>
      <c r="J449" s="747"/>
      <c r="K449" s="747"/>
      <c r="L449" s="747"/>
      <c r="M449" s="747"/>
      <c r="N449" s="747"/>
      <c r="O449" s="747"/>
      <c r="P449" s="747"/>
      <c r="Q449" s="747"/>
      <c r="R449" s="747"/>
      <c r="S449" s="747"/>
      <c r="T449" s="747"/>
      <c r="U449" s="747"/>
      <c r="V449" s="747"/>
      <c r="W449" s="747"/>
      <c r="X449" s="747"/>
      <c r="Y449" s="757"/>
      <c r="Z449" s="757"/>
      <c r="AA449" s="757"/>
      <c r="AB449" s="757"/>
      <c r="AC449" s="510"/>
      <c r="AD449" s="423"/>
    </row>
    <row r="450" spans="1:30" ht="15" hidden="1" outlineLevel="1">
      <c r="A450" s="525">
        <v>15</v>
      </c>
      <c r="B450" s="427" t="s">
        <v>493</v>
      </c>
      <c r="C450" s="289" t="s">
        <v>583</v>
      </c>
      <c r="D450" s="293"/>
      <c r="E450" s="293"/>
      <c r="F450" s="293"/>
      <c r="G450" s="293"/>
      <c r="H450" s="293"/>
      <c r="I450" s="293"/>
      <c r="J450" s="293"/>
      <c r="K450" s="293"/>
      <c r="L450" s="293"/>
      <c r="M450" s="293"/>
      <c r="N450" s="293">
        <v>0</v>
      </c>
      <c r="O450" s="293"/>
      <c r="P450" s="293"/>
      <c r="Q450" s="293"/>
      <c r="R450" s="293"/>
      <c r="S450" s="293"/>
      <c r="T450" s="293"/>
      <c r="U450" s="293"/>
      <c r="V450" s="293"/>
      <c r="W450" s="293"/>
      <c r="X450" s="293"/>
      <c r="Y450" s="749"/>
      <c r="Z450" s="749"/>
      <c r="AA450" s="749"/>
      <c r="AB450" s="749"/>
      <c r="AC450" s="294">
        <f>SUM(Y450:AB450)</f>
        <v>0</v>
      </c>
    </row>
    <row r="451" spans="1:30" ht="15" hidden="1" outlineLevel="1">
      <c r="A451" s="525"/>
      <c r="B451" s="427" t="s">
        <v>306</v>
      </c>
      <c r="C451" s="289" t="s">
        <v>576</v>
      </c>
      <c r="D451" s="293"/>
      <c r="E451" s="293"/>
      <c r="F451" s="293"/>
      <c r="G451" s="293"/>
      <c r="H451" s="293"/>
      <c r="I451" s="293"/>
      <c r="J451" s="293"/>
      <c r="K451" s="293"/>
      <c r="L451" s="293"/>
      <c r="M451" s="293"/>
      <c r="N451" s="293">
        <v>0</v>
      </c>
      <c r="O451" s="293"/>
      <c r="P451" s="293"/>
      <c r="Q451" s="293"/>
      <c r="R451" s="293"/>
      <c r="S451" s="293"/>
      <c r="T451" s="293"/>
      <c r="U451" s="293"/>
      <c r="V451" s="293"/>
      <c r="W451" s="293"/>
      <c r="X451" s="293"/>
      <c r="Y451" s="758">
        <v>0</v>
      </c>
      <c r="Z451" s="758">
        <v>0</v>
      </c>
      <c r="AA451" s="758">
        <v>0</v>
      </c>
      <c r="AB451" s="758">
        <v>0</v>
      </c>
      <c r="AC451" s="295"/>
    </row>
    <row r="452" spans="1:30" ht="15" hidden="1" outlineLevel="1">
      <c r="A452" s="525"/>
      <c r="B452" s="521"/>
      <c r="C452" s="303"/>
      <c r="D452" s="747"/>
      <c r="E452" s="747"/>
      <c r="F452" s="747"/>
      <c r="G452" s="747"/>
      <c r="H452" s="747"/>
      <c r="I452" s="747"/>
      <c r="J452" s="747"/>
      <c r="K452" s="747"/>
      <c r="L452" s="747"/>
      <c r="M452" s="747"/>
      <c r="N452" s="747"/>
      <c r="O452" s="747"/>
      <c r="P452" s="747"/>
      <c r="Q452" s="747"/>
      <c r="R452" s="747"/>
      <c r="S452" s="747"/>
      <c r="T452" s="747"/>
      <c r="U452" s="747"/>
      <c r="V452" s="747"/>
      <c r="W452" s="747"/>
      <c r="X452" s="747"/>
      <c r="Y452" s="757"/>
      <c r="Z452" s="757"/>
      <c r="AA452" s="757"/>
      <c r="AB452" s="757"/>
      <c r="AC452" s="304"/>
    </row>
    <row r="453" spans="1:30" s="281" customFormat="1" ht="15" hidden="1" outlineLevel="1">
      <c r="A453" s="525">
        <v>16</v>
      </c>
      <c r="B453" s="522" t="s">
        <v>489</v>
      </c>
      <c r="C453" s="289" t="s">
        <v>583</v>
      </c>
      <c r="D453" s="293"/>
      <c r="E453" s="293"/>
      <c r="F453" s="293"/>
      <c r="G453" s="293"/>
      <c r="H453" s="293"/>
      <c r="I453" s="293"/>
      <c r="J453" s="293"/>
      <c r="K453" s="293"/>
      <c r="L453" s="293"/>
      <c r="M453" s="293"/>
      <c r="N453" s="293">
        <v>0</v>
      </c>
      <c r="O453" s="293"/>
      <c r="P453" s="293"/>
      <c r="Q453" s="293"/>
      <c r="R453" s="293"/>
      <c r="S453" s="293"/>
      <c r="T453" s="293"/>
      <c r="U453" s="293"/>
      <c r="V453" s="293"/>
      <c r="W453" s="293"/>
      <c r="X453" s="293"/>
      <c r="Y453" s="749"/>
      <c r="Z453" s="749"/>
      <c r="AA453" s="749"/>
      <c r="AB453" s="749"/>
      <c r="AC453" s="294">
        <f>SUM(Y453:AB453)</f>
        <v>0</v>
      </c>
      <c r="AD453" s="423"/>
    </row>
    <row r="454" spans="1:30" s="281" customFormat="1" ht="15" hidden="1" outlineLevel="1">
      <c r="A454" s="525"/>
      <c r="B454" s="522" t="s">
        <v>306</v>
      </c>
      <c r="C454" s="289" t="s">
        <v>576</v>
      </c>
      <c r="D454" s="293"/>
      <c r="E454" s="293"/>
      <c r="F454" s="293"/>
      <c r="G454" s="293"/>
      <c r="H454" s="293"/>
      <c r="I454" s="293"/>
      <c r="J454" s="293"/>
      <c r="K454" s="293"/>
      <c r="L454" s="293"/>
      <c r="M454" s="293"/>
      <c r="N454" s="293">
        <v>0</v>
      </c>
      <c r="O454" s="293"/>
      <c r="P454" s="293"/>
      <c r="Q454" s="293" t="s">
        <v>773</v>
      </c>
      <c r="R454" s="293"/>
      <c r="S454" s="293"/>
      <c r="T454" s="293"/>
      <c r="U454" s="293"/>
      <c r="V454" s="293"/>
      <c r="W454" s="293"/>
      <c r="X454" s="293"/>
      <c r="Y454" s="758">
        <v>0</v>
      </c>
      <c r="Z454" s="758">
        <v>0</v>
      </c>
      <c r="AA454" s="758">
        <v>0</v>
      </c>
      <c r="AB454" s="758">
        <v>0</v>
      </c>
      <c r="AC454" s="295"/>
      <c r="AD454" s="423"/>
    </row>
    <row r="455" spans="1:30" s="281" customFormat="1" ht="15" hidden="1" outlineLevel="1">
      <c r="A455" s="525"/>
      <c r="B455" s="522"/>
      <c r="C455" s="289"/>
      <c r="D455" s="747"/>
      <c r="E455" s="747"/>
      <c r="F455" s="747"/>
      <c r="G455" s="747"/>
      <c r="H455" s="747"/>
      <c r="I455" s="747"/>
      <c r="J455" s="747"/>
      <c r="K455" s="747"/>
      <c r="L455" s="747"/>
      <c r="M455" s="747"/>
      <c r="N455" s="747"/>
      <c r="O455" s="747"/>
      <c r="P455" s="747"/>
      <c r="Q455" s="747"/>
      <c r="R455" s="747"/>
      <c r="S455" s="747"/>
      <c r="T455" s="747"/>
      <c r="U455" s="747"/>
      <c r="V455" s="747"/>
      <c r="W455" s="747"/>
      <c r="X455" s="747"/>
      <c r="Y455" s="757"/>
      <c r="Z455" s="757"/>
      <c r="AA455" s="757"/>
      <c r="AB455" s="757"/>
      <c r="AC455" s="311"/>
      <c r="AD455" s="423"/>
    </row>
    <row r="456" spans="1:30" ht="15.6" hidden="1" outlineLevel="1">
      <c r="A456" s="525"/>
      <c r="B456" s="523" t="s">
        <v>494</v>
      </c>
      <c r="C456" s="318"/>
      <c r="D456" s="780"/>
      <c r="E456" s="780"/>
      <c r="F456" s="774"/>
      <c r="G456" s="774"/>
      <c r="H456" s="774"/>
      <c r="I456" s="774"/>
      <c r="J456" s="774"/>
      <c r="K456" s="774"/>
      <c r="L456" s="774"/>
      <c r="M456" s="774"/>
      <c r="N456" s="780"/>
      <c r="O456" s="780"/>
      <c r="P456" s="780"/>
      <c r="Q456" s="774"/>
      <c r="R456" s="774"/>
      <c r="S456" s="774"/>
      <c r="T456" s="774"/>
      <c r="U456" s="774"/>
      <c r="V456" s="774"/>
      <c r="W456" s="774"/>
      <c r="X456" s="774"/>
      <c r="Y456" s="752"/>
      <c r="Z456" s="752"/>
      <c r="AA456" s="752"/>
      <c r="AB456" s="752"/>
      <c r="AC456" s="290"/>
      <c r="AD456" s="281"/>
    </row>
    <row r="457" spans="1:30" ht="15" hidden="1" outlineLevel="1">
      <c r="A457" s="525">
        <v>17</v>
      </c>
      <c r="B457" s="424" t="s">
        <v>111</v>
      </c>
      <c r="C457" s="289" t="s">
        <v>583</v>
      </c>
      <c r="D457" s="293"/>
      <c r="E457" s="293"/>
      <c r="F457" s="293" t="s">
        <v>773</v>
      </c>
      <c r="G457" s="293"/>
      <c r="H457" s="293"/>
      <c r="I457" s="293"/>
      <c r="J457" s="293"/>
      <c r="K457" s="293"/>
      <c r="L457" s="293"/>
      <c r="M457" s="293"/>
      <c r="N457" s="293">
        <v>0</v>
      </c>
      <c r="O457" s="293"/>
      <c r="P457" s="293"/>
      <c r="Q457" s="293" t="s">
        <v>773</v>
      </c>
      <c r="R457" s="293"/>
      <c r="S457" s="293"/>
      <c r="T457" s="293"/>
      <c r="U457" s="293"/>
      <c r="V457" s="293"/>
      <c r="W457" s="293"/>
      <c r="X457" s="293"/>
      <c r="Y457" s="756"/>
      <c r="Z457" s="749"/>
      <c r="AA457" s="749"/>
      <c r="AB457" s="749"/>
      <c r="AC457" s="294">
        <f>SUM(Y457:AB457)</f>
        <v>0</v>
      </c>
    </row>
    <row r="458" spans="1:30" ht="15" hidden="1" outlineLevel="1">
      <c r="A458" s="525"/>
      <c r="B458" s="427" t="s">
        <v>306</v>
      </c>
      <c r="C458" s="289" t="s">
        <v>576</v>
      </c>
      <c r="D458" s="293"/>
      <c r="E458" s="293"/>
      <c r="F458" s="293" t="s">
        <v>773</v>
      </c>
      <c r="G458" s="293"/>
      <c r="H458" s="293"/>
      <c r="I458" s="293"/>
      <c r="J458" s="293"/>
      <c r="K458" s="293"/>
      <c r="L458" s="293"/>
      <c r="M458" s="293"/>
      <c r="N458" s="293">
        <v>0</v>
      </c>
      <c r="O458" s="293"/>
      <c r="P458" s="293"/>
      <c r="Q458" s="293" t="s">
        <v>773</v>
      </c>
      <c r="R458" s="293"/>
      <c r="S458" s="293"/>
      <c r="T458" s="293"/>
      <c r="U458" s="293"/>
      <c r="V458" s="293"/>
      <c r="W458" s="293"/>
      <c r="X458" s="293"/>
      <c r="Y458" s="758">
        <v>0</v>
      </c>
      <c r="Z458" s="758">
        <v>0</v>
      </c>
      <c r="AA458" s="758">
        <v>0</v>
      </c>
      <c r="AB458" s="758">
        <v>0</v>
      </c>
      <c r="AC458" s="304"/>
    </row>
    <row r="459" spans="1:30" ht="15" hidden="1" outlineLevel="1">
      <c r="A459" s="525"/>
      <c r="B459" s="427"/>
      <c r="C459" s="289"/>
      <c r="D459" s="747"/>
      <c r="E459" s="747"/>
      <c r="F459" s="747"/>
      <c r="G459" s="747"/>
      <c r="H459" s="747"/>
      <c r="I459" s="747"/>
      <c r="J459" s="747"/>
      <c r="K459" s="747"/>
      <c r="L459" s="747"/>
      <c r="M459" s="747"/>
      <c r="N459" s="747"/>
      <c r="O459" s="747"/>
      <c r="P459" s="747"/>
      <c r="Q459" s="747"/>
      <c r="R459" s="747"/>
      <c r="S459" s="747"/>
      <c r="T459" s="747"/>
      <c r="U459" s="747"/>
      <c r="V459" s="747"/>
      <c r="W459" s="747"/>
      <c r="X459" s="747"/>
      <c r="Y459" s="750"/>
      <c r="Z459" s="759"/>
      <c r="AA459" s="759"/>
      <c r="AB459" s="759"/>
      <c r="AC459" s="304"/>
    </row>
    <row r="460" spans="1:30" ht="15" hidden="1" outlineLevel="1">
      <c r="A460" s="525">
        <v>18</v>
      </c>
      <c r="B460" s="424" t="s">
        <v>108</v>
      </c>
      <c r="C460" s="289" t="s">
        <v>583</v>
      </c>
      <c r="D460" s="293"/>
      <c r="E460" s="293"/>
      <c r="F460" s="293" t="s">
        <v>773</v>
      </c>
      <c r="G460" s="293"/>
      <c r="H460" s="293"/>
      <c r="I460" s="293"/>
      <c r="J460" s="293"/>
      <c r="K460" s="293"/>
      <c r="L460" s="293"/>
      <c r="M460" s="293"/>
      <c r="N460" s="293">
        <v>0</v>
      </c>
      <c r="O460" s="293"/>
      <c r="P460" s="293"/>
      <c r="Q460" s="293" t="s">
        <v>773</v>
      </c>
      <c r="R460" s="293"/>
      <c r="S460" s="293"/>
      <c r="T460" s="293"/>
      <c r="U460" s="293"/>
      <c r="V460" s="293"/>
      <c r="W460" s="293"/>
      <c r="X460" s="293"/>
      <c r="Y460" s="756"/>
      <c r="Z460" s="749"/>
      <c r="AA460" s="749"/>
      <c r="AB460" s="749"/>
      <c r="AC460" s="294">
        <f>SUM(Y460:AB460)</f>
        <v>0</v>
      </c>
    </row>
    <row r="461" spans="1:30" ht="15" hidden="1" outlineLevel="1">
      <c r="A461" s="525"/>
      <c r="B461" s="427" t="s">
        <v>306</v>
      </c>
      <c r="C461" s="289" t="s">
        <v>576</v>
      </c>
      <c r="D461" s="293"/>
      <c r="E461" s="293"/>
      <c r="F461" s="293" t="s">
        <v>773</v>
      </c>
      <c r="G461" s="293"/>
      <c r="H461" s="293"/>
      <c r="I461" s="293"/>
      <c r="J461" s="293"/>
      <c r="K461" s="293"/>
      <c r="L461" s="293"/>
      <c r="M461" s="293"/>
      <c r="N461" s="293">
        <v>0</v>
      </c>
      <c r="O461" s="293"/>
      <c r="P461" s="293"/>
      <c r="Q461" s="293" t="s">
        <v>773</v>
      </c>
      <c r="R461" s="293"/>
      <c r="S461" s="293"/>
      <c r="T461" s="293"/>
      <c r="U461" s="293"/>
      <c r="V461" s="293"/>
      <c r="W461" s="293"/>
      <c r="X461" s="293"/>
      <c r="Y461" s="758">
        <v>0</v>
      </c>
      <c r="Z461" s="758">
        <v>0</v>
      </c>
      <c r="AA461" s="758">
        <v>0</v>
      </c>
      <c r="AB461" s="758">
        <v>0</v>
      </c>
      <c r="AC461" s="304"/>
    </row>
    <row r="462" spans="1:30" ht="15" hidden="1" outlineLevel="1">
      <c r="A462" s="525"/>
      <c r="B462" s="426"/>
      <c r="C462" s="289"/>
      <c r="D462" s="747"/>
      <c r="E462" s="747"/>
      <c r="F462" s="747"/>
      <c r="G462" s="747"/>
      <c r="H462" s="747"/>
      <c r="I462" s="747"/>
      <c r="J462" s="747"/>
      <c r="K462" s="747"/>
      <c r="L462" s="747"/>
      <c r="M462" s="747"/>
      <c r="N462" s="747"/>
      <c r="O462" s="747"/>
      <c r="P462" s="747"/>
      <c r="Q462" s="747"/>
      <c r="R462" s="747"/>
      <c r="S462" s="747"/>
      <c r="T462" s="747"/>
      <c r="U462" s="747"/>
      <c r="V462" s="747"/>
      <c r="W462" s="747"/>
      <c r="X462" s="747"/>
      <c r="Y462" s="751"/>
      <c r="Z462" s="783"/>
      <c r="AA462" s="783"/>
      <c r="AB462" s="783"/>
      <c r="AC462" s="295"/>
    </row>
    <row r="463" spans="1:30" ht="15" hidden="1" outlineLevel="1">
      <c r="A463" s="525">
        <v>19</v>
      </c>
      <c r="B463" s="424" t="s">
        <v>110</v>
      </c>
      <c r="C463" s="289" t="s">
        <v>583</v>
      </c>
      <c r="D463" s="293"/>
      <c r="E463" s="293"/>
      <c r="F463" s="293" t="s">
        <v>773</v>
      </c>
      <c r="G463" s="293"/>
      <c r="H463" s="293"/>
      <c r="I463" s="293"/>
      <c r="J463" s="293"/>
      <c r="K463" s="293"/>
      <c r="L463" s="293"/>
      <c r="M463" s="293"/>
      <c r="N463" s="293">
        <v>0</v>
      </c>
      <c r="O463" s="293"/>
      <c r="P463" s="293"/>
      <c r="Q463" s="293" t="s">
        <v>773</v>
      </c>
      <c r="R463" s="293"/>
      <c r="S463" s="293"/>
      <c r="T463" s="293"/>
      <c r="U463" s="293"/>
      <c r="V463" s="293"/>
      <c r="W463" s="293"/>
      <c r="X463" s="293"/>
      <c r="Y463" s="756"/>
      <c r="Z463" s="749"/>
      <c r="AA463" s="749"/>
      <c r="AB463" s="749"/>
      <c r="AC463" s="294">
        <f>SUM(Y463:AB463)</f>
        <v>0</v>
      </c>
    </row>
    <row r="464" spans="1:30" ht="15" hidden="1" outlineLevel="1">
      <c r="A464" s="525"/>
      <c r="B464" s="427" t="s">
        <v>306</v>
      </c>
      <c r="C464" s="289" t="s">
        <v>576</v>
      </c>
      <c r="D464" s="293"/>
      <c r="E464" s="293"/>
      <c r="F464" s="293" t="s">
        <v>773</v>
      </c>
      <c r="G464" s="293"/>
      <c r="H464" s="293"/>
      <c r="I464" s="293"/>
      <c r="J464" s="293"/>
      <c r="K464" s="293"/>
      <c r="L464" s="293"/>
      <c r="M464" s="293"/>
      <c r="N464" s="293">
        <v>0</v>
      </c>
      <c r="O464" s="293"/>
      <c r="P464" s="293"/>
      <c r="Q464" s="293" t="s">
        <v>773</v>
      </c>
      <c r="R464" s="293"/>
      <c r="S464" s="293"/>
      <c r="T464" s="293"/>
      <c r="U464" s="293"/>
      <c r="V464" s="293"/>
      <c r="W464" s="293"/>
      <c r="X464" s="293"/>
      <c r="Y464" s="758">
        <v>0</v>
      </c>
      <c r="Z464" s="758">
        <v>0</v>
      </c>
      <c r="AA464" s="758">
        <v>0</v>
      </c>
      <c r="AB464" s="758">
        <v>0</v>
      </c>
      <c r="AC464" s="295"/>
    </row>
    <row r="465" spans="1:29" ht="15" hidden="1" outlineLevel="1">
      <c r="A465" s="525"/>
      <c r="B465" s="426"/>
      <c r="C465" s="289"/>
      <c r="D465" s="747"/>
      <c r="E465" s="747"/>
      <c r="F465" s="747"/>
      <c r="G465" s="747"/>
      <c r="H465" s="747"/>
      <c r="I465" s="747"/>
      <c r="J465" s="747"/>
      <c r="K465" s="747"/>
      <c r="L465" s="747"/>
      <c r="M465" s="747"/>
      <c r="N465" s="747"/>
      <c r="O465" s="747"/>
      <c r="P465" s="747"/>
      <c r="Q465" s="747"/>
      <c r="R465" s="747"/>
      <c r="S465" s="747"/>
      <c r="T465" s="747"/>
      <c r="U465" s="747"/>
      <c r="V465" s="747"/>
      <c r="W465" s="747"/>
      <c r="X465" s="747"/>
      <c r="Y465" s="757"/>
      <c r="Z465" s="757"/>
      <c r="AA465" s="757"/>
      <c r="AB465" s="757"/>
      <c r="AC465" s="304"/>
    </row>
    <row r="466" spans="1:29" ht="15" hidden="1" outlineLevel="1">
      <c r="A466" s="525">
        <v>20</v>
      </c>
      <c r="B466" s="424" t="s">
        <v>109</v>
      </c>
      <c r="C466" s="289" t="s">
        <v>583</v>
      </c>
      <c r="D466" s="293"/>
      <c r="E466" s="293"/>
      <c r="F466" s="293" t="s">
        <v>773</v>
      </c>
      <c r="G466" s="293"/>
      <c r="H466" s="293"/>
      <c r="I466" s="293"/>
      <c r="J466" s="293"/>
      <c r="K466" s="293"/>
      <c r="L466" s="293"/>
      <c r="M466" s="293"/>
      <c r="N466" s="293">
        <v>0</v>
      </c>
      <c r="O466" s="293"/>
      <c r="P466" s="293"/>
      <c r="Q466" s="293" t="s">
        <v>773</v>
      </c>
      <c r="R466" s="293"/>
      <c r="S466" s="293"/>
      <c r="T466" s="293"/>
      <c r="U466" s="293"/>
      <c r="V466" s="293"/>
      <c r="W466" s="293"/>
      <c r="X466" s="293"/>
      <c r="Y466" s="756"/>
      <c r="Z466" s="749"/>
      <c r="AA466" s="749"/>
      <c r="AB466" s="749"/>
      <c r="AC466" s="294">
        <f>SUM(Y466:AB466)</f>
        <v>0</v>
      </c>
    </row>
    <row r="467" spans="1:29" ht="15" hidden="1" outlineLevel="1">
      <c r="A467" s="525"/>
      <c r="B467" s="427" t="s">
        <v>306</v>
      </c>
      <c r="C467" s="289" t="s">
        <v>576</v>
      </c>
      <c r="D467" s="293"/>
      <c r="E467" s="293"/>
      <c r="F467" s="293" t="s">
        <v>773</v>
      </c>
      <c r="G467" s="293"/>
      <c r="H467" s="293"/>
      <c r="I467" s="293"/>
      <c r="J467" s="293"/>
      <c r="K467" s="293"/>
      <c r="L467" s="293"/>
      <c r="M467" s="293"/>
      <c r="N467" s="293">
        <v>0</v>
      </c>
      <c r="O467" s="293"/>
      <c r="P467" s="293"/>
      <c r="Q467" s="293" t="s">
        <v>773</v>
      </c>
      <c r="R467" s="293"/>
      <c r="S467" s="293"/>
      <c r="T467" s="293"/>
      <c r="U467" s="293"/>
      <c r="V467" s="293"/>
      <c r="W467" s="293"/>
      <c r="X467" s="293"/>
      <c r="Y467" s="758">
        <v>0</v>
      </c>
      <c r="Z467" s="758">
        <v>0</v>
      </c>
      <c r="AA467" s="758">
        <v>0</v>
      </c>
      <c r="AB467" s="758">
        <v>0</v>
      </c>
      <c r="AC467" s="304"/>
    </row>
    <row r="468" spans="1:29" ht="15.6" outlineLevel="1">
      <c r="A468" s="525"/>
      <c r="B468" s="524"/>
      <c r="C468" s="298"/>
      <c r="D468" s="747"/>
      <c r="E468" s="747"/>
      <c r="F468" s="747"/>
      <c r="G468" s="747"/>
      <c r="H468" s="747"/>
      <c r="I468" s="747"/>
      <c r="J468" s="747"/>
      <c r="K468" s="747"/>
      <c r="L468" s="747"/>
      <c r="M468" s="747"/>
      <c r="N468" s="784"/>
      <c r="O468" s="747"/>
      <c r="P468" s="747"/>
      <c r="Q468" s="747"/>
      <c r="R468" s="747"/>
      <c r="S468" s="747"/>
      <c r="T468" s="747"/>
      <c r="U468" s="747"/>
      <c r="V468" s="747"/>
      <c r="W468" s="747"/>
      <c r="X468" s="747"/>
      <c r="Y468" s="757"/>
      <c r="Z468" s="757"/>
      <c r="AA468" s="757"/>
      <c r="AB468" s="757"/>
      <c r="AC468" s="304"/>
    </row>
    <row r="469" spans="1:29" ht="15.6" outlineLevel="1">
      <c r="A469" s="525"/>
      <c r="B469" s="517" t="s">
        <v>501</v>
      </c>
      <c r="C469" s="289"/>
      <c r="D469" s="747"/>
      <c r="E469" s="747"/>
      <c r="F469" s="747"/>
      <c r="G469" s="747"/>
      <c r="H469" s="747"/>
      <c r="I469" s="747"/>
      <c r="J469" s="747"/>
      <c r="K469" s="747"/>
      <c r="L469" s="747"/>
      <c r="M469" s="747"/>
      <c r="N469" s="747"/>
      <c r="O469" s="747"/>
      <c r="P469" s="747"/>
      <c r="Q469" s="747"/>
      <c r="R469" s="747"/>
      <c r="S469" s="747"/>
      <c r="T469" s="747"/>
      <c r="U469" s="747"/>
      <c r="V469" s="747"/>
      <c r="W469" s="747"/>
      <c r="X469" s="747"/>
      <c r="Y469" s="750"/>
      <c r="Z469" s="759"/>
      <c r="AA469" s="759"/>
      <c r="AB469" s="759"/>
      <c r="AC469" s="304"/>
    </row>
    <row r="470" spans="1:29" ht="15.6" outlineLevel="1">
      <c r="A470" s="525"/>
      <c r="B470" s="497" t="s">
        <v>497</v>
      </c>
      <c r="C470" s="289"/>
      <c r="D470" s="747"/>
      <c r="E470" s="747"/>
      <c r="F470" s="747"/>
      <c r="G470" s="747"/>
      <c r="H470" s="747"/>
      <c r="I470" s="747"/>
      <c r="J470" s="747"/>
      <c r="K470" s="747"/>
      <c r="L470" s="747"/>
      <c r="M470" s="747"/>
      <c r="N470" s="747"/>
      <c r="O470" s="747"/>
      <c r="P470" s="747"/>
      <c r="Q470" s="747"/>
      <c r="R470" s="747"/>
      <c r="S470" s="747"/>
      <c r="T470" s="747"/>
      <c r="U470" s="747"/>
      <c r="V470" s="747"/>
      <c r="W470" s="747"/>
      <c r="X470" s="747"/>
      <c r="Y470" s="750"/>
      <c r="Z470" s="759"/>
      <c r="AA470" s="759"/>
      <c r="AB470" s="759"/>
      <c r="AC470" s="304"/>
    </row>
    <row r="471" spans="1:29" ht="15" outlineLevel="1">
      <c r="A471" s="525">
        <v>21</v>
      </c>
      <c r="B471" s="424" t="s">
        <v>112</v>
      </c>
      <c r="C471" s="289" t="s">
        <v>583</v>
      </c>
      <c r="D471" s="293"/>
      <c r="E471" s="293"/>
      <c r="F471" s="293">
        <v>2262142</v>
      </c>
      <c r="G471" s="293"/>
      <c r="H471" s="293"/>
      <c r="I471" s="293"/>
      <c r="J471" s="293"/>
      <c r="K471" s="293"/>
      <c r="L471" s="293"/>
      <c r="M471" s="293"/>
      <c r="N471" s="747"/>
      <c r="O471" s="293"/>
      <c r="P471" s="293"/>
      <c r="Q471" s="293">
        <v>158</v>
      </c>
      <c r="R471" s="293"/>
      <c r="S471" s="293"/>
      <c r="T471" s="293"/>
      <c r="U471" s="293"/>
      <c r="V471" s="293"/>
      <c r="W471" s="293"/>
      <c r="X471" s="293"/>
      <c r="Y471" s="749">
        <v>1</v>
      </c>
      <c r="Z471" s="749"/>
      <c r="AA471" s="749"/>
      <c r="AB471" s="749"/>
      <c r="AC471" s="294">
        <f>SUM(Y471:AB471)</f>
        <v>1</v>
      </c>
    </row>
    <row r="472" spans="1:29" ht="15" outlineLevel="1">
      <c r="A472" s="525"/>
      <c r="B472" s="427" t="s">
        <v>306</v>
      </c>
      <c r="C472" s="289" t="s">
        <v>576</v>
      </c>
      <c r="D472" s="293"/>
      <c r="E472" s="293"/>
      <c r="F472" s="293" t="s">
        <v>773</v>
      </c>
      <c r="G472" s="293"/>
      <c r="H472" s="293"/>
      <c r="I472" s="293"/>
      <c r="J472" s="293"/>
      <c r="K472" s="293"/>
      <c r="L472" s="293"/>
      <c r="M472" s="293"/>
      <c r="N472" s="747"/>
      <c r="O472" s="293"/>
      <c r="P472" s="293"/>
      <c r="Q472" s="293" t="s">
        <v>773</v>
      </c>
      <c r="R472" s="293"/>
      <c r="S472" s="293"/>
      <c r="T472" s="293"/>
      <c r="U472" s="293"/>
      <c r="V472" s="293"/>
      <c r="W472" s="293"/>
      <c r="X472" s="293"/>
      <c r="Y472" s="758">
        <v>1</v>
      </c>
      <c r="Z472" s="758">
        <v>0</v>
      </c>
      <c r="AA472" s="758">
        <v>0</v>
      </c>
      <c r="AB472" s="758">
        <v>0</v>
      </c>
      <c r="AC472" s="304"/>
    </row>
    <row r="473" spans="1:29" ht="15" outlineLevel="1">
      <c r="A473" s="525"/>
      <c r="B473" s="427"/>
      <c r="C473" s="289"/>
      <c r="D473" s="747"/>
      <c r="E473" s="747"/>
      <c r="F473" s="747"/>
      <c r="G473" s="747"/>
      <c r="H473" s="747"/>
      <c r="I473" s="747"/>
      <c r="J473" s="747"/>
      <c r="K473" s="747"/>
      <c r="L473" s="747"/>
      <c r="M473" s="747"/>
      <c r="N473" s="747"/>
      <c r="O473" s="747"/>
      <c r="P473" s="747"/>
      <c r="Q473" s="747"/>
      <c r="R473" s="747"/>
      <c r="S473" s="747"/>
      <c r="T473" s="747"/>
      <c r="U473" s="747"/>
      <c r="V473" s="747"/>
      <c r="W473" s="747"/>
      <c r="X473" s="747"/>
      <c r="Y473" s="750"/>
      <c r="Z473" s="759"/>
      <c r="AA473" s="759"/>
      <c r="AB473" s="759"/>
      <c r="AC473" s="304"/>
    </row>
    <row r="474" spans="1:29" ht="30" outlineLevel="1">
      <c r="A474" s="525">
        <v>22</v>
      </c>
      <c r="B474" s="424" t="s">
        <v>113</v>
      </c>
      <c r="C474" s="289" t="s">
        <v>583</v>
      </c>
      <c r="D474" s="293"/>
      <c r="E474" s="293"/>
      <c r="F474" s="293">
        <v>507855</v>
      </c>
      <c r="G474" s="293"/>
      <c r="H474" s="293"/>
      <c r="I474" s="293"/>
      <c r="J474" s="293"/>
      <c r="K474" s="293"/>
      <c r="L474" s="293"/>
      <c r="M474" s="293"/>
      <c r="N474" s="747"/>
      <c r="O474" s="293"/>
      <c r="P474" s="293"/>
      <c r="Q474" s="293">
        <v>150</v>
      </c>
      <c r="R474" s="293"/>
      <c r="S474" s="293"/>
      <c r="T474" s="293"/>
      <c r="U474" s="293"/>
      <c r="V474" s="293"/>
      <c r="W474" s="293"/>
      <c r="X474" s="293"/>
      <c r="Y474" s="749">
        <v>1</v>
      </c>
      <c r="Z474" s="749"/>
      <c r="AA474" s="749"/>
      <c r="AB474" s="749"/>
      <c r="AC474" s="294">
        <f>SUM(Y474:AB474)</f>
        <v>1</v>
      </c>
    </row>
    <row r="475" spans="1:29" ht="15" outlineLevel="1">
      <c r="A475" s="525"/>
      <c r="B475" s="427" t="s">
        <v>306</v>
      </c>
      <c r="C475" s="289" t="s">
        <v>576</v>
      </c>
      <c r="D475" s="293"/>
      <c r="E475" s="293"/>
      <c r="F475" s="293" t="s">
        <v>773</v>
      </c>
      <c r="G475" s="293"/>
      <c r="H475" s="293"/>
      <c r="I475" s="293"/>
      <c r="J475" s="293"/>
      <c r="K475" s="293"/>
      <c r="L475" s="293"/>
      <c r="M475" s="293"/>
      <c r="N475" s="747"/>
      <c r="O475" s="293"/>
      <c r="P475" s="293"/>
      <c r="Q475" s="293" t="s">
        <v>773</v>
      </c>
      <c r="R475" s="293"/>
      <c r="S475" s="293"/>
      <c r="T475" s="293"/>
      <c r="U475" s="293"/>
      <c r="V475" s="293"/>
      <c r="W475" s="293"/>
      <c r="X475" s="293"/>
      <c r="Y475" s="758">
        <v>1</v>
      </c>
      <c r="Z475" s="758">
        <v>0</v>
      </c>
      <c r="AA475" s="758">
        <v>0</v>
      </c>
      <c r="AB475" s="758">
        <v>0</v>
      </c>
      <c r="AC475" s="304"/>
    </row>
    <row r="476" spans="1:29" ht="15" outlineLevel="1">
      <c r="A476" s="525"/>
      <c r="B476" s="427"/>
      <c r="C476" s="289"/>
      <c r="D476" s="747"/>
      <c r="E476" s="747"/>
      <c r="F476" s="747"/>
      <c r="G476" s="747"/>
      <c r="H476" s="747"/>
      <c r="I476" s="747"/>
      <c r="J476" s="747"/>
      <c r="K476" s="747"/>
      <c r="L476" s="747"/>
      <c r="M476" s="747"/>
      <c r="N476" s="747"/>
      <c r="O476" s="747"/>
      <c r="P476" s="747"/>
      <c r="Q476" s="747"/>
      <c r="R476" s="747"/>
      <c r="S476" s="747"/>
      <c r="T476" s="747"/>
      <c r="U476" s="747"/>
      <c r="V476" s="747"/>
      <c r="W476" s="747"/>
      <c r="X476" s="747"/>
      <c r="Y476" s="750"/>
      <c r="Z476" s="759"/>
      <c r="AA476" s="759"/>
      <c r="AB476" s="759"/>
      <c r="AC476" s="304"/>
    </row>
    <row r="477" spans="1:29" ht="30" outlineLevel="1">
      <c r="A477" s="525">
        <v>23</v>
      </c>
      <c r="B477" s="424" t="s">
        <v>114</v>
      </c>
      <c r="C477" s="289" t="s">
        <v>583</v>
      </c>
      <c r="D477" s="293"/>
      <c r="E477" s="293"/>
      <c r="F477" s="293"/>
      <c r="G477" s="293"/>
      <c r="H477" s="293"/>
      <c r="I477" s="293"/>
      <c r="J477" s="293"/>
      <c r="K477" s="293"/>
      <c r="L477" s="293"/>
      <c r="M477" s="293"/>
      <c r="N477" s="747"/>
      <c r="O477" s="293"/>
      <c r="P477" s="293"/>
      <c r="Q477" s="293"/>
      <c r="R477" s="293"/>
      <c r="S477" s="293"/>
      <c r="T477" s="293"/>
      <c r="U477" s="293"/>
      <c r="V477" s="293"/>
      <c r="W477" s="293"/>
      <c r="X477" s="293"/>
      <c r="Y477" s="749"/>
      <c r="Z477" s="749"/>
      <c r="AA477" s="749"/>
      <c r="AB477" s="749"/>
      <c r="AC477" s="294">
        <f>SUM(Y477:AB477)</f>
        <v>0</v>
      </c>
    </row>
    <row r="478" spans="1:29" ht="15" outlineLevel="1">
      <c r="A478" s="525"/>
      <c r="B478" s="427" t="s">
        <v>306</v>
      </c>
      <c r="C478" s="289" t="s">
        <v>576</v>
      </c>
      <c r="D478" s="293"/>
      <c r="E478" s="293"/>
      <c r="F478" s="293"/>
      <c r="G478" s="293"/>
      <c r="H478" s="293"/>
      <c r="I478" s="293"/>
      <c r="J478" s="293"/>
      <c r="K478" s="293"/>
      <c r="L478" s="293"/>
      <c r="M478" s="293"/>
      <c r="N478" s="747"/>
      <c r="O478" s="293"/>
      <c r="P478" s="293"/>
      <c r="Q478" s="293"/>
      <c r="R478" s="293"/>
      <c r="S478" s="293"/>
      <c r="T478" s="293"/>
      <c r="U478" s="293"/>
      <c r="V478" s="293"/>
      <c r="W478" s="293"/>
      <c r="X478" s="293"/>
      <c r="Y478" s="758">
        <v>0</v>
      </c>
      <c r="Z478" s="758">
        <v>0</v>
      </c>
      <c r="AA478" s="758">
        <v>0</v>
      </c>
      <c r="AB478" s="758">
        <v>0</v>
      </c>
      <c r="AC478" s="304"/>
    </row>
    <row r="479" spans="1:29" ht="15" outlineLevel="1">
      <c r="A479" s="525"/>
      <c r="B479" s="426"/>
      <c r="C479" s="289"/>
      <c r="D479" s="747"/>
      <c r="E479" s="747"/>
      <c r="F479" s="747"/>
      <c r="G479" s="747"/>
      <c r="H479" s="747"/>
      <c r="I479" s="747"/>
      <c r="J479" s="747"/>
      <c r="K479" s="747"/>
      <c r="L479" s="747"/>
      <c r="M479" s="747"/>
      <c r="N479" s="747"/>
      <c r="O479" s="747"/>
      <c r="P479" s="747"/>
      <c r="Q479" s="747"/>
      <c r="R479" s="747"/>
      <c r="S479" s="747"/>
      <c r="T479" s="747"/>
      <c r="U479" s="747"/>
      <c r="V479" s="747"/>
      <c r="W479" s="747"/>
      <c r="X479" s="747"/>
      <c r="Y479" s="750"/>
      <c r="Z479" s="759"/>
      <c r="AA479" s="759"/>
      <c r="AB479" s="759"/>
      <c r="AC479" s="304"/>
    </row>
    <row r="480" spans="1:29" ht="15" outlineLevel="1">
      <c r="A480" s="525">
        <v>24</v>
      </c>
      <c r="B480" s="424" t="s">
        <v>115</v>
      </c>
      <c r="C480" s="289" t="s">
        <v>583</v>
      </c>
      <c r="D480" s="293"/>
      <c r="E480" s="293"/>
      <c r="F480" s="293"/>
      <c r="G480" s="293"/>
      <c r="H480" s="293"/>
      <c r="I480" s="293"/>
      <c r="J480" s="293"/>
      <c r="K480" s="293"/>
      <c r="L480" s="293"/>
      <c r="M480" s="293"/>
      <c r="N480" s="747"/>
      <c r="O480" s="293"/>
      <c r="P480" s="293"/>
      <c r="Q480" s="293"/>
      <c r="R480" s="293"/>
      <c r="S480" s="293"/>
      <c r="T480" s="293"/>
      <c r="U480" s="293"/>
      <c r="V480" s="293"/>
      <c r="W480" s="293"/>
      <c r="X480" s="293"/>
      <c r="Y480" s="749"/>
      <c r="Z480" s="749"/>
      <c r="AA480" s="749"/>
      <c r="AB480" s="749"/>
      <c r="AC480" s="294">
        <f>SUM(Y480:AB480)</f>
        <v>0</v>
      </c>
    </row>
    <row r="481" spans="1:29" ht="15" outlineLevel="1">
      <c r="A481" s="525"/>
      <c r="B481" s="427" t="s">
        <v>306</v>
      </c>
      <c r="C481" s="289" t="s">
        <v>576</v>
      </c>
      <c r="D481" s="293"/>
      <c r="E481" s="293"/>
      <c r="F481" s="293" t="s">
        <v>773</v>
      </c>
      <c r="G481" s="293"/>
      <c r="H481" s="293"/>
      <c r="I481" s="293"/>
      <c r="J481" s="293"/>
      <c r="K481" s="293"/>
      <c r="L481" s="293"/>
      <c r="M481" s="293"/>
      <c r="N481" s="747"/>
      <c r="O481" s="293"/>
      <c r="P481" s="293"/>
      <c r="Q481" s="293" t="s">
        <v>773</v>
      </c>
      <c r="R481" s="293"/>
      <c r="S481" s="293"/>
      <c r="T481" s="293"/>
      <c r="U481" s="293"/>
      <c r="V481" s="293"/>
      <c r="W481" s="293"/>
      <c r="X481" s="293"/>
      <c r="Y481" s="758">
        <v>0</v>
      </c>
      <c r="Z481" s="758">
        <v>0</v>
      </c>
      <c r="AA481" s="758">
        <v>0</v>
      </c>
      <c r="AB481" s="758">
        <v>0</v>
      </c>
      <c r="AC481" s="304"/>
    </row>
    <row r="482" spans="1:29" ht="15" outlineLevel="1">
      <c r="A482" s="525"/>
      <c r="B482" s="427"/>
      <c r="C482" s="289"/>
      <c r="D482" s="747"/>
      <c r="E482" s="747"/>
      <c r="F482" s="747"/>
      <c r="G482" s="747"/>
      <c r="H482" s="747"/>
      <c r="I482" s="747"/>
      <c r="J482" s="747"/>
      <c r="K482" s="747"/>
      <c r="L482" s="747"/>
      <c r="M482" s="747"/>
      <c r="N482" s="747"/>
      <c r="O482" s="747"/>
      <c r="P482" s="747"/>
      <c r="Q482" s="747"/>
      <c r="R482" s="747"/>
      <c r="S482" s="747"/>
      <c r="T482" s="747"/>
      <c r="U482" s="747"/>
      <c r="V482" s="747"/>
      <c r="W482" s="747"/>
      <c r="X482" s="747"/>
      <c r="Y482" s="757"/>
      <c r="Z482" s="759"/>
      <c r="AA482" s="759"/>
      <c r="AB482" s="759"/>
      <c r="AC482" s="304"/>
    </row>
    <row r="483" spans="1:29" ht="15.6" outlineLevel="1">
      <c r="A483" s="525"/>
      <c r="B483" s="497" t="s">
        <v>498</v>
      </c>
      <c r="C483" s="289"/>
      <c r="D483" s="747"/>
      <c r="E483" s="747"/>
      <c r="F483" s="747"/>
      <c r="G483" s="747"/>
      <c r="H483" s="747"/>
      <c r="I483" s="747"/>
      <c r="J483" s="747"/>
      <c r="K483" s="747"/>
      <c r="L483" s="747"/>
      <c r="M483" s="747"/>
      <c r="N483" s="747"/>
      <c r="O483" s="747"/>
      <c r="P483" s="747"/>
      <c r="Q483" s="747"/>
      <c r="R483" s="747"/>
      <c r="S483" s="747"/>
      <c r="T483" s="747"/>
      <c r="U483" s="747"/>
      <c r="V483" s="747"/>
      <c r="W483" s="747"/>
      <c r="X483" s="747"/>
      <c r="Y483" s="757"/>
      <c r="Z483" s="759"/>
      <c r="AA483" s="759"/>
      <c r="AB483" s="759"/>
      <c r="AC483" s="304"/>
    </row>
    <row r="484" spans="1:29" ht="15" outlineLevel="1">
      <c r="A484" s="525">
        <v>25</v>
      </c>
      <c r="B484" s="424" t="s">
        <v>116</v>
      </c>
      <c r="C484" s="289" t="s">
        <v>583</v>
      </c>
      <c r="D484" s="293"/>
      <c r="E484" s="293"/>
      <c r="F484" s="293"/>
      <c r="G484" s="293"/>
      <c r="H484" s="293"/>
      <c r="I484" s="293"/>
      <c r="J484" s="293"/>
      <c r="K484" s="293"/>
      <c r="L484" s="293"/>
      <c r="M484" s="293"/>
      <c r="N484" s="293">
        <v>12</v>
      </c>
      <c r="O484" s="293"/>
      <c r="P484" s="293"/>
      <c r="Q484" s="293"/>
      <c r="R484" s="293"/>
      <c r="S484" s="293"/>
      <c r="T484" s="293"/>
      <c r="U484" s="293"/>
      <c r="V484" s="293"/>
      <c r="W484" s="293"/>
      <c r="X484" s="293"/>
      <c r="Y484" s="756"/>
      <c r="Z484" s="749"/>
      <c r="AA484" s="749"/>
      <c r="AB484" s="749"/>
      <c r="AC484" s="294">
        <f>SUM(Y484:AB484)</f>
        <v>0</v>
      </c>
    </row>
    <row r="485" spans="1:29" ht="15" outlineLevel="1">
      <c r="A485" s="525"/>
      <c r="B485" s="427" t="s">
        <v>306</v>
      </c>
      <c r="C485" s="289" t="s">
        <v>576</v>
      </c>
      <c r="D485" s="293"/>
      <c r="E485" s="293"/>
      <c r="F485" s="293" t="s">
        <v>773</v>
      </c>
      <c r="G485" s="293"/>
      <c r="H485" s="293"/>
      <c r="I485" s="293"/>
      <c r="J485" s="293"/>
      <c r="K485" s="293"/>
      <c r="L485" s="293"/>
      <c r="M485" s="293"/>
      <c r="N485" s="293">
        <v>12</v>
      </c>
      <c r="O485" s="293"/>
      <c r="P485" s="293"/>
      <c r="Q485" s="293" t="s">
        <v>773</v>
      </c>
      <c r="R485" s="293"/>
      <c r="S485" s="293"/>
      <c r="T485" s="293"/>
      <c r="U485" s="293"/>
      <c r="V485" s="293"/>
      <c r="W485" s="293"/>
      <c r="X485" s="293"/>
      <c r="Y485" s="407">
        <f t="shared" ref="Y485:AB485" si="16">Y484</f>
        <v>0</v>
      </c>
      <c r="Z485" s="407">
        <f t="shared" si="16"/>
        <v>0</v>
      </c>
      <c r="AA485" s="407">
        <f t="shared" si="16"/>
        <v>0</v>
      </c>
      <c r="AB485" s="407">
        <f t="shared" si="16"/>
        <v>0</v>
      </c>
      <c r="AC485" s="304"/>
    </row>
    <row r="486" spans="1:29" ht="15" outlineLevel="1">
      <c r="A486" s="525"/>
      <c r="B486" s="427"/>
      <c r="C486" s="289"/>
      <c r="D486" s="747"/>
      <c r="E486" s="747"/>
      <c r="F486" s="747"/>
      <c r="G486" s="747"/>
      <c r="H486" s="747"/>
      <c r="I486" s="747"/>
      <c r="J486" s="747"/>
      <c r="K486" s="747"/>
      <c r="L486" s="747"/>
      <c r="M486" s="747"/>
      <c r="N486" s="747"/>
      <c r="O486" s="747"/>
      <c r="P486" s="747"/>
      <c r="Q486" s="747"/>
      <c r="R486" s="747"/>
      <c r="S486" s="747"/>
      <c r="T486" s="747"/>
      <c r="U486" s="747"/>
      <c r="V486" s="747"/>
      <c r="W486" s="747"/>
      <c r="X486" s="747"/>
      <c r="Y486" s="757"/>
      <c r="Z486" s="759"/>
      <c r="AA486" s="759"/>
      <c r="AB486" s="759"/>
      <c r="AC486" s="304"/>
    </row>
    <row r="487" spans="1:29" ht="15" outlineLevel="1">
      <c r="A487" s="525">
        <v>26</v>
      </c>
      <c r="B487" s="424" t="s">
        <v>117</v>
      </c>
      <c r="C487" s="289" t="s">
        <v>583</v>
      </c>
      <c r="D487" s="293"/>
      <c r="E487" s="293"/>
      <c r="F487" s="293">
        <v>3432294</v>
      </c>
      <c r="G487" s="293"/>
      <c r="H487" s="293"/>
      <c r="I487" s="293"/>
      <c r="J487" s="293"/>
      <c r="K487" s="293"/>
      <c r="L487" s="293"/>
      <c r="M487" s="293"/>
      <c r="N487" s="293">
        <v>12</v>
      </c>
      <c r="O487" s="293"/>
      <c r="P487" s="293"/>
      <c r="Q487" s="293">
        <v>630</v>
      </c>
      <c r="R487" s="293"/>
      <c r="S487" s="293"/>
      <c r="T487" s="293"/>
      <c r="U487" s="293"/>
      <c r="V487" s="293"/>
      <c r="W487" s="293"/>
      <c r="X487" s="293"/>
      <c r="Y487" s="756"/>
      <c r="Z487" s="756">
        <v>0.3</v>
      </c>
      <c r="AA487" s="756">
        <v>0.65</v>
      </c>
      <c r="AB487" s="756">
        <v>0.05</v>
      </c>
      <c r="AC487" s="294">
        <f>SUM(Y487:AB487)</f>
        <v>1</v>
      </c>
    </row>
    <row r="488" spans="1:29" ht="15" outlineLevel="1">
      <c r="A488" s="525"/>
      <c r="B488" s="427" t="s">
        <v>306</v>
      </c>
      <c r="C488" s="289" t="s">
        <v>576</v>
      </c>
      <c r="D488" s="293"/>
      <c r="E488" s="293"/>
      <c r="F488" s="293">
        <v>5209.5</v>
      </c>
      <c r="G488" s="293"/>
      <c r="H488" s="293"/>
      <c r="I488" s="293"/>
      <c r="J488" s="293"/>
      <c r="K488" s="293"/>
      <c r="L488" s="293"/>
      <c r="M488" s="293"/>
      <c r="N488" s="293">
        <v>12</v>
      </c>
      <c r="O488" s="293"/>
      <c r="P488" s="293"/>
      <c r="Q488" s="293">
        <v>1</v>
      </c>
      <c r="R488" s="293"/>
      <c r="S488" s="293"/>
      <c r="T488" s="293"/>
      <c r="U488" s="293"/>
      <c r="V488" s="293"/>
      <c r="W488" s="293"/>
      <c r="X488" s="293"/>
      <c r="Y488" s="758">
        <v>0</v>
      </c>
      <c r="Z488" s="758">
        <v>0.3</v>
      </c>
      <c r="AA488" s="758">
        <v>0.65</v>
      </c>
      <c r="AB488" s="758">
        <v>0.05</v>
      </c>
      <c r="AC488" s="304"/>
    </row>
    <row r="489" spans="1:29" ht="15" outlineLevel="1">
      <c r="A489" s="525"/>
      <c r="B489" s="427"/>
      <c r="C489" s="289"/>
      <c r="D489" s="747"/>
      <c r="E489" s="747"/>
      <c r="F489" s="747"/>
      <c r="G489" s="747"/>
      <c r="H489" s="747"/>
      <c r="I489" s="747"/>
      <c r="J489" s="747"/>
      <c r="K489" s="747"/>
      <c r="L489" s="747"/>
      <c r="M489" s="747"/>
      <c r="N489" s="747"/>
      <c r="O489" s="747"/>
      <c r="P489" s="747"/>
      <c r="Q489" s="747"/>
      <c r="R489" s="747"/>
      <c r="S489" s="747"/>
      <c r="T489" s="747"/>
      <c r="U489" s="747"/>
      <c r="V489" s="747"/>
      <c r="W489" s="747"/>
      <c r="X489" s="747"/>
      <c r="Y489" s="757"/>
      <c r="Z489" s="759"/>
      <c r="AA489" s="759"/>
      <c r="AB489" s="759"/>
      <c r="AC489" s="304"/>
    </row>
    <row r="490" spans="1:29" ht="30" hidden="1" outlineLevel="1">
      <c r="A490" s="525">
        <v>27</v>
      </c>
      <c r="B490" s="424" t="s">
        <v>118</v>
      </c>
      <c r="C490" s="289" t="s">
        <v>583</v>
      </c>
      <c r="D490" s="293"/>
      <c r="E490" s="293"/>
      <c r="F490" s="293"/>
      <c r="G490" s="293"/>
      <c r="H490" s="293"/>
      <c r="I490" s="293"/>
      <c r="J490" s="293"/>
      <c r="K490" s="293"/>
      <c r="L490" s="293"/>
      <c r="M490" s="293"/>
      <c r="N490" s="293">
        <v>12</v>
      </c>
      <c r="O490" s="293"/>
      <c r="P490" s="293"/>
      <c r="Q490" s="293"/>
      <c r="R490" s="293"/>
      <c r="S490" s="293"/>
      <c r="T490" s="293"/>
      <c r="U490" s="293"/>
      <c r="V490" s="293"/>
      <c r="W490" s="293"/>
      <c r="X490" s="293"/>
      <c r="Y490" s="756"/>
      <c r="Z490" s="756"/>
      <c r="AA490" s="749"/>
      <c r="AB490" s="749"/>
      <c r="AC490" s="294">
        <f>SUM(Y490:AB490)</f>
        <v>0</v>
      </c>
    </row>
    <row r="491" spans="1:29" ht="15" hidden="1" outlineLevel="1">
      <c r="A491" s="525"/>
      <c r="B491" s="427" t="s">
        <v>306</v>
      </c>
      <c r="C491" s="289" t="s">
        <v>576</v>
      </c>
      <c r="D491" s="293"/>
      <c r="E491" s="293"/>
      <c r="F491" s="293"/>
      <c r="G491" s="293"/>
      <c r="H491" s="293"/>
      <c r="I491" s="293"/>
      <c r="J491" s="293"/>
      <c r="K491" s="293"/>
      <c r="L491" s="293"/>
      <c r="M491" s="293"/>
      <c r="N491" s="293">
        <v>12</v>
      </c>
      <c r="O491" s="293"/>
      <c r="P491" s="293"/>
      <c r="Q491" s="293"/>
      <c r="R491" s="293"/>
      <c r="S491" s="293"/>
      <c r="T491" s="293"/>
      <c r="U491" s="293"/>
      <c r="V491" s="293"/>
      <c r="W491" s="293"/>
      <c r="X491" s="293"/>
      <c r="Y491" s="758">
        <v>0</v>
      </c>
      <c r="Z491" s="758">
        <v>0</v>
      </c>
      <c r="AA491" s="758">
        <v>0</v>
      </c>
      <c r="AB491" s="758">
        <v>0</v>
      </c>
      <c r="AC491" s="304"/>
    </row>
    <row r="492" spans="1:29" ht="15" hidden="1" outlineLevel="1">
      <c r="A492" s="525"/>
      <c r="B492" s="427"/>
      <c r="C492" s="289"/>
      <c r="D492" s="747"/>
      <c r="E492" s="747"/>
      <c r="F492" s="747"/>
      <c r="G492" s="747"/>
      <c r="H492" s="747"/>
      <c r="I492" s="747"/>
      <c r="J492" s="747"/>
      <c r="K492" s="747"/>
      <c r="L492" s="747"/>
      <c r="M492" s="747"/>
      <c r="N492" s="747"/>
      <c r="O492" s="747"/>
      <c r="P492" s="747"/>
      <c r="Q492" s="747"/>
      <c r="R492" s="747"/>
      <c r="S492" s="747"/>
      <c r="T492" s="747"/>
      <c r="U492" s="747"/>
      <c r="V492" s="747"/>
      <c r="W492" s="747"/>
      <c r="X492" s="747"/>
      <c r="Y492" s="757"/>
      <c r="Z492" s="759"/>
      <c r="AA492" s="759"/>
      <c r="AB492" s="759"/>
      <c r="AC492" s="304"/>
    </row>
    <row r="493" spans="1:29" ht="30" hidden="1" outlineLevel="1">
      <c r="A493" s="525">
        <v>28</v>
      </c>
      <c r="B493" s="424" t="s">
        <v>119</v>
      </c>
      <c r="C493" s="289" t="s">
        <v>583</v>
      </c>
      <c r="D493" s="293"/>
      <c r="E493" s="293"/>
      <c r="F493" s="293"/>
      <c r="G493" s="293"/>
      <c r="H493" s="293"/>
      <c r="I493" s="293"/>
      <c r="J493" s="293"/>
      <c r="K493" s="293"/>
      <c r="L493" s="293"/>
      <c r="M493" s="293"/>
      <c r="N493" s="293">
        <v>12</v>
      </c>
      <c r="O493" s="293"/>
      <c r="P493" s="293"/>
      <c r="Q493" s="293"/>
      <c r="R493" s="293"/>
      <c r="S493" s="293"/>
      <c r="T493" s="293"/>
      <c r="U493" s="293"/>
      <c r="V493" s="293"/>
      <c r="W493" s="293"/>
      <c r="X493" s="293"/>
      <c r="Y493" s="756"/>
      <c r="Z493" s="749"/>
      <c r="AA493" s="756"/>
      <c r="AB493" s="749"/>
      <c r="AC493" s="294">
        <f>SUM(Y493:AB493)</f>
        <v>0</v>
      </c>
    </row>
    <row r="494" spans="1:29" ht="15" hidden="1" outlineLevel="1">
      <c r="A494" s="525"/>
      <c r="B494" s="427" t="s">
        <v>306</v>
      </c>
      <c r="C494" s="289" t="s">
        <v>576</v>
      </c>
      <c r="D494" s="293"/>
      <c r="E494" s="293"/>
      <c r="F494" s="293"/>
      <c r="G494" s="293"/>
      <c r="H494" s="293"/>
      <c r="I494" s="293"/>
      <c r="J494" s="293"/>
      <c r="K494" s="293"/>
      <c r="L494" s="293"/>
      <c r="M494" s="293"/>
      <c r="N494" s="293">
        <v>12</v>
      </c>
      <c r="O494" s="293"/>
      <c r="P494" s="293"/>
      <c r="Q494" s="293"/>
      <c r="R494" s="293"/>
      <c r="S494" s="293"/>
      <c r="T494" s="293"/>
      <c r="U494" s="293"/>
      <c r="V494" s="293"/>
      <c r="W494" s="293"/>
      <c r="X494" s="293"/>
      <c r="Y494" s="758">
        <v>0</v>
      </c>
      <c r="Z494" s="758">
        <v>0</v>
      </c>
      <c r="AA494" s="758">
        <v>0</v>
      </c>
      <c r="AB494" s="758">
        <v>0</v>
      </c>
      <c r="AC494" s="304"/>
    </row>
    <row r="495" spans="1:29" ht="15" hidden="1" outlineLevel="1">
      <c r="A495" s="525"/>
      <c r="B495" s="427"/>
      <c r="C495" s="289"/>
      <c r="D495" s="747"/>
      <c r="E495" s="747"/>
      <c r="F495" s="747"/>
      <c r="G495" s="747"/>
      <c r="H495" s="747"/>
      <c r="I495" s="747"/>
      <c r="J495" s="747"/>
      <c r="K495" s="747"/>
      <c r="L495" s="747"/>
      <c r="M495" s="747"/>
      <c r="N495" s="747"/>
      <c r="O495" s="747"/>
      <c r="P495" s="747"/>
      <c r="Q495" s="747"/>
      <c r="R495" s="747"/>
      <c r="S495" s="747"/>
      <c r="T495" s="747"/>
      <c r="U495" s="747"/>
      <c r="V495" s="747"/>
      <c r="W495" s="747"/>
      <c r="X495" s="747"/>
      <c r="Y495" s="757"/>
      <c r="Z495" s="759"/>
      <c r="AA495" s="759"/>
      <c r="AB495" s="759"/>
      <c r="AC495" s="304"/>
    </row>
    <row r="496" spans="1:29" ht="30" hidden="1" outlineLevel="1">
      <c r="A496" s="525">
        <v>29</v>
      </c>
      <c r="B496" s="424" t="s">
        <v>120</v>
      </c>
      <c r="C496" s="289" t="s">
        <v>583</v>
      </c>
      <c r="D496" s="293"/>
      <c r="E496" s="293"/>
      <c r="F496" s="293"/>
      <c r="G496" s="293"/>
      <c r="H496" s="293"/>
      <c r="I496" s="293"/>
      <c r="J496" s="293"/>
      <c r="K496" s="293"/>
      <c r="L496" s="293"/>
      <c r="M496" s="293"/>
      <c r="N496" s="293">
        <v>3</v>
      </c>
      <c r="O496" s="293"/>
      <c r="P496" s="293"/>
      <c r="Q496" s="293"/>
      <c r="R496" s="293"/>
      <c r="S496" s="293"/>
      <c r="T496" s="293"/>
      <c r="U496" s="293"/>
      <c r="V496" s="293"/>
      <c r="W496" s="293"/>
      <c r="X496" s="293"/>
      <c r="Y496" s="756"/>
      <c r="Z496" s="749"/>
      <c r="AA496" s="756"/>
      <c r="AB496" s="749"/>
      <c r="AC496" s="294">
        <f>SUM(Y496:AB496)</f>
        <v>0</v>
      </c>
    </row>
    <row r="497" spans="1:29" ht="15" hidden="1" outlineLevel="1">
      <c r="A497" s="525"/>
      <c r="B497" s="427" t="s">
        <v>306</v>
      </c>
      <c r="C497" s="289" t="s">
        <v>576</v>
      </c>
      <c r="D497" s="293"/>
      <c r="E497" s="293"/>
      <c r="F497" s="293"/>
      <c r="G497" s="293"/>
      <c r="H497" s="293"/>
      <c r="I497" s="293"/>
      <c r="J497" s="293"/>
      <c r="K497" s="293"/>
      <c r="L497" s="293"/>
      <c r="M497" s="293"/>
      <c r="N497" s="293">
        <v>3</v>
      </c>
      <c r="O497" s="293"/>
      <c r="P497" s="293"/>
      <c r="Q497" s="293"/>
      <c r="R497" s="293"/>
      <c r="S497" s="293"/>
      <c r="T497" s="293"/>
      <c r="U497" s="293"/>
      <c r="V497" s="293"/>
      <c r="W497" s="293"/>
      <c r="X497" s="293"/>
      <c r="Y497" s="758">
        <v>0</v>
      </c>
      <c r="Z497" s="758">
        <v>0</v>
      </c>
      <c r="AA497" s="758">
        <v>0</v>
      </c>
      <c r="AB497" s="758">
        <v>0</v>
      </c>
      <c r="AC497" s="304"/>
    </row>
    <row r="498" spans="1:29" ht="15" hidden="1" outlineLevel="1">
      <c r="A498" s="525"/>
      <c r="B498" s="427"/>
      <c r="C498" s="289"/>
      <c r="D498" s="747"/>
      <c r="E498" s="747"/>
      <c r="F498" s="747"/>
      <c r="G498" s="747"/>
      <c r="H498" s="747"/>
      <c r="I498" s="747"/>
      <c r="J498" s="747"/>
      <c r="K498" s="747"/>
      <c r="L498" s="747"/>
      <c r="M498" s="747"/>
      <c r="N498" s="747"/>
      <c r="O498" s="747"/>
      <c r="P498" s="747"/>
      <c r="Q498" s="747"/>
      <c r="R498" s="747"/>
      <c r="S498" s="747"/>
      <c r="T498" s="747"/>
      <c r="U498" s="747"/>
      <c r="V498" s="747"/>
      <c r="W498" s="747"/>
      <c r="X498" s="747"/>
      <c r="Y498" s="757"/>
      <c r="Z498" s="759"/>
      <c r="AA498" s="759"/>
      <c r="AB498" s="759"/>
      <c r="AC498" s="304"/>
    </row>
    <row r="499" spans="1:29" ht="30" hidden="1" outlineLevel="1">
      <c r="A499" s="525">
        <v>30</v>
      </c>
      <c r="B499" s="424" t="s">
        <v>121</v>
      </c>
      <c r="C499" s="289" t="s">
        <v>583</v>
      </c>
      <c r="D499" s="293"/>
      <c r="E499" s="293"/>
      <c r="F499" s="293"/>
      <c r="G499" s="293"/>
      <c r="H499" s="293"/>
      <c r="I499" s="293"/>
      <c r="J499" s="293"/>
      <c r="K499" s="293"/>
      <c r="L499" s="293"/>
      <c r="M499" s="293"/>
      <c r="N499" s="293">
        <v>12</v>
      </c>
      <c r="O499" s="293"/>
      <c r="P499" s="293"/>
      <c r="Q499" s="293"/>
      <c r="R499" s="293"/>
      <c r="S499" s="293"/>
      <c r="T499" s="293"/>
      <c r="U499" s="293"/>
      <c r="V499" s="293"/>
      <c r="W499" s="293"/>
      <c r="X499" s="293"/>
      <c r="Y499" s="756"/>
      <c r="Z499" s="756"/>
      <c r="AA499" s="756"/>
      <c r="AB499" s="756"/>
      <c r="AC499" s="294">
        <f>SUM(Y499:AB499)</f>
        <v>0</v>
      </c>
    </row>
    <row r="500" spans="1:29" ht="15" hidden="1" outlineLevel="1">
      <c r="A500" s="525"/>
      <c r="B500" s="427" t="s">
        <v>306</v>
      </c>
      <c r="C500" s="289" t="s">
        <v>576</v>
      </c>
      <c r="D500" s="293"/>
      <c r="E500" s="293"/>
      <c r="F500" s="293"/>
      <c r="G500" s="293"/>
      <c r="H500" s="293"/>
      <c r="I500" s="293"/>
      <c r="J500" s="293"/>
      <c r="K500" s="293"/>
      <c r="L500" s="293"/>
      <c r="M500" s="293"/>
      <c r="N500" s="293">
        <v>12</v>
      </c>
      <c r="O500" s="293"/>
      <c r="P500" s="293"/>
      <c r="Q500" s="293"/>
      <c r="R500" s="293"/>
      <c r="S500" s="293"/>
      <c r="T500" s="293"/>
      <c r="U500" s="293"/>
      <c r="V500" s="293"/>
      <c r="W500" s="293"/>
      <c r="X500" s="293"/>
      <c r="Y500" s="758">
        <v>0</v>
      </c>
      <c r="Z500" s="758">
        <v>1</v>
      </c>
      <c r="AA500" s="758">
        <v>2</v>
      </c>
      <c r="AB500" s="758">
        <v>3</v>
      </c>
      <c r="AC500" s="304"/>
    </row>
    <row r="501" spans="1:29" ht="15" hidden="1" outlineLevel="1">
      <c r="A501" s="525"/>
      <c r="B501" s="427"/>
      <c r="C501" s="289"/>
      <c r="D501" s="747"/>
      <c r="E501" s="747"/>
      <c r="F501" s="747"/>
      <c r="G501" s="747"/>
      <c r="H501" s="747"/>
      <c r="I501" s="747"/>
      <c r="J501" s="747"/>
      <c r="K501" s="747"/>
      <c r="L501" s="747"/>
      <c r="M501" s="747"/>
      <c r="N501" s="747"/>
      <c r="O501" s="747"/>
      <c r="P501" s="747"/>
      <c r="Q501" s="747"/>
      <c r="R501" s="747"/>
      <c r="S501" s="747"/>
      <c r="T501" s="747"/>
      <c r="U501" s="747"/>
      <c r="V501" s="747"/>
      <c r="W501" s="747"/>
      <c r="X501" s="747"/>
      <c r="Y501" s="757"/>
      <c r="Z501" s="759"/>
      <c r="AA501" s="759"/>
      <c r="AB501" s="759"/>
      <c r="AC501" s="304"/>
    </row>
    <row r="502" spans="1:29" ht="30" hidden="1" outlineLevel="1">
      <c r="A502" s="525">
        <v>31</v>
      </c>
      <c r="B502" s="424" t="s">
        <v>122</v>
      </c>
      <c r="C502" s="289" t="s">
        <v>583</v>
      </c>
      <c r="D502" s="293"/>
      <c r="E502" s="293"/>
      <c r="F502" s="293"/>
      <c r="G502" s="293"/>
      <c r="H502" s="293"/>
      <c r="I502" s="293"/>
      <c r="J502" s="293"/>
      <c r="K502" s="293"/>
      <c r="L502" s="293"/>
      <c r="M502" s="293"/>
      <c r="N502" s="293">
        <v>12</v>
      </c>
      <c r="O502" s="293"/>
      <c r="P502" s="293"/>
      <c r="Q502" s="293"/>
      <c r="R502" s="293"/>
      <c r="S502" s="293"/>
      <c r="T502" s="293"/>
      <c r="U502" s="293"/>
      <c r="V502" s="293"/>
      <c r="W502" s="293"/>
      <c r="X502" s="293"/>
      <c r="Y502" s="756"/>
      <c r="Z502" s="749"/>
      <c r="AA502" s="749"/>
      <c r="AB502" s="749"/>
      <c r="AC502" s="294">
        <f>SUM(Y502:AB502)</f>
        <v>0</v>
      </c>
    </row>
    <row r="503" spans="1:29" ht="15" hidden="1" outlineLevel="1">
      <c r="A503" s="525"/>
      <c r="B503" s="427" t="s">
        <v>306</v>
      </c>
      <c r="C503" s="289" t="s">
        <v>576</v>
      </c>
      <c r="D503" s="293"/>
      <c r="E503" s="293"/>
      <c r="F503" s="293"/>
      <c r="G503" s="293"/>
      <c r="H503" s="293"/>
      <c r="I503" s="293"/>
      <c r="J503" s="293"/>
      <c r="K503" s="293"/>
      <c r="L503" s="293"/>
      <c r="M503" s="293"/>
      <c r="N503" s="293">
        <v>12</v>
      </c>
      <c r="O503" s="293"/>
      <c r="P503" s="293"/>
      <c r="Q503" s="293"/>
      <c r="R503" s="293"/>
      <c r="S503" s="293"/>
      <c r="T503" s="293"/>
      <c r="U503" s="293"/>
      <c r="V503" s="293"/>
      <c r="W503" s="293"/>
      <c r="X503" s="293"/>
      <c r="Y503" s="758">
        <v>0</v>
      </c>
      <c r="Z503" s="758">
        <v>0</v>
      </c>
      <c r="AA503" s="758">
        <v>0</v>
      </c>
      <c r="AB503" s="758">
        <v>0</v>
      </c>
      <c r="AC503" s="304"/>
    </row>
    <row r="504" spans="1:29" ht="15" hidden="1" outlineLevel="1">
      <c r="A504" s="525"/>
      <c r="B504" s="424"/>
      <c r="C504" s="289"/>
      <c r="D504" s="747"/>
      <c r="E504" s="747"/>
      <c r="F504" s="747"/>
      <c r="G504" s="747"/>
      <c r="H504" s="747"/>
      <c r="I504" s="747"/>
      <c r="J504" s="747"/>
      <c r="K504" s="747"/>
      <c r="L504" s="747"/>
      <c r="M504" s="747"/>
      <c r="N504" s="747"/>
      <c r="O504" s="747"/>
      <c r="P504" s="747"/>
      <c r="Q504" s="747"/>
      <c r="R504" s="747"/>
      <c r="S504" s="747"/>
      <c r="T504" s="747"/>
      <c r="U504" s="747"/>
      <c r="V504" s="747"/>
      <c r="W504" s="747"/>
      <c r="X504" s="747"/>
      <c r="Y504" s="757"/>
      <c r="Z504" s="759"/>
      <c r="AA504" s="759"/>
      <c r="AB504" s="759"/>
      <c r="AC504" s="304"/>
    </row>
    <row r="505" spans="1:29" ht="15" hidden="1" outlineLevel="1">
      <c r="A505" s="525">
        <v>32</v>
      </c>
      <c r="B505" s="424" t="s">
        <v>123</v>
      </c>
      <c r="C505" s="289" t="s">
        <v>583</v>
      </c>
      <c r="D505" s="293"/>
      <c r="E505" s="293"/>
      <c r="F505" s="293"/>
      <c r="G505" s="293"/>
      <c r="H505" s="293"/>
      <c r="I505" s="293"/>
      <c r="J505" s="293"/>
      <c r="K505" s="293"/>
      <c r="L505" s="293"/>
      <c r="M505" s="293"/>
      <c r="N505" s="293">
        <v>12</v>
      </c>
      <c r="O505" s="293"/>
      <c r="P505" s="293"/>
      <c r="Q505" s="293"/>
      <c r="R505" s="293"/>
      <c r="S505" s="293"/>
      <c r="T505" s="293"/>
      <c r="U505" s="293"/>
      <c r="V505" s="293"/>
      <c r="W505" s="293"/>
      <c r="X505" s="293"/>
      <c r="Y505" s="756"/>
      <c r="Z505" s="749"/>
      <c r="AA505" s="749"/>
      <c r="AB505" s="749"/>
      <c r="AC505" s="294">
        <f>SUM(Y505:AB505)</f>
        <v>0</v>
      </c>
    </row>
    <row r="506" spans="1:29" ht="15" hidden="1" outlineLevel="1">
      <c r="A506" s="525"/>
      <c r="B506" s="427" t="s">
        <v>306</v>
      </c>
      <c r="C506" s="289" t="s">
        <v>576</v>
      </c>
      <c r="D506" s="293"/>
      <c r="E506" s="293"/>
      <c r="F506" s="293"/>
      <c r="G506" s="293"/>
      <c r="H506" s="293"/>
      <c r="I506" s="293"/>
      <c r="J506" s="293"/>
      <c r="K506" s="293"/>
      <c r="L506" s="293"/>
      <c r="M506" s="293"/>
      <c r="N506" s="293">
        <v>12</v>
      </c>
      <c r="O506" s="293"/>
      <c r="P506" s="293"/>
      <c r="Q506" s="293" t="s">
        <v>773</v>
      </c>
      <c r="R506" s="293"/>
      <c r="S506" s="293"/>
      <c r="T506" s="293"/>
      <c r="U506" s="293"/>
      <c r="V506" s="293"/>
      <c r="W506" s="293"/>
      <c r="X506" s="293"/>
      <c r="Y506" s="758">
        <v>0</v>
      </c>
      <c r="Z506" s="758">
        <v>0</v>
      </c>
      <c r="AA506" s="758">
        <v>0</v>
      </c>
      <c r="AB506" s="758">
        <v>0</v>
      </c>
      <c r="AC506" s="304"/>
    </row>
    <row r="507" spans="1:29" ht="15" hidden="1" outlineLevel="1">
      <c r="A507" s="525"/>
      <c r="B507" s="424"/>
      <c r="C507" s="289"/>
      <c r="D507" s="747"/>
      <c r="E507" s="747"/>
      <c r="F507" s="747"/>
      <c r="G507" s="747"/>
      <c r="H507" s="747"/>
      <c r="I507" s="747"/>
      <c r="J507" s="747"/>
      <c r="K507" s="747"/>
      <c r="L507" s="747"/>
      <c r="M507" s="747"/>
      <c r="N507" s="747"/>
      <c r="O507" s="747"/>
      <c r="P507" s="747"/>
      <c r="Q507" s="747"/>
      <c r="R507" s="747"/>
      <c r="S507" s="747"/>
      <c r="T507" s="747"/>
      <c r="U507" s="747"/>
      <c r="V507" s="747"/>
      <c r="W507" s="747"/>
      <c r="X507" s="747"/>
      <c r="Y507" s="757"/>
      <c r="Z507" s="759"/>
      <c r="AA507" s="759"/>
      <c r="AB507" s="759"/>
      <c r="AC507" s="304"/>
    </row>
    <row r="508" spans="1:29" ht="15.6" hidden="1" outlineLevel="1">
      <c r="A508" s="525"/>
      <c r="B508" s="497" t="s">
        <v>499</v>
      </c>
      <c r="C508" s="289"/>
      <c r="D508" s="747"/>
      <c r="E508" s="747"/>
      <c r="F508" s="747"/>
      <c r="G508" s="747"/>
      <c r="H508" s="747"/>
      <c r="I508" s="747"/>
      <c r="J508" s="747"/>
      <c r="K508" s="747"/>
      <c r="L508" s="747"/>
      <c r="M508" s="747"/>
      <c r="N508" s="747"/>
      <c r="O508" s="747"/>
      <c r="P508" s="747"/>
      <c r="Q508" s="747"/>
      <c r="R508" s="747"/>
      <c r="S508" s="747"/>
      <c r="T508" s="747"/>
      <c r="U508" s="747"/>
      <c r="V508" s="747"/>
      <c r="W508" s="747"/>
      <c r="X508" s="747"/>
      <c r="Y508" s="757"/>
      <c r="Z508" s="759"/>
      <c r="AA508" s="759"/>
      <c r="AB508" s="759"/>
      <c r="AC508" s="304"/>
    </row>
    <row r="509" spans="1:29" ht="15" hidden="1" outlineLevel="1">
      <c r="A509" s="525">
        <v>33</v>
      </c>
      <c r="B509" s="424" t="s">
        <v>124</v>
      </c>
      <c r="C509" s="289" t="s">
        <v>583</v>
      </c>
      <c r="D509" s="293"/>
      <c r="E509" s="293"/>
      <c r="F509" s="293" t="s">
        <v>773</v>
      </c>
      <c r="G509" s="293"/>
      <c r="H509" s="293"/>
      <c r="I509" s="293"/>
      <c r="J509" s="293"/>
      <c r="K509" s="293"/>
      <c r="L509" s="293"/>
      <c r="M509" s="293"/>
      <c r="N509" s="293">
        <v>0</v>
      </c>
      <c r="O509" s="293"/>
      <c r="P509" s="293"/>
      <c r="Q509" s="293" t="s">
        <v>773</v>
      </c>
      <c r="R509" s="293"/>
      <c r="S509" s="293"/>
      <c r="T509" s="293"/>
      <c r="U509" s="293"/>
      <c r="V509" s="293"/>
      <c r="W509" s="293"/>
      <c r="X509" s="293"/>
      <c r="Y509" s="756"/>
      <c r="Z509" s="749"/>
      <c r="AA509" s="749"/>
      <c r="AB509" s="749"/>
      <c r="AC509" s="294">
        <f>SUM(Y509:AB509)</f>
        <v>0</v>
      </c>
    </row>
    <row r="510" spans="1:29" ht="15" hidden="1" outlineLevel="1">
      <c r="A510" s="525"/>
      <c r="B510" s="427" t="s">
        <v>306</v>
      </c>
      <c r="C510" s="289" t="s">
        <v>576</v>
      </c>
      <c r="D510" s="293"/>
      <c r="E510" s="293"/>
      <c r="F510" s="293" t="s">
        <v>773</v>
      </c>
      <c r="G510" s="293"/>
      <c r="H510" s="293"/>
      <c r="I510" s="293"/>
      <c r="J510" s="293"/>
      <c r="K510" s="293"/>
      <c r="L510" s="293"/>
      <c r="M510" s="293"/>
      <c r="N510" s="293">
        <v>0</v>
      </c>
      <c r="O510" s="293"/>
      <c r="P510" s="293"/>
      <c r="Q510" s="293" t="s">
        <v>773</v>
      </c>
      <c r="R510" s="293"/>
      <c r="S510" s="293"/>
      <c r="T510" s="293"/>
      <c r="U510" s="293"/>
      <c r="V510" s="293"/>
      <c r="W510" s="293"/>
      <c r="X510" s="293"/>
      <c r="Y510" s="758">
        <v>0</v>
      </c>
      <c r="Z510" s="758">
        <v>0</v>
      </c>
      <c r="AA510" s="758">
        <v>0</v>
      </c>
      <c r="AB510" s="758">
        <v>0</v>
      </c>
      <c r="AC510" s="304"/>
    </row>
    <row r="511" spans="1:29" ht="15" hidden="1" outlineLevel="1">
      <c r="A511" s="525"/>
      <c r="B511" s="424"/>
      <c r="C511" s="289"/>
      <c r="D511" s="747"/>
      <c r="E511" s="747"/>
      <c r="F511" s="747"/>
      <c r="G511" s="747"/>
      <c r="H511" s="747"/>
      <c r="I511" s="747"/>
      <c r="J511" s="747"/>
      <c r="K511" s="747"/>
      <c r="L511" s="747"/>
      <c r="M511" s="747"/>
      <c r="N511" s="747"/>
      <c r="O511" s="747"/>
      <c r="P511" s="747"/>
      <c r="Q511" s="747"/>
      <c r="R511" s="747"/>
      <c r="S511" s="747"/>
      <c r="T511" s="747"/>
      <c r="U511" s="747"/>
      <c r="V511" s="747"/>
      <c r="W511" s="747"/>
      <c r="X511" s="747"/>
      <c r="Y511" s="757"/>
      <c r="Z511" s="759"/>
      <c r="AA511" s="759"/>
      <c r="AB511" s="759"/>
      <c r="AC511" s="304"/>
    </row>
    <row r="512" spans="1:29" ht="15" hidden="1" outlineLevel="1">
      <c r="A512" s="525">
        <v>34</v>
      </c>
      <c r="B512" s="424" t="s">
        <v>125</v>
      </c>
      <c r="C512" s="289" t="s">
        <v>583</v>
      </c>
      <c r="D512" s="293"/>
      <c r="E512" s="293"/>
      <c r="F512" s="293" t="s">
        <v>773</v>
      </c>
      <c r="G512" s="293"/>
      <c r="H512" s="293"/>
      <c r="I512" s="293"/>
      <c r="J512" s="293"/>
      <c r="K512" s="293"/>
      <c r="L512" s="293"/>
      <c r="M512" s="293"/>
      <c r="N512" s="293">
        <v>0</v>
      </c>
      <c r="O512" s="293"/>
      <c r="P512" s="293"/>
      <c r="Q512" s="293" t="s">
        <v>773</v>
      </c>
      <c r="R512" s="293"/>
      <c r="S512" s="293"/>
      <c r="T512" s="293"/>
      <c r="U512" s="293"/>
      <c r="V512" s="293"/>
      <c r="W512" s="293"/>
      <c r="X512" s="293"/>
      <c r="Y512" s="756"/>
      <c r="Z512" s="749"/>
      <c r="AA512" s="749"/>
      <c r="AB512" s="749"/>
      <c r="AC512" s="294">
        <f>SUM(Y512:AB512)</f>
        <v>0</v>
      </c>
    </row>
    <row r="513" spans="1:29" ht="15" hidden="1" outlineLevel="1">
      <c r="A513" s="525"/>
      <c r="B513" s="427" t="s">
        <v>306</v>
      </c>
      <c r="C513" s="289" t="s">
        <v>576</v>
      </c>
      <c r="D513" s="293"/>
      <c r="E513" s="293"/>
      <c r="F513" s="293" t="s">
        <v>773</v>
      </c>
      <c r="G513" s="293"/>
      <c r="H513" s="293"/>
      <c r="I513" s="293"/>
      <c r="J513" s="293"/>
      <c r="K513" s="293"/>
      <c r="L513" s="293"/>
      <c r="M513" s="293"/>
      <c r="N513" s="293">
        <v>0</v>
      </c>
      <c r="O513" s="293"/>
      <c r="P513" s="293"/>
      <c r="Q513" s="293" t="s">
        <v>773</v>
      </c>
      <c r="R513" s="293"/>
      <c r="S513" s="293"/>
      <c r="T513" s="293"/>
      <c r="U513" s="293"/>
      <c r="V513" s="293"/>
      <c r="W513" s="293"/>
      <c r="X513" s="293"/>
      <c r="Y513" s="758">
        <v>0</v>
      </c>
      <c r="Z513" s="758">
        <v>0</v>
      </c>
      <c r="AA513" s="758">
        <v>0</v>
      </c>
      <c r="AB513" s="758">
        <v>0</v>
      </c>
      <c r="AC513" s="304"/>
    </row>
    <row r="514" spans="1:29" ht="15" hidden="1" outlineLevel="1">
      <c r="A514" s="525"/>
      <c r="B514" s="424"/>
      <c r="C514" s="289"/>
      <c r="D514" s="747"/>
      <c r="E514" s="747"/>
      <c r="F514" s="747"/>
      <c r="G514" s="747"/>
      <c r="H514" s="747"/>
      <c r="I514" s="747"/>
      <c r="J514" s="747"/>
      <c r="K514" s="747"/>
      <c r="L514" s="747"/>
      <c r="M514" s="747"/>
      <c r="N514" s="747"/>
      <c r="O514" s="747"/>
      <c r="P514" s="747"/>
      <c r="Q514" s="747"/>
      <c r="R514" s="747"/>
      <c r="S514" s="747"/>
      <c r="T514" s="747"/>
      <c r="U514" s="747"/>
      <c r="V514" s="747"/>
      <c r="W514" s="747"/>
      <c r="X514" s="747"/>
      <c r="Y514" s="757"/>
      <c r="Z514" s="759"/>
      <c r="AA514" s="759"/>
      <c r="AB514" s="759"/>
      <c r="AC514" s="304"/>
    </row>
    <row r="515" spans="1:29" ht="15" hidden="1" outlineLevel="1">
      <c r="A515" s="525">
        <v>35</v>
      </c>
      <c r="B515" s="424" t="s">
        <v>126</v>
      </c>
      <c r="C515" s="289" t="s">
        <v>583</v>
      </c>
      <c r="D515" s="293"/>
      <c r="E515" s="293"/>
      <c r="F515" s="293"/>
      <c r="G515" s="293"/>
      <c r="H515" s="293"/>
      <c r="I515" s="293"/>
      <c r="J515" s="293"/>
      <c r="K515" s="293"/>
      <c r="L515" s="293"/>
      <c r="M515" s="293"/>
      <c r="N515" s="293">
        <v>0</v>
      </c>
      <c r="O515" s="293"/>
      <c r="P515" s="293"/>
      <c r="Q515" s="293"/>
      <c r="R515" s="293"/>
      <c r="S515" s="293"/>
      <c r="T515" s="293"/>
      <c r="U515" s="293"/>
      <c r="V515" s="293"/>
      <c r="W515" s="293"/>
      <c r="X515" s="293"/>
      <c r="Y515" s="749"/>
      <c r="Z515" s="749"/>
      <c r="AA515" s="749"/>
      <c r="AB515" s="749"/>
      <c r="AC515" s="294">
        <f>SUM(Y515:AB515)</f>
        <v>0</v>
      </c>
    </row>
    <row r="516" spans="1:29" ht="15" hidden="1" outlineLevel="1">
      <c r="A516" s="525"/>
      <c r="B516" s="427" t="s">
        <v>306</v>
      </c>
      <c r="C516" s="289" t="s">
        <v>576</v>
      </c>
      <c r="D516" s="293"/>
      <c r="E516" s="293"/>
      <c r="F516" s="293"/>
      <c r="G516" s="293"/>
      <c r="H516" s="293"/>
      <c r="I516" s="293"/>
      <c r="J516" s="293"/>
      <c r="K516" s="293"/>
      <c r="L516" s="293"/>
      <c r="M516" s="293"/>
      <c r="N516" s="293">
        <v>0</v>
      </c>
      <c r="O516" s="293"/>
      <c r="P516" s="293"/>
      <c r="Q516" s="293"/>
      <c r="R516" s="293"/>
      <c r="S516" s="293"/>
      <c r="T516" s="293"/>
      <c r="U516" s="293"/>
      <c r="V516" s="293"/>
      <c r="W516" s="293"/>
      <c r="X516" s="293"/>
      <c r="Y516" s="758">
        <v>0</v>
      </c>
      <c r="Z516" s="758">
        <v>0</v>
      </c>
      <c r="AA516" s="758">
        <v>0</v>
      </c>
      <c r="AB516" s="758">
        <v>0</v>
      </c>
      <c r="AC516" s="304"/>
    </row>
    <row r="517" spans="1:29" ht="15" hidden="1" outlineLevel="1">
      <c r="A517" s="525"/>
      <c r="B517" s="427"/>
      <c r="C517" s="289"/>
      <c r="D517" s="747"/>
      <c r="E517" s="747"/>
      <c r="F517" s="747"/>
      <c r="G517" s="747"/>
      <c r="H517" s="747"/>
      <c r="I517" s="747"/>
      <c r="J517" s="747"/>
      <c r="K517" s="747"/>
      <c r="L517" s="747"/>
      <c r="M517" s="747"/>
      <c r="N517" s="747"/>
      <c r="O517" s="747"/>
      <c r="P517" s="747"/>
      <c r="Q517" s="747"/>
      <c r="R517" s="747"/>
      <c r="S517" s="747"/>
      <c r="T517" s="747"/>
      <c r="U517" s="747"/>
      <c r="V517" s="747"/>
      <c r="W517" s="747"/>
      <c r="X517" s="747"/>
      <c r="Y517" s="757"/>
      <c r="Z517" s="759"/>
      <c r="AA517" s="759"/>
      <c r="AB517" s="759"/>
      <c r="AC517" s="304"/>
    </row>
    <row r="518" spans="1:29" ht="15.6" hidden="1" outlineLevel="1">
      <c r="A518" s="525"/>
      <c r="B518" s="497" t="s">
        <v>500</v>
      </c>
      <c r="C518" s="289"/>
      <c r="D518" s="747"/>
      <c r="E518" s="747"/>
      <c r="F518" s="747"/>
      <c r="G518" s="747"/>
      <c r="H518" s="747"/>
      <c r="I518" s="747"/>
      <c r="J518" s="747"/>
      <c r="K518" s="747"/>
      <c r="L518" s="747"/>
      <c r="M518" s="747"/>
      <c r="N518" s="747"/>
      <c r="O518" s="747"/>
      <c r="P518" s="747"/>
      <c r="Q518" s="747"/>
      <c r="R518" s="747"/>
      <c r="S518" s="747"/>
      <c r="T518" s="747"/>
      <c r="U518" s="747"/>
      <c r="V518" s="747"/>
      <c r="W518" s="747"/>
      <c r="X518" s="747"/>
      <c r="Y518" s="757"/>
      <c r="Z518" s="759"/>
      <c r="AA518" s="759"/>
      <c r="AB518" s="759"/>
      <c r="AC518" s="304"/>
    </row>
    <row r="519" spans="1:29" ht="45" hidden="1" outlineLevel="1">
      <c r="A519" s="525">
        <v>36</v>
      </c>
      <c r="B519" s="424" t="s">
        <v>127</v>
      </c>
      <c r="C519" s="289" t="s">
        <v>583</v>
      </c>
      <c r="D519" s="293"/>
      <c r="E519" s="293"/>
      <c r="F519" s="293" t="s">
        <v>773</v>
      </c>
      <c r="G519" s="293"/>
      <c r="H519" s="293"/>
      <c r="I519" s="293"/>
      <c r="J519" s="293"/>
      <c r="K519" s="293"/>
      <c r="L519" s="293"/>
      <c r="M519" s="293"/>
      <c r="N519" s="293">
        <v>0</v>
      </c>
      <c r="O519" s="293"/>
      <c r="P519" s="293"/>
      <c r="Q519" s="293" t="s">
        <v>773</v>
      </c>
      <c r="R519" s="293"/>
      <c r="S519" s="293"/>
      <c r="T519" s="293"/>
      <c r="U519" s="293"/>
      <c r="V519" s="293"/>
      <c r="W519" s="293"/>
      <c r="X519" s="293"/>
      <c r="Y519" s="756"/>
      <c r="Z519" s="749"/>
      <c r="AA519" s="749"/>
      <c r="AB519" s="749"/>
      <c r="AC519" s="294">
        <f>SUM(Y519:AB519)</f>
        <v>0</v>
      </c>
    </row>
    <row r="520" spans="1:29" ht="15" hidden="1" outlineLevel="1">
      <c r="A520" s="525"/>
      <c r="B520" s="427" t="s">
        <v>306</v>
      </c>
      <c r="C520" s="289" t="s">
        <v>576</v>
      </c>
      <c r="D520" s="293"/>
      <c r="E520" s="293"/>
      <c r="F520" s="293" t="s">
        <v>773</v>
      </c>
      <c r="G520" s="293"/>
      <c r="H520" s="293"/>
      <c r="I520" s="293"/>
      <c r="J520" s="293"/>
      <c r="K520" s="293"/>
      <c r="L520" s="293"/>
      <c r="M520" s="293"/>
      <c r="N520" s="293">
        <v>0</v>
      </c>
      <c r="O520" s="293"/>
      <c r="P520" s="293"/>
      <c r="Q520" s="293" t="s">
        <v>773</v>
      </c>
      <c r="R520" s="293"/>
      <c r="S520" s="293"/>
      <c r="T520" s="293"/>
      <c r="U520" s="293"/>
      <c r="V520" s="293"/>
      <c r="W520" s="293"/>
      <c r="X520" s="293"/>
      <c r="Y520" s="758">
        <v>0</v>
      </c>
      <c r="Z520" s="758">
        <v>0</v>
      </c>
      <c r="AA520" s="758">
        <v>0</v>
      </c>
      <c r="AB520" s="758">
        <v>0</v>
      </c>
      <c r="AC520" s="304"/>
    </row>
    <row r="521" spans="1:29" ht="15" hidden="1" outlineLevel="1">
      <c r="A521" s="525"/>
      <c r="B521" s="424"/>
      <c r="C521" s="289"/>
      <c r="D521" s="747"/>
      <c r="E521" s="747"/>
      <c r="F521" s="747"/>
      <c r="G521" s="747"/>
      <c r="H521" s="747"/>
      <c r="I521" s="747"/>
      <c r="J521" s="747"/>
      <c r="K521" s="747"/>
      <c r="L521" s="747"/>
      <c r="M521" s="747"/>
      <c r="N521" s="747"/>
      <c r="O521" s="747"/>
      <c r="P521" s="747"/>
      <c r="Q521" s="747"/>
      <c r="R521" s="747"/>
      <c r="S521" s="747"/>
      <c r="T521" s="747"/>
      <c r="U521" s="747"/>
      <c r="V521" s="747"/>
      <c r="W521" s="747"/>
      <c r="X521" s="747"/>
      <c r="Y521" s="757"/>
      <c r="Z521" s="759"/>
      <c r="AA521" s="759"/>
      <c r="AB521" s="759"/>
      <c r="AC521" s="304"/>
    </row>
    <row r="522" spans="1:29" ht="30" hidden="1" outlineLevel="1">
      <c r="A522" s="525">
        <v>37</v>
      </c>
      <c r="B522" s="424" t="s">
        <v>128</v>
      </c>
      <c r="C522" s="289" t="s">
        <v>583</v>
      </c>
      <c r="D522" s="293"/>
      <c r="E522" s="293"/>
      <c r="F522" s="293" t="s">
        <v>773</v>
      </c>
      <c r="G522" s="293"/>
      <c r="H522" s="293"/>
      <c r="I522" s="293"/>
      <c r="J522" s="293"/>
      <c r="K522" s="293"/>
      <c r="L522" s="293"/>
      <c r="M522" s="293"/>
      <c r="N522" s="293">
        <v>0</v>
      </c>
      <c r="O522" s="293"/>
      <c r="P522" s="293"/>
      <c r="Q522" s="293" t="s">
        <v>773</v>
      </c>
      <c r="R522" s="293"/>
      <c r="S522" s="293"/>
      <c r="T522" s="293"/>
      <c r="U522" s="293"/>
      <c r="V522" s="293"/>
      <c r="W522" s="293"/>
      <c r="X522" s="293"/>
      <c r="Y522" s="756"/>
      <c r="Z522" s="749"/>
      <c r="AA522" s="749"/>
      <c r="AB522" s="749"/>
      <c r="AC522" s="294">
        <f>SUM(Y522:AB522)</f>
        <v>0</v>
      </c>
    </row>
    <row r="523" spans="1:29" ht="15" hidden="1" outlineLevel="1">
      <c r="A523" s="525"/>
      <c r="B523" s="427" t="s">
        <v>306</v>
      </c>
      <c r="C523" s="289" t="s">
        <v>576</v>
      </c>
      <c r="D523" s="293"/>
      <c r="E523" s="293"/>
      <c r="F523" s="293" t="s">
        <v>773</v>
      </c>
      <c r="G523" s="293"/>
      <c r="H523" s="293"/>
      <c r="I523" s="293"/>
      <c r="J523" s="293"/>
      <c r="K523" s="293"/>
      <c r="L523" s="293"/>
      <c r="M523" s="293"/>
      <c r="N523" s="293">
        <v>0</v>
      </c>
      <c r="O523" s="293"/>
      <c r="P523" s="293"/>
      <c r="Q523" s="293" t="s">
        <v>773</v>
      </c>
      <c r="R523" s="293"/>
      <c r="S523" s="293"/>
      <c r="T523" s="293"/>
      <c r="U523" s="293"/>
      <c r="V523" s="293"/>
      <c r="W523" s="293"/>
      <c r="X523" s="293"/>
      <c r="Y523" s="758">
        <v>0</v>
      </c>
      <c r="Z523" s="758">
        <v>0</v>
      </c>
      <c r="AA523" s="758">
        <v>0</v>
      </c>
      <c r="AB523" s="758">
        <v>0</v>
      </c>
      <c r="AC523" s="304"/>
    </row>
    <row r="524" spans="1:29" ht="15" hidden="1" outlineLevel="1">
      <c r="A524" s="525"/>
      <c r="B524" s="424"/>
      <c r="C524" s="289"/>
      <c r="D524" s="747"/>
      <c r="E524" s="747"/>
      <c r="F524" s="747"/>
      <c r="G524" s="747"/>
      <c r="H524" s="747"/>
      <c r="I524" s="747"/>
      <c r="J524" s="747"/>
      <c r="K524" s="747"/>
      <c r="L524" s="747"/>
      <c r="M524" s="747"/>
      <c r="N524" s="747"/>
      <c r="O524" s="747"/>
      <c r="P524" s="747"/>
      <c r="Q524" s="747"/>
      <c r="R524" s="747"/>
      <c r="S524" s="747"/>
      <c r="T524" s="747"/>
      <c r="U524" s="747"/>
      <c r="V524" s="747"/>
      <c r="W524" s="747"/>
      <c r="X524" s="747"/>
      <c r="Y524" s="757"/>
      <c r="Z524" s="759"/>
      <c r="AA524" s="759"/>
      <c r="AB524" s="759"/>
      <c r="AC524" s="304"/>
    </row>
    <row r="525" spans="1:29" ht="15" hidden="1" outlineLevel="1">
      <c r="A525" s="525">
        <v>38</v>
      </c>
      <c r="B525" s="424" t="s">
        <v>129</v>
      </c>
      <c r="C525" s="289" t="s">
        <v>583</v>
      </c>
      <c r="D525" s="293"/>
      <c r="E525" s="293"/>
      <c r="F525" s="293" t="s">
        <v>773</v>
      </c>
      <c r="G525" s="293"/>
      <c r="H525" s="293"/>
      <c r="I525" s="293"/>
      <c r="J525" s="293"/>
      <c r="K525" s="293"/>
      <c r="L525" s="293"/>
      <c r="M525" s="293"/>
      <c r="N525" s="293">
        <v>0</v>
      </c>
      <c r="O525" s="293"/>
      <c r="P525" s="293"/>
      <c r="Q525" s="293" t="s">
        <v>773</v>
      </c>
      <c r="R525" s="293"/>
      <c r="S525" s="293"/>
      <c r="T525" s="293"/>
      <c r="U525" s="293"/>
      <c r="V525" s="293"/>
      <c r="W525" s="293"/>
      <c r="X525" s="293"/>
      <c r="Y525" s="756"/>
      <c r="Z525" s="749"/>
      <c r="AA525" s="749"/>
      <c r="AB525" s="749"/>
      <c r="AC525" s="294">
        <f>SUM(Y525:AB525)</f>
        <v>0</v>
      </c>
    </row>
    <row r="526" spans="1:29" ht="15" hidden="1" outlineLevel="1">
      <c r="A526" s="525"/>
      <c r="B526" s="427" t="s">
        <v>306</v>
      </c>
      <c r="C526" s="289" t="s">
        <v>576</v>
      </c>
      <c r="D526" s="293"/>
      <c r="E526" s="293"/>
      <c r="F526" s="293" t="s">
        <v>773</v>
      </c>
      <c r="G526" s="293"/>
      <c r="H526" s="293"/>
      <c r="I526" s="293"/>
      <c r="J526" s="293"/>
      <c r="K526" s="293"/>
      <c r="L526" s="293"/>
      <c r="M526" s="293"/>
      <c r="N526" s="293">
        <v>0</v>
      </c>
      <c r="O526" s="293"/>
      <c r="P526" s="293"/>
      <c r="Q526" s="293" t="s">
        <v>773</v>
      </c>
      <c r="R526" s="293"/>
      <c r="S526" s="293"/>
      <c r="T526" s="293"/>
      <c r="U526" s="293"/>
      <c r="V526" s="293"/>
      <c r="W526" s="293"/>
      <c r="X526" s="293"/>
      <c r="Y526" s="758">
        <v>0</v>
      </c>
      <c r="Z526" s="758">
        <v>0</v>
      </c>
      <c r="AA526" s="758">
        <v>0</v>
      </c>
      <c r="AB526" s="758">
        <v>0</v>
      </c>
      <c r="AC526" s="304"/>
    </row>
    <row r="527" spans="1:29" ht="15" hidden="1" outlineLevel="1">
      <c r="A527" s="525"/>
      <c r="B527" s="424"/>
      <c r="C527" s="289"/>
      <c r="D527" s="747"/>
      <c r="E527" s="747"/>
      <c r="F527" s="747"/>
      <c r="G527" s="747"/>
      <c r="H527" s="747"/>
      <c r="I527" s="747"/>
      <c r="J527" s="747"/>
      <c r="K527" s="747"/>
      <c r="L527" s="747"/>
      <c r="M527" s="747"/>
      <c r="N527" s="747"/>
      <c r="O527" s="747"/>
      <c r="P527" s="747"/>
      <c r="Q527" s="747"/>
      <c r="R527" s="747"/>
      <c r="S527" s="747"/>
      <c r="T527" s="747"/>
      <c r="U527" s="747"/>
      <c r="V527" s="747"/>
      <c r="W527" s="747"/>
      <c r="X527" s="747"/>
      <c r="Y527" s="757"/>
      <c r="Z527" s="759"/>
      <c r="AA527" s="759"/>
      <c r="AB527" s="759"/>
      <c r="AC527" s="304"/>
    </row>
    <row r="528" spans="1:29" ht="30" hidden="1" outlineLevel="1">
      <c r="A528" s="525">
        <v>39</v>
      </c>
      <c r="B528" s="424" t="s">
        <v>130</v>
      </c>
      <c r="C528" s="289" t="s">
        <v>583</v>
      </c>
      <c r="D528" s="293"/>
      <c r="E528" s="293"/>
      <c r="F528" s="293" t="s">
        <v>773</v>
      </c>
      <c r="G528" s="293"/>
      <c r="H528" s="293"/>
      <c r="I528" s="293"/>
      <c r="J528" s="293"/>
      <c r="K528" s="293"/>
      <c r="L528" s="293"/>
      <c r="M528" s="293"/>
      <c r="N528" s="293">
        <v>0</v>
      </c>
      <c r="O528" s="293"/>
      <c r="P528" s="293"/>
      <c r="Q528" s="293" t="s">
        <v>773</v>
      </c>
      <c r="R528" s="293"/>
      <c r="S528" s="293"/>
      <c r="T528" s="293"/>
      <c r="U528" s="293"/>
      <c r="V528" s="293"/>
      <c r="W528" s="293"/>
      <c r="X528" s="293"/>
      <c r="Y528" s="756"/>
      <c r="Z528" s="749"/>
      <c r="AA528" s="749"/>
      <c r="AB528" s="749"/>
      <c r="AC528" s="294">
        <f>SUM(Y528:AB528)</f>
        <v>0</v>
      </c>
    </row>
    <row r="529" spans="1:29" ht="15" hidden="1" outlineLevel="1">
      <c r="A529" s="525"/>
      <c r="B529" s="427" t="s">
        <v>306</v>
      </c>
      <c r="C529" s="289" t="s">
        <v>576</v>
      </c>
      <c r="D529" s="293"/>
      <c r="E529" s="293"/>
      <c r="F529" s="293" t="s">
        <v>773</v>
      </c>
      <c r="G529" s="293"/>
      <c r="H529" s="293"/>
      <c r="I529" s="293"/>
      <c r="J529" s="293"/>
      <c r="K529" s="293"/>
      <c r="L529" s="293"/>
      <c r="M529" s="293"/>
      <c r="N529" s="293">
        <v>0</v>
      </c>
      <c r="O529" s="293"/>
      <c r="P529" s="293"/>
      <c r="Q529" s="293" t="s">
        <v>773</v>
      </c>
      <c r="R529" s="293"/>
      <c r="S529" s="293"/>
      <c r="T529" s="293"/>
      <c r="U529" s="293"/>
      <c r="V529" s="293"/>
      <c r="W529" s="293"/>
      <c r="X529" s="293"/>
      <c r="Y529" s="758">
        <v>0</v>
      </c>
      <c r="Z529" s="758">
        <v>0</v>
      </c>
      <c r="AA529" s="758">
        <v>0</v>
      </c>
      <c r="AB529" s="758">
        <v>0</v>
      </c>
      <c r="AC529" s="304"/>
    </row>
    <row r="530" spans="1:29" ht="15" hidden="1" outlineLevel="1">
      <c r="A530" s="525"/>
      <c r="B530" s="424"/>
      <c r="C530" s="289"/>
      <c r="D530" s="747"/>
      <c r="E530" s="747"/>
      <c r="F530" s="747"/>
      <c r="G530" s="747"/>
      <c r="H530" s="747"/>
      <c r="I530" s="747"/>
      <c r="J530" s="747"/>
      <c r="K530" s="747"/>
      <c r="L530" s="747"/>
      <c r="M530" s="747"/>
      <c r="N530" s="747"/>
      <c r="O530" s="747"/>
      <c r="P530" s="747"/>
      <c r="Q530" s="747"/>
      <c r="R530" s="747"/>
      <c r="S530" s="747"/>
      <c r="T530" s="747"/>
      <c r="U530" s="747"/>
      <c r="V530" s="747"/>
      <c r="W530" s="747"/>
      <c r="X530" s="747"/>
      <c r="Y530" s="757"/>
      <c r="Z530" s="759"/>
      <c r="AA530" s="759"/>
      <c r="AB530" s="759"/>
      <c r="AC530" s="304"/>
    </row>
    <row r="531" spans="1:29" ht="30" hidden="1" outlineLevel="1">
      <c r="A531" s="525">
        <v>40</v>
      </c>
      <c r="B531" s="424" t="s">
        <v>131</v>
      </c>
      <c r="C531" s="289" t="s">
        <v>583</v>
      </c>
      <c r="D531" s="293"/>
      <c r="E531" s="293"/>
      <c r="F531" s="293" t="s">
        <v>773</v>
      </c>
      <c r="G531" s="293"/>
      <c r="H531" s="293"/>
      <c r="I531" s="293"/>
      <c r="J531" s="293"/>
      <c r="K531" s="293"/>
      <c r="L531" s="293"/>
      <c r="M531" s="293"/>
      <c r="N531" s="293">
        <v>0</v>
      </c>
      <c r="O531" s="293"/>
      <c r="P531" s="293"/>
      <c r="Q531" s="293" t="s">
        <v>773</v>
      </c>
      <c r="R531" s="293"/>
      <c r="S531" s="293"/>
      <c r="T531" s="293"/>
      <c r="U531" s="293"/>
      <c r="V531" s="293"/>
      <c r="W531" s="293"/>
      <c r="X531" s="293"/>
      <c r="Y531" s="756"/>
      <c r="Z531" s="749"/>
      <c r="AA531" s="749"/>
      <c r="AB531" s="749"/>
      <c r="AC531" s="294">
        <f>SUM(Y531:AB531)</f>
        <v>0</v>
      </c>
    </row>
    <row r="532" spans="1:29" ht="15" hidden="1" outlineLevel="1">
      <c r="A532" s="525"/>
      <c r="B532" s="427" t="s">
        <v>306</v>
      </c>
      <c r="C532" s="289" t="s">
        <v>576</v>
      </c>
      <c r="D532" s="293"/>
      <c r="E532" s="293"/>
      <c r="F532" s="293" t="s">
        <v>773</v>
      </c>
      <c r="G532" s="293"/>
      <c r="H532" s="293"/>
      <c r="I532" s="293"/>
      <c r="J532" s="293"/>
      <c r="K532" s="293"/>
      <c r="L532" s="293"/>
      <c r="M532" s="293"/>
      <c r="N532" s="293">
        <v>0</v>
      </c>
      <c r="O532" s="293"/>
      <c r="P532" s="293"/>
      <c r="Q532" s="293" t="s">
        <v>773</v>
      </c>
      <c r="R532" s="293"/>
      <c r="S532" s="293"/>
      <c r="T532" s="293"/>
      <c r="U532" s="293"/>
      <c r="V532" s="293"/>
      <c r="W532" s="293"/>
      <c r="X532" s="293"/>
      <c r="Y532" s="758">
        <v>0</v>
      </c>
      <c r="Z532" s="758">
        <v>0</v>
      </c>
      <c r="AA532" s="758">
        <v>0</v>
      </c>
      <c r="AB532" s="758">
        <v>0</v>
      </c>
      <c r="AC532" s="304"/>
    </row>
    <row r="533" spans="1:29" ht="15" hidden="1" outlineLevel="1">
      <c r="A533" s="525"/>
      <c r="B533" s="424"/>
      <c r="C533" s="289"/>
      <c r="D533" s="747"/>
      <c r="E533" s="747"/>
      <c r="F533" s="747"/>
      <c r="G533" s="747"/>
      <c r="H533" s="747"/>
      <c r="I533" s="747"/>
      <c r="J533" s="747"/>
      <c r="K533" s="747"/>
      <c r="L533" s="747"/>
      <c r="M533" s="747"/>
      <c r="N533" s="747"/>
      <c r="O533" s="747"/>
      <c r="P533" s="747"/>
      <c r="Q533" s="747"/>
      <c r="R533" s="747"/>
      <c r="S533" s="747"/>
      <c r="T533" s="747"/>
      <c r="U533" s="747"/>
      <c r="V533" s="747"/>
      <c r="W533" s="747"/>
      <c r="X533" s="747"/>
      <c r="Y533" s="757"/>
      <c r="Z533" s="759"/>
      <c r="AA533" s="759"/>
      <c r="AB533" s="759"/>
      <c r="AC533" s="304"/>
    </row>
    <row r="534" spans="1:29" ht="45" hidden="1" outlineLevel="1">
      <c r="A534" s="525">
        <v>41</v>
      </c>
      <c r="B534" s="424" t="s">
        <v>132</v>
      </c>
      <c r="C534" s="289" t="s">
        <v>583</v>
      </c>
      <c r="D534" s="293"/>
      <c r="E534" s="293"/>
      <c r="F534" s="293" t="s">
        <v>773</v>
      </c>
      <c r="G534" s="293"/>
      <c r="H534" s="293"/>
      <c r="I534" s="293"/>
      <c r="J534" s="293"/>
      <c r="K534" s="293"/>
      <c r="L534" s="293"/>
      <c r="M534" s="293"/>
      <c r="N534" s="293">
        <v>0</v>
      </c>
      <c r="O534" s="293"/>
      <c r="P534" s="293"/>
      <c r="Q534" s="293" t="s">
        <v>773</v>
      </c>
      <c r="R534" s="293"/>
      <c r="S534" s="293"/>
      <c r="T534" s="293"/>
      <c r="U534" s="293"/>
      <c r="V534" s="293"/>
      <c r="W534" s="293"/>
      <c r="X534" s="293"/>
      <c r="Y534" s="756"/>
      <c r="Z534" s="749"/>
      <c r="AA534" s="749"/>
      <c r="AB534" s="749"/>
      <c r="AC534" s="294">
        <f>SUM(Y534:AB534)</f>
        <v>0</v>
      </c>
    </row>
    <row r="535" spans="1:29" ht="15" hidden="1" outlineLevel="1">
      <c r="A535" s="525"/>
      <c r="B535" s="427" t="s">
        <v>306</v>
      </c>
      <c r="C535" s="289" t="s">
        <v>576</v>
      </c>
      <c r="D535" s="293"/>
      <c r="E535" s="293"/>
      <c r="F535" s="293" t="s">
        <v>773</v>
      </c>
      <c r="G535" s="293"/>
      <c r="H535" s="293"/>
      <c r="I535" s="293"/>
      <c r="J535" s="293"/>
      <c r="K535" s="293"/>
      <c r="L535" s="293"/>
      <c r="M535" s="293"/>
      <c r="N535" s="293">
        <v>0</v>
      </c>
      <c r="O535" s="293"/>
      <c r="P535" s="293"/>
      <c r="Q535" s="293" t="s">
        <v>773</v>
      </c>
      <c r="R535" s="293"/>
      <c r="S535" s="293"/>
      <c r="T535" s="293"/>
      <c r="U535" s="293"/>
      <c r="V535" s="293"/>
      <c r="W535" s="293"/>
      <c r="X535" s="293"/>
      <c r="Y535" s="758">
        <v>0</v>
      </c>
      <c r="Z535" s="758">
        <v>0</v>
      </c>
      <c r="AA535" s="758">
        <v>0</v>
      </c>
      <c r="AB535" s="758">
        <v>0</v>
      </c>
      <c r="AC535" s="304"/>
    </row>
    <row r="536" spans="1:29" ht="15" hidden="1" outlineLevel="1">
      <c r="A536" s="525"/>
      <c r="B536" s="424"/>
      <c r="C536" s="289"/>
      <c r="D536" s="747"/>
      <c r="E536" s="747"/>
      <c r="F536" s="747"/>
      <c r="G536" s="747"/>
      <c r="H536" s="747"/>
      <c r="I536" s="747"/>
      <c r="J536" s="747"/>
      <c r="K536" s="747"/>
      <c r="L536" s="747"/>
      <c r="M536" s="747"/>
      <c r="N536" s="747"/>
      <c r="O536" s="747"/>
      <c r="P536" s="747"/>
      <c r="Q536" s="747"/>
      <c r="R536" s="747"/>
      <c r="S536" s="747"/>
      <c r="T536" s="747"/>
      <c r="U536" s="747"/>
      <c r="V536" s="747"/>
      <c r="W536" s="747"/>
      <c r="X536" s="747"/>
      <c r="Y536" s="757"/>
      <c r="Z536" s="759"/>
      <c r="AA536" s="759"/>
      <c r="AB536" s="759"/>
      <c r="AC536" s="304"/>
    </row>
    <row r="537" spans="1:29" ht="30" hidden="1" outlineLevel="1">
      <c r="A537" s="525">
        <v>42</v>
      </c>
      <c r="B537" s="424" t="s">
        <v>133</v>
      </c>
      <c r="C537" s="289" t="s">
        <v>583</v>
      </c>
      <c r="D537" s="293"/>
      <c r="E537" s="293"/>
      <c r="F537" s="293" t="s">
        <v>773</v>
      </c>
      <c r="G537" s="293"/>
      <c r="H537" s="293"/>
      <c r="I537" s="293"/>
      <c r="J537" s="293"/>
      <c r="K537" s="293"/>
      <c r="L537" s="293"/>
      <c r="M537" s="293"/>
      <c r="N537" s="747"/>
      <c r="O537" s="293"/>
      <c r="P537" s="293"/>
      <c r="Q537" s="293" t="s">
        <v>773</v>
      </c>
      <c r="R537" s="293"/>
      <c r="S537" s="293"/>
      <c r="T537" s="293"/>
      <c r="U537" s="293"/>
      <c r="V537" s="293"/>
      <c r="W537" s="293"/>
      <c r="X537" s="293"/>
      <c r="Y537" s="756"/>
      <c r="Z537" s="749"/>
      <c r="AA537" s="749"/>
      <c r="AB537" s="749"/>
      <c r="AC537" s="294">
        <f>SUM(Y537:AB537)</f>
        <v>0</v>
      </c>
    </row>
    <row r="538" spans="1:29" ht="15" hidden="1" outlineLevel="1">
      <c r="A538" s="525"/>
      <c r="B538" s="427" t="s">
        <v>306</v>
      </c>
      <c r="C538" s="289" t="s">
        <v>576</v>
      </c>
      <c r="D538" s="293"/>
      <c r="E538" s="293"/>
      <c r="F538" s="293" t="s">
        <v>773</v>
      </c>
      <c r="G538" s="293"/>
      <c r="H538" s="293"/>
      <c r="I538" s="293"/>
      <c r="J538" s="293"/>
      <c r="K538" s="293"/>
      <c r="L538" s="293"/>
      <c r="M538" s="293"/>
      <c r="N538" s="770"/>
      <c r="O538" s="293"/>
      <c r="P538" s="293"/>
      <c r="Q538" s="293" t="s">
        <v>773</v>
      </c>
      <c r="R538" s="293"/>
      <c r="S538" s="293"/>
      <c r="T538" s="293"/>
      <c r="U538" s="293"/>
      <c r="V538" s="293"/>
      <c r="W538" s="293"/>
      <c r="X538" s="293"/>
      <c r="Y538" s="758">
        <v>0</v>
      </c>
      <c r="Z538" s="758">
        <v>0</v>
      </c>
      <c r="AA538" s="758">
        <v>0</v>
      </c>
      <c r="AB538" s="758">
        <v>0</v>
      </c>
      <c r="AC538" s="304"/>
    </row>
    <row r="539" spans="1:29" ht="15" hidden="1" outlineLevel="1">
      <c r="A539" s="525"/>
      <c r="B539" s="424"/>
      <c r="C539" s="289"/>
      <c r="D539" s="747"/>
      <c r="E539" s="747"/>
      <c r="F539" s="747"/>
      <c r="G539" s="747"/>
      <c r="H539" s="747"/>
      <c r="I539" s="747"/>
      <c r="J539" s="747"/>
      <c r="K539" s="747"/>
      <c r="L539" s="747"/>
      <c r="M539" s="747"/>
      <c r="N539" s="747"/>
      <c r="O539" s="747"/>
      <c r="P539" s="747"/>
      <c r="Q539" s="747"/>
      <c r="R539" s="747"/>
      <c r="S539" s="747"/>
      <c r="T539" s="747"/>
      <c r="U539" s="747"/>
      <c r="V539" s="747"/>
      <c r="W539" s="747"/>
      <c r="X539" s="747"/>
      <c r="Y539" s="757"/>
      <c r="Z539" s="759"/>
      <c r="AA539" s="759"/>
      <c r="AB539" s="759"/>
      <c r="AC539" s="304"/>
    </row>
    <row r="540" spans="1:29" ht="15" hidden="1" outlineLevel="1">
      <c r="A540" s="525">
        <v>43</v>
      </c>
      <c r="B540" s="424" t="s">
        <v>134</v>
      </c>
      <c r="C540" s="289" t="s">
        <v>583</v>
      </c>
      <c r="D540" s="293"/>
      <c r="E540" s="293"/>
      <c r="F540" s="293" t="s">
        <v>773</v>
      </c>
      <c r="G540" s="293"/>
      <c r="H540" s="293"/>
      <c r="I540" s="293"/>
      <c r="J540" s="293"/>
      <c r="K540" s="293"/>
      <c r="L540" s="293"/>
      <c r="M540" s="293"/>
      <c r="N540" s="293">
        <v>0</v>
      </c>
      <c r="O540" s="293"/>
      <c r="P540" s="293"/>
      <c r="Q540" s="293" t="s">
        <v>773</v>
      </c>
      <c r="R540" s="293"/>
      <c r="S540" s="293"/>
      <c r="T540" s="293"/>
      <c r="U540" s="293"/>
      <c r="V540" s="293"/>
      <c r="W540" s="293"/>
      <c r="X540" s="293"/>
      <c r="Y540" s="756"/>
      <c r="Z540" s="749"/>
      <c r="AA540" s="749"/>
      <c r="AB540" s="749"/>
      <c r="AC540" s="294">
        <f>SUM(Y540:AB540)</f>
        <v>0</v>
      </c>
    </row>
    <row r="541" spans="1:29" ht="15" hidden="1" outlineLevel="1">
      <c r="A541" s="525"/>
      <c r="B541" s="427" t="s">
        <v>306</v>
      </c>
      <c r="C541" s="289" t="s">
        <v>576</v>
      </c>
      <c r="D541" s="293"/>
      <c r="E541" s="293"/>
      <c r="F541" s="293" t="s">
        <v>773</v>
      </c>
      <c r="G541" s="293"/>
      <c r="H541" s="293"/>
      <c r="I541" s="293"/>
      <c r="J541" s="293"/>
      <c r="K541" s="293"/>
      <c r="L541" s="293"/>
      <c r="M541" s="293"/>
      <c r="N541" s="293">
        <v>0</v>
      </c>
      <c r="O541" s="293"/>
      <c r="P541" s="293"/>
      <c r="Q541" s="293" t="s">
        <v>773</v>
      </c>
      <c r="R541" s="293"/>
      <c r="S541" s="293"/>
      <c r="T541" s="293"/>
      <c r="U541" s="293"/>
      <c r="V541" s="293"/>
      <c r="W541" s="293"/>
      <c r="X541" s="293"/>
      <c r="Y541" s="758">
        <v>0</v>
      </c>
      <c r="Z541" s="758">
        <v>0</v>
      </c>
      <c r="AA541" s="758">
        <v>0</v>
      </c>
      <c r="AB541" s="758">
        <v>0</v>
      </c>
      <c r="AC541" s="304"/>
    </row>
    <row r="542" spans="1:29" ht="15" hidden="1" outlineLevel="1">
      <c r="A542" s="525"/>
      <c r="B542" s="424"/>
      <c r="C542" s="289"/>
      <c r="D542" s="747"/>
      <c r="E542" s="747"/>
      <c r="F542" s="747"/>
      <c r="G542" s="747"/>
      <c r="H542" s="747"/>
      <c r="I542" s="747"/>
      <c r="J542" s="747"/>
      <c r="K542" s="747"/>
      <c r="L542" s="747"/>
      <c r="M542" s="747"/>
      <c r="N542" s="747"/>
      <c r="O542" s="747"/>
      <c r="P542" s="747"/>
      <c r="Q542" s="747"/>
      <c r="R542" s="747"/>
      <c r="S542" s="747"/>
      <c r="T542" s="747"/>
      <c r="U542" s="747"/>
      <c r="V542" s="747"/>
      <c r="W542" s="747"/>
      <c r="X542" s="747"/>
      <c r="Y542" s="757"/>
      <c r="Z542" s="759"/>
      <c r="AA542" s="759"/>
      <c r="AB542" s="759"/>
      <c r="AC542" s="304"/>
    </row>
    <row r="543" spans="1:29" ht="45" hidden="1" outlineLevel="1">
      <c r="A543" s="525">
        <v>44</v>
      </c>
      <c r="B543" s="424" t="s">
        <v>135</v>
      </c>
      <c r="C543" s="289" t="s">
        <v>583</v>
      </c>
      <c r="D543" s="293"/>
      <c r="E543" s="293"/>
      <c r="F543" s="293" t="s">
        <v>773</v>
      </c>
      <c r="G543" s="293"/>
      <c r="H543" s="293"/>
      <c r="I543" s="293"/>
      <c r="J543" s="293"/>
      <c r="K543" s="293"/>
      <c r="L543" s="293"/>
      <c r="M543" s="293"/>
      <c r="N543" s="293">
        <v>0</v>
      </c>
      <c r="O543" s="293"/>
      <c r="P543" s="293"/>
      <c r="Q543" s="293" t="s">
        <v>773</v>
      </c>
      <c r="R543" s="293"/>
      <c r="S543" s="293"/>
      <c r="T543" s="293"/>
      <c r="U543" s="293"/>
      <c r="V543" s="293"/>
      <c r="W543" s="293"/>
      <c r="X543" s="293"/>
      <c r="Y543" s="756"/>
      <c r="Z543" s="749"/>
      <c r="AA543" s="749"/>
      <c r="AB543" s="749"/>
      <c r="AC543" s="294">
        <f>SUM(Y543:AB543)</f>
        <v>0</v>
      </c>
    </row>
    <row r="544" spans="1:29" ht="15" hidden="1" outlineLevel="1">
      <c r="A544" s="525"/>
      <c r="B544" s="427" t="s">
        <v>306</v>
      </c>
      <c r="C544" s="289" t="s">
        <v>576</v>
      </c>
      <c r="D544" s="293"/>
      <c r="E544" s="293"/>
      <c r="F544" s="293" t="s">
        <v>773</v>
      </c>
      <c r="G544" s="293"/>
      <c r="H544" s="293"/>
      <c r="I544" s="293"/>
      <c r="J544" s="293"/>
      <c r="K544" s="293"/>
      <c r="L544" s="293"/>
      <c r="M544" s="293"/>
      <c r="N544" s="293">
        <v>0</v>
      </c>
      <c r="O544" s="293"/>
      <c r="P544" s="293"/>
      <c r="Q544" s="293" t="s">
        <v>773</v>
      </c>
      <c r="R544" s="293"/>
      <c r="S544" s="293"/>
      <c r="T544" s="293"/>
      <c r="U544" s="293"/>
      <c r="V544" s="293"/>
      <c r="W544" s="293"/>
      <c r="X544" s="293"/>
      <c r="Y544" s="758">
        <v>0</v>
      </c>
      <c r="Z544" s="758">
        <v>0</v>
      </c>
      <c r="AA544" s="758">
        <v>0</v>
      </c>
      <c r="AB544" s="758">
        <v>0</v>
      </c>
      <c r="AC544" s="304"/>
    </row>
    <row r="545" spans="1:29" ht="15" hidden="1" outlineLevel="1">
      <c r="A545" s="525"/>
      <c r="B545" s="424"/>
      <c r="C545" s="289"/>
      <c r="D545" s="747"/>
      <c r="E545" s="747"/>
      <c r="F545" s="747"/>
      <c r="G545" s="747"/>
      <c r="H545" s="747"/>
      <c r="I545" s="747"/>
      <c r="J545" s="747"/>
      <c r="K545" s="747"/>
      <c r="L545" s="747"/>
      <c r="M545" s="747"/>
      <c r="N545" s="747"/>
      <c r="O545" s="747"/>
      <c r="P545" s="747"/>
      <c r="Q545" s="747"/>
      <c r="R545" s="747"/>
      <c r="S545" s="747"/>
      <c r="T545" s="747"/>
      <c r="U545" s="747"/>
      <c r="V545" s="747"/>
      <c r="W545" s="747"/>
      <c r="X545" s="747"/>
      <c r="Y545" s="757"/>
      <c r="Z545" s="759"/>
      <c r="AA545" s="759"/>
      <c r="AB545" s="759"/>
      <c r="AC545" s="304"/>
    </row>
    <row r="546" spans="1:29" ht="30" hidden="1" outlineLevel="1">
      <c r="A546" s="525">
        <v>45</v>
      </c>
      <c r="B546" s="424" t="s">
        <v>136</v>
      </c>
      <c r="C546" s="289" t="s">
        <v>583</v>
      </c>
      <c r="D546" s="293"/>
      <c r="E546" s="293"/>
      <c r="F546" s="293" t="s">
        <v>773</v>
      </c>
      <c r="G546" s="293"/>
      <c r="H546" s="293"/>
      <c r="I546" s="293"/>
      <c r="J546" s="293"/>
      <c r="K546" s="293"/>
      <c r="L546" s="293"/>
      <c r="M546" s="293"/>
      <c r="N546" s="293">
        <v>0</v>
      </c>
      <c r="O546" s="293"/>
      <c r="P546" s="293"/>
      <c r="Q546" s="293" t="s">
        <v>773</v>
      </c>
      <c r="R546" s="293"/>
      <c r="S546" s="293"/>
      <c r="T546" s="293"/>
      <c r="U546" s="293"/>
      <c r="V546" s="293"/>
      <c r="W546" s="293"/>
      <c r="X546" s="293"/>
      <c r="Y546" s="756"/>
      <c r="Z546" s="749"/>
      <c r="AA546" s="749"/>
      <c r="AB546" s="749"/>
      <c r="AC546" s="294">
        <f>SUM(Y546:AB546)</f>
        <v>0</v>
      </c>
    </row>
    <row r="547" spans="1:29" ht="15" hidden="1" outlineLevel="1">
      <c r="A547" s="525"/>
      <c r="B547" s="427" t="s">
        <v>306</v>
      </c>
      <c r="C547" s="289" t="s">
        <v>576</v>
      </c>
      <c r="D547" s="293"/>
      <c r="E547" s="293"/>
      <c r="F547" s="293" t="s">
        <v>773</v>
      </c>
      <c r="G547" s="293"/>
      <c r="H547" s="293"/>
      <c r="I547" s="293"/>
      <c r="J547" s="293"/>
      <c r="K547" s="293"/>
      <c r="L547" s="293"/>
      <c r="M547" s="293"/>
      <c r="N547" s="293">
        <v>0</v>
      </c>
      <c r="O547" s="293"/>
      <c r="P547" s="293"/>
      <c r="Q547" s="293" t="s">
        <v>773</v>
      </c>
      <c r="R547" s="293"/>
      <c r="S547" s="293"/>
      <c r="T547" s="293"/>
      <c r="U547" s="293"/>
      <c r="V547" s="293"/>
      <c r="W547" s="293"/>
      <c r="X547" s="293"/>
      <c r="Y547" s="758">
        <v>0</v>
      </c>
      <c r="Z547" s="758">
        <v>0</v>
      </c>
      <c r="AA547" s="758">
        <v>0</v>
      </c>
      <c r="AB547" s="758">
        <v>0</v>
      </c>
      <c r="AC547" s="304"/>
    </row>
    <row r="548" spans="1:29" ht="15" hidden="1" outlineLevel="1">
      <c r="A548" s="525"/>
      <c r="B548" s="424"/>
      <c r="C548" s="289"/>
      <c r="D548" s="747"/>
      <c r="E548" s="747"/>
      <c r="F548" s="747"/>
      <c r="G548" s="747"/>
      <c r="H548" s="747"/>
      <c r="I548" s="747"/>
      <c r="J548" s="747"/>
      <c r="K548" s="747"/>
      <c r="L548" s="747"/>
      <c r="M548" s="747"/>
      <c r="N548" s="747"/>
      <c r="O548" s="747"/>
      <c r="P548" s="747"/>
      <c r="Q548" s="747"/>
      <c r="R548" s="747"/>
      <c r="S548" s="747"/>
      <c r="T548" s="747"/>
      <c r="U548" s="747"/>
      <c r="V548" s="747"/>
      <c r="W548" s="747"/>
      <c r="X548" s="747"/>
      <c r="Y548" s="757"/>
      <c r="Z548" s="759"/>
      <c r="AA548" s="759"/>
      <c r="AB548" s="759"/>
      <c r="AC548" s="304"/>
    </row>
    <row r="549" spans="1:29" ht="30" hidden="1" outlineLevel="1">
      <c r="A549" s="525">
        <v>46</v>
      </c>
      <c r="B549" s="424" t="s">
        <v>137</v>
      </c>
      <c r="C549" s="289" t="s">
        <v>583</v>
      </c>
      <c r="D549" s="293"/>
      <c r="E549" s="293"/>
      <c r="F549" s="293" t="s">
        <v>773</v>
      </c>
      <c r="G549" s="293"/>
      <c r="H549" s="293"/>
      <c r="I549" s="293"/>
      <c r="J549" s="293"/>
      <c r="K549" s="293"/>
      <c r="L549" s="293"/>
      <c r="M549" s="293"/>
      <c r="N549" s="293">
        <v>0</v>
      </c>
      <c r="O549" s="293"/>
      <c r="P549" s="293"/>
      <c r="Q549" s="293" t="s">
        <v>773</v>
      </c>
      <c r="R549" s="293"/>
      <c r="S549" s="293"/>
      <c r="T549" s="293"/>
      <c r="U549" s="293"/>
      <c r="V549" s="293"/>
      <c r="W549" s="293"/>
      <c r="X549" s="293"/>
      <c r="Y549" s="756"/>
      <c r="Z549" s="749"/>
      <c r="AA549" s="749"/>
      <c r="AB549" s="749"/>
      <c r="AC549" s="294">
        <f>SUM(Y549:AB549)</f>
        <v>0</v>
      </c>
    </row>
    <row r="550" spans="1:29" ht="15" hidden="1" outlineLevel="1">
      <c r="A550" s="525"/>
      <c r="B550" s="427" t="s">
        <v>306</v>
      </c>
      <c r="C550" s="289" t="s">
        <v>576</v>
      </c>
      <c r="D550" s="293"/>
      <c r="E550" s="293"/>
      <c r="F550" s="293" t="s">
        <v>773</v>
      </c>
      <c r="G550" s="293"/>
      <c r="H550" s="293"/>
      <c r="I550" s="293"/>
      <c r="J550" s="293"/>
      <c r="K550" s="293"/>
      <c r="L550" s="293"/>
      <c r="M550" s="293"/>
      <c r="N550" s="293">
        <v>0</v>
      </c>
      <c r="O550" s="293"/>
      <c r="P550" s="293"/>
      <c r="Q550" s="293" t="s">
        <v>773</v>
      </c>
      <c r="R550" s="293"/>
      <c r="S550" s="293"/>
      <c r="T550" s="293"/>
      <c r="U550" s="293"/>
      <c r="V550" s="293"/>
      <c r="W550" s="293"/>
      <c r="X550" s="293"/>
      <c r="Y550" s="758">
        <v>0</v>
      </c>
      <c r="Z550" s="758">
        <v>0</v>
      </c>
      <c r="AA550" s="758">
        <v>0</v>
      </c>
      <c r="AB550" s="758">
        <v>0</v>
      </c>
      <c r="AC550" s="304"/>
    </row>
    <row r="551" spans="1:29" ht="15" hidden="1" outlineLevel="1">
      <c r="A551" s="525"/>
      <c r="B551" s="424"/>
      <c r="C551" s="289"/>
      <c r="D551" s="747"/>
      <c r="E551" s="747"/>
      <c r="F551" s="747"/>
      <c r="G551" s="747"/>
      <c r="H551" s="747"/>
      <c r="I551" s="747"/>
      <c r="J551" s="747"/>
      <c r="K551" s="747"/>
      <c r="L551" s="747"/>
      <c r="M551" s="747"/>
      <c r="N551" s="747"/>
      <c r="O551" s="747"/>
      <c r="P551" s="747"/>
      <c r="Q551" s="747"/>
      <c r="R551" s="747"/>
      <c r="S551" s="747"/>
      <c r="T551" s="747"/>
      <c r="U551" s="747"/>
      <c r="V551" s="747"/>
      <c r="W551" s="747"/>
      <c r="X551" s="747"/>
      <c r="Y551" s="757"/>
      <c r="Z551" s="759"/>
      <c r="AA551" s="759"/>
      <c r="AB551" s="759"/>
      <c r="AC551" s="304"/>
    </row>
    <row r="552" spans="1:29" ht="30" hidden="1" outlineLevel="1">
      <c r="A552" s="525">
        <v>47</v>
      </c>
      <c r="B552" s="424" t="s">
        <v>138</v>
      </c>
      <c r="C552" s="289" t="s">
        <v>583</v>
      </c>
      <c r="D552" s="293"/>
      <c r="E552" s="293"/>
      <c r="F552" s="293" t="s">
        <v>773</v>
      </c>
      <c r="G552" s="293"/>
      <c r="H552" s="293"/>
      <c r="I552" s="293"/>
      <c r="J552" s="293"/>
      <c r="K552" s="293"/>
      <c r="L552" s="293"/>
      <c r="M552" s="293"/>
      <c r="N552" s="293">
        <v>0</v>
      </c>
      <c r="O552" s="293"/>
      <c r="P552" s="293"/>
      <c r="Q552" s="293" t="s">
        <v>773</v>
      </c>
      <c r="R552" s="293"/>
      <c r="S552" s="293"/>
      <c r="T552" s="293"/>
      <c r="U552" s="293"/>
      <c r="V552" s="293"/>
      <c r="W552" s="293"/>
      <c r="X552" s="293"/>
      <c r="Y552" s="756"/>
      <c r="Z552" s="749"/>
      <c r="AA552" s="749"/>
      <c r="AB552" s="749"/>
      <c r="AC552" s="294">
        <f>SUM(Y552:AB552)</f>
        <v>0</v>
      </c>
    </row>
    <row r="553" spans="1:29" ht="15" hidden="1" outlineLevel="1">
      <c r="A553" s="525"/>
      <c r="B553" s="427" t="s">
        <v>306</v>
      </c>
      <c r="C553" s="289" t="s">
        <v>576</v>
      </c>
      <c r="D553" s="293"/>
      <c r="E553" s="293"/>
      <c r="F553" s="293" t="s">
        <v>773</v>
      </c>
      <c r="G553" s="293"/>
      <c r="H553" s="293"/>
      <c r="I553" s="293"/>
      <c r="J553" s="293"/>
      <c r="K553" s="293"/>
      <c r="L553" s="293"/>
      <c r="M553" s="293"/>
      <c r="N553" s="293">
        <v>0</v>
      </c>
      <c r="O553" s="293"/>
      <c r="P553" s="293"/>
      <c r="Q553" s="293" t="s">
        <v>773</v>
      </c>
      <c r="R553" s="293"/>
      <c r="S553" s="293"/>
      <c r="T553" s="293"/>
      <c r="U553" s="293"/>
      <c r="V553" s="293"/>
      <c r="W553" s="293"/>
      <c r="X553" s="293"/>
      <c r="Y553" s="758">
        <v>0</v>
      </c>
      <c r="Z553" s="758">
        <v>0</v>
      </c>
      <c r="AA553" s="758">
        <v>0</v>
      </c>
      <c r="AB553" s="758">
        <v>0</v>
      </c>
      <c r="AC553" s="304"/>
    </row>
    <row r="554" spans="1:29" ht="15" hidden="1" outlineLevel="1">
      <c r="A554" s="525"/>
      <c r="B554" s="424"/>
      <c r="C554" s="289"/>
      <c r="D554" s="747"/>
      <c r="E554" s="747"/>
      <c r="F554" s="747"/>
      <c r="G554" s="747"/>
      <c r="H554" s="747"/>
      <c r="I554" s="747"/>
      <c r="J554" s="747"/>
      <c r="K554" s="747"/>
      <c r="L554" s="747"/>
      <c r="M554" s="747"/>
      <c r="N554" s="747"/>
      <c r="O554" s="747"/>
      <c r="P554" s="747"/>
      <c r="Q554" s="747"/>
      <c r="R554" s="747"/>
      <c r="S554" s="747"/>
      <c r="T554" s="747"/>
      <c r="U554" s="747"/>
      <c r="V554" s="747"/>
      <c r="W554" s="747"/>
      <c r="X554" s="747"/>
      <c r="Y554" s="757"/>
      <c r="Z554" s="759"/>
      <c r="AA554" s="759"/>
      <c r="AB554" s="759"/>
      <c r="AC554" s="304"/>
    </row>
    <row r="555" spans="1:29" ht="30" hidden="1" outlineLevel="1">
      <c r="A555" s="525">
        <v>48</v>
      </c>
      <c r="B555" s="424" t="s">
        <v>139</v>
      </c>
      <c r="C555" s="289" t="s">
        <v>583</v>
      </c>
      <c r="D555" s="293"/>
      <c r="E555" s="293"/>
      <c r="F555" s="293" t="s">
        <v>773</v>
      </c>
      <c r="G555" s="293"/>
      <c r="H555" s="293"/>
      <c r="I555" s="293"/>
      <c r="J555" s="293"/>
      <c r="K555" s="293"/>
      <c r="L555" s="293"/>
      <c r="M555" s="293"/>
      <c r="N555" s="293">
        <v>0</v>
      </c>
      <c r="O555" s="293"/>
      <c r="P555" s="293"/>
      <c r="Q555" s="293" t="s">
        <v>773</v>
      </c>
      <c r="R555" s="293"/>
      <c r="S555" s="293"/>
      <c r="T555" s="293"/>
      <c r="U555" s="293"/>
      <c r="V555" s="293"/>
      <c r="W555" s="293"/>
      <c r="X555" s="293"/>
      <c r="Y555" s="756"/>
      <c r="Z555" s="749"/>
      <c r="AA555" s="749"/>
      <c r="AB555" s="749"/>
      <c r="AC555" s="294">
        <f>SUM(Y555:AB555)</f>
        <v>0</v>
      </c>
    </row>
    <row r="556" spans="1:29" ht="15" hidden="1" outlineLevel="1">
      <c r="A556" s="525"/>
      <c r="B556" s="427" t="s">
        <v>306</v>
      </c>
      <c r="C556" s="289" t="s">
        <v>576</v>
      </c>
      <c r="D556" s="293"/>
      <c r="E556" s="293"/>
      <c r="F556" s="293" t="s">
        <v>773</v>
      </c>
      <c r="G556" s="293"/>
      <c r="H556" s="293"/>
      <c r="I556" s="293"/>
      <c r="J556" s="293"/>
      <c r="K556" s="293"/>
      <c r="L556" s="293"/>
      <c r="M556" s="293"/>
      <c r="N556" s="293">
        <v>0</v>
      </c>
      <c r="O556" s="293"/>
      <c r="P556" s="293"/>
      <c r="Q556" s="293" t="s">
        <v>773</v>
      </c>
      <c r="R556" s="293"/>
      <c r="S556" s="293"/>
      <c r="T556" s="293"/>
      <c r="U556" s="293"/>
      <c r="V556" s="293"/>
      <c r="W556" s="293"/>
      <c r="X556" s="293"/>
      <c r="Y556" s="758">
        <v>0</v>
      </c>
      <c r="Z556" s="758">
        <v>0</v>
      </c>
      <c r="AA556" s="758">
        <v>0</v>
      </c>
      <c r="AB556" s="758">
        <v>0</v>
      </c>
      <c r="AC556" s="304"/>
    </row>
    <row r="557" spans="1:29" ht="15" outlineLevel="1">
      <c r="A557" s="525"/>
      <c r="B557" s="424"/>
      <c r="C557" s="289"/>
      <c r="D557" s="747"/>
      <c r="E557" s="747"/>
      <c r="F557" s="747"/>
      <c r="G557" s="747"/>
      <c r="H557" s="747"/>
      <c r="I557" s="747"/>
      <c r="J557" s="747"/>
      <c r="K557" s="747"/>
      <c r="L557" s="747"/>
      <c r="M557" s="747"/>
      <c r="N557" s="747"/>
      <c r="O557" s="747"/>
      <c r="P557" s="747"/>
      <c r="Q557" s="747"/>
      <c r="R557" s="747"/>
      <c r="S557" s="747"/>
      <c r="T557" s="747"/>
      <c r="U557" s="747"/>
      <c r="V557" s="747"/>
      <c r="W557" s="747"/>
      <c r="X557" s="747"/>
      <c r="Y557" s="757"/>
      <c r="Z557" s="759"/>
      <c r="AA557" s="759"/>
      <c r="AB557" s="759"/>
      <c r="AC557" s="304"/>
    </row>
    <row r="558" spans="1:29" ht="15" outlineLevel="1">
      <c r="A558" s="525">
        <v>50</v>
      </c>
      <c r="B558" s="424" t="s">
        <v>768</v>
      </c>
      <c r="C558" s="289" t="s">
        <v>583</v>
      </c>
      <c r="D558" s="293"/>
      <c r="E558" s="293"/>
      <c r="F558" s="293">
        <v>51633</v>
      </c>
      <c r="G558" s="293"/>
      <c r="H558" s="293"/>
      <c r="I558" s="293"/>
      <c r="J558" s="293"/>
      <c r="K558" s="293"/>
      <c r="L558" s="293"/>
      <c r="M558" s="293"/>
      <c r="N558" s="293">
        <v>12</v>
      </c>
      <c r="O558" s="293"/>
      <c r="P558" s="293"/>
      <c r="Q558" s="293">
        <v>6</v>
      </c>
      <c r="R558" s="293"/>
      <c r="S558" s="293"/>
      <c r="T558" s="293"/>
      <c r="U558" s="293"/>
      <c r="V558" s="293"/>
      <c r="W558" s="293"/>
      <c r="X558" s="293"/>
      <c r="Y558" s="756">
        <v>1</v>
      </c>
      <c r="Z558" s="749"/>
      <c r="AA558" s="749"/>
      <c r="AB558" s="749"/>
      <c r="AC558" s="294">
        <f>SUM(Y558:AB558)</f>
        <v>1</v>
      </c>
    </row>
    <row r="559" spans="1:29" ht="15" outlineLevel="1">
      <c r="A559" s="525"/>
      <c r="B559" s="427" t="s">
        <v>306</v>
      </c>
      <c r="C559" s="289" t="s">
        <v>576</v>
      </c>
      <c r="D559" s="293"/>
      <c r="E559" s="293"/>
      <c r="F559" s="293" t="s">
        <v>773</v>
      </c>
      <c r="G559" s="293" t="s">
        <v>773</v>
      </c>
      <c r="H559" s="293" t="s">
        <v>773</v>
      </c>
      <c r="I559" s="293" t="s">
        <v>773</v>
      </c>
      <c r="J559" s="293" t="s">
        <v>773</v>
      </c>
      <c r="K559" s="293" t="s">
        <v>773</v>
      </c>
      <c r="L559" s="293" t="s">
        <v>773</v>
      </c>
      <c r="M559" s="293" t="s">
        <v>773</v>
      </c>
      <c r="N559" s="293">
        <v>12</v>
      </c>
      <c r="O559" s="293"/>
      <c r="P559" s="293"/>
      <c r="Q559" s="293" t="s">
        <v>773</v>
      </c>
      <c r="R559" s="293"/>
      <c r="S559" s="293"/>
      <c r="T559" s="293"/>
      <c r="U559" s="293"/>
      <c r="V559" s="293"/>
      <c r="W559" s="293"/>
      <c r="X559" s="293"/>
      <c r="Y559" s="758">
        <v>1</v>
      </c>
      <c r="Z559" s="758">
        <v>0</v>
      </c>
      <c r="AA559" s="758">
        <v>0</v>
      </c>
      <c r="AB559" s="758">
        <v>0</v>
      </c>
      <c r="AC559" s="304"/>
    </row>
    <row r="560" spans="1:29" ht="15" outlineLevel="1">
      <c r="A560" s="525"/>
      <c r="B560" s="427"/>
      <c r="C560" s="303"/>
      <c r="D560" s="289"/>
      <c r="E560" s="289"/>
      <c r="F560" s="289"/>
      <c r="G560" s="289"/>
      <c r="H560" s="289"/>
      <c r="I560" s="289"/>
      <c r="J560" s="289"/>
      <c r="K560" s="289"/>
      <c r="L560" s="289"/>
      <c r="M560" s="289"/>
      <c r="N560" s="289"/>
      <c r="O560" s="289"/>
      <c r="P560" s="289"/>
      <c r="Q560" s="289"/>
      <c r="R560" s="289"/>
      <c r="S560" s="289"/>
      <c r="T560" s="289"/>
      <c r="U560" s="289"/>
      <c r="V560" s="289"/>
      <c r="W560" s="289"/>
      <c r="X560" s="289"/>
      <c r="Y560" s="299"/>
      <c r="Z560" s="299"/>
      <c r="AA560" s="299"/>
      <c r="AB560" s="299"/>
      <c r="AC560" s="304"/>
    </row>
    <row r="561" spans="2:29" ht="15.6">
      <c r="B561" s="325" t="s">
        <v>290</v>
      </c>
      <c r="C561" s="327"/>
      <c r="D561" s="327">
        <f>SUM(D404:D559)</f>
        <v>0</v>
      </c>
      <c r="E561" s="327">
        <f t="shared" ref="E561:M561" si="17">SUM(E404:E559)</f>
        <v>0</v>
      </c>
      <c r="F561" s="327">
        <f t="shared" si="17"/>
        <v>8815859.5845999997</v>
      </c>
      <c r="G561" s="327">
        <f t="shared" si="17"/>
        <v>0</v>
      </c>
      <c r="H561" s="327">
        <f t="shared" si="17"/>
        <v>0</v>
      </c>
      <c r="I561" s="327">
        <f t="shared" si="17"/>
        <v>0</v>
      </c>
      <c r="J561" s="327">
        <f t="shared" si="17"/>
        <v>0</v>
      </c>
      <c r="K561" s="327">
        <f t="shared" si="17"/>
        <v>0</v>
      </c>
      <c r="L561" s="327">
        <f t="shared" si="17"/>
        <v>0</v>
      </c>
      <c r="M561" s="327">
        <f t="shared" si="17"/>
        <v>0</v>
      </c>
      <c r="N561" s="327"/>
      <c r="O561" s="327">
        <f>SUM(O404:O559)</f>
        <v>0</v>
      </c>
      <c r="P561" s="327">
        <f t="shared" ref="P561:X561" si="18">SUM(P404:P559)</f>
        <v>0</v>
      </c>
      <c r="Q561" s="327">
        <f t="shared" si="18"/>
        <v>1210</v>
      </c>
      <c r="R561" s="327">
        <f t="shared" si="18"/>
        <v>0</v>
      </c>
      <c r="S561" s="327">
        <f t="shared" si="18"/>
        <v>0</v>
      </c>
      <c r="T561" s="327">
        <f t="shared" si="18"/>
        <v>0</v>
      </c>
      <c r="U561" s="327">
        <f t="shared" si="18"/>
        <v>0</v>
      </c>
      <c r="V561" s="327">
        <f t="shared" si="18"/>
        <v>0</v>
      </c>
      <c r="W561" s="327">
        <f t="shared" si="18"/>
        <v>0</v>
      </c>
      <c r="X561" s="327">
        <f t="shared" si="18"/>
        <v>0</v>
      </c>
      <c r="Y561" s="327">
        <f>IF(Y402="kWh",SUMPRODUCT(D404:D559,Y404:Y559))</f>
        <v>0</v>
      </c>
      <c r="Z561" s="327">
        <f>IF(Z402="kWh",SUMPRODUCT(D404:D559,Z404:Z559))</f>
        <v>0</v>
      </c>
      <c r="AA561" s="327">
        <f>IF(AA402="kw",SUMPRODUCT(N404:N559,O404:O559,AA404:AA559),SUMPRODUCT(D404:D559,AA404:AA559))</f>
        <v>0</v>
      </c>
      <c r="AB561" s="327">
        <f>IF(AB402="kw",SUMPRODUCT(N404:N559,O404:O559,AB404:AB559),SUMPRODUCT(D404:D559,AB404:AB559))</f>
        <v>0</v>
      </c>
      <c r="AC561" s="328"/>
    </row>
    <row r="562" spans="2:29" ht="15.6">
      <c r="B562" s="387" t="s">
        <v>291</v>
      </c>
      <c r="C562" s="388"/>
      <c r="D562" s="388"/>
      <c r="E562" s="388"/>
      <c r="F562" s="388"/>
      <c r="G562" s="388"/>
      <c r="H562" s="388"/>
      <c r="I562" s="388"/>
      <c r="J562" s="388"/>
      <c r="K562" s="388"/>
      <c r="L562" s="388"/>
      <c r="M562" s="388"/>
      <c r="N562" s="388"/>
      <c r="O562" s="388"/>
      <c r="P562" s="388"/>
      <c r="Q562" s="388"/>
      <c r="R562" s="388"/>
      <c r="S562" s="388"/>
      <c r="T562" s="388"/>
      <c r="U562" s="388"/>
      <c r="V562" s="388"/>
      <c r="W562" s="388"/>
      <c r="X562" s="388"/>
      <c r="Y562" s="388">
        <f>HLOOKUP(Y218,'2. LRAMVA Threshold'!$B$42:$Q$53,9,FALSE)</f>
        <v>0</v>
      </c>
      <c r="Z562" s="388">
        <f>HLOOKUP(Z218,'2. LRAMVA Threshold'!$B$42:$Q$53,9,FALSE)</f>
        <v>0</v>
      </c>
      <c r="AA562" s="388">
        <f>HLOOKUP(AA218,'2. LRAMVA Threshold'!$B$42:$Q$53,9,FALSE)</f>
        <v>0</v>
      </c>
      <c r="AB562" s="388">
        <f>HLOOKUP(AB218,'2. LRAMVA Threshold'!$B$42:$Q$53,9,FALSE)</f>
        <v>0</v>
      </c>
      <c r="AC562" s="389"/>
    </row>
    <row r="563" spans="2:29" ht="15">
      <c r="B563" s="390"/>
      <c r="C563" s="428"/>
      <c r="D563" s="429"/>
      <c r="E563" s="429"/>
      <c r="F563" s="429"/>
      <c r="G563" s="429"/>
      <c r="H563" s="429"/>
      <c r="I563" s="429"/>
      <c r="J563" s="429"/>
      <c r="K563" s="429"/>
      <c r="L563" s="429"/>
      <c r="M563" s="429"/>
      <c r="N563" s="429"/>
      <c r="O563" s="430"/>
      <c r="P563" s="429"/>
      <c r="Q563" s="429"/>
      <c r="R563" s="429"/>
      <c r="S563" s="431"/>
      <c r="T563" s="431"/>
      <c r="U563" s="431"/>
      <c r="V563" s="431"/>
      <c r="W563" s="429"/>
      <c r="X563" s="429"/>
      <c r="Y563" s="432"/>
      <c r="Z563" s="432"/>
      <c r="AA563" s="432"/>
      <c r="AB563" s="432"/>
      <c r="AC563" s="396"/>
    </row>
    <row r="564" spans="2:29" ht="15">
      <c r="B564" s="322" t="s">
        <v>292</v>
      </c>
      <c r="C564" s="336"/>
      <c r="D564" s="336"/>
      <c r="E564" s="372"/>
      <c r="F564" s="372"/>
      <c r="G564" s="372"/>
      <c r="H564" s="372"/>
      <c r="I564" s="372"/>
      <c r="J564" s="372"/>
      <c r="K564" s="372"/>
      <c r="L564" s="372"/>
      <c r="M564" s="372"/>
      <c r="N564" s="372"/>
      <c r="O564" s="289"/>
      <c r="P564" s="338"/>
      <c r="Q564" s="338"/>
      <c r="R564" s="338"/>
      <c r="S564" s="337"/>
      <c r="T564" s="337"/>
      <c r="U564" s="337"/>
      <c r="V564" s="337"/>
      <c r="W564" s="338"/>
      <c r="X564" s="338"/>
      <c r="Y564" s="339">
        <f>HLOOKUP(Y$35,'3.  Distribution Rates'!$C$122:$P$133,9,FALSE)</f>
        <v>8.6999999999999994E-3</v>
      </c>
      <c r="Z564" s="339">
        <f>HLOOKUP(Z$35,'3.  Distribution Rates'!$C$122:$P$133,9,FALSE)</f>
        <v>1.9800000000000002E-2</v>
      </c>
      <c r="AA564" s="339">
        <f>HLOOKUP(AA$35,'3.  Distribution Rates'!$C$122:$P$133,9,FALSE)</f>
        <v>4.7404000000000002</v>
      </c>
      <c r="AB564" s="339">
        <f>HLOOKUP(AB$35,'3.  Distribution Rates'!$C$122:$P$133,9,FALSE)</f>
        <v>4.8734999999999999</v>
      </c>
      <c r="AC564" s="437"/>
    </row>
    <row r="565" spans="2:29" ht="15">
      <c r="B565" s="322" t="s">
        <v>293</v>
      </c>
      <c r="C565" s="342"/>
      <c r="D565" s="307"/>
      <c r="E565" s="277"/>
      <c r="F565" s="277"/>
      <c r="G565" s="277"/>
      <c r="H565" s="277"/>
      <c r="I565" s="277"/>
      <c r="J565" s="277"/>
      <c r="K565" s="277"/>
      <c r="L565" s="277"/>
      <c r="M565" s="277"/>
      <c r="N565" s="277"/>
      <c r="O565" s="289"/>
      <c r="P565" s="277"/>
      <c r="Q565" s="277"/>
      <c r="R565" s="277"/>
      <c r="S565" s="307"/>
      <c r="T565" s="307"/>
      <c r="U565" s="307"/>
      <c r="V565" s="307"/>
      <c r="W565" s="277"/>
      <c r="X565" s="277"/>
      <c r="Y565" s="374">
        <f>'4.  2011-2014 LRAM'!Y140*Y564</f>
        <v>0</v>
      </c>
      <c r="Z565" s="374">
        <f>'4.  2011-2014 LRAM'!Z140*Z564</f>
        <v>0</v>
      </c>
      <c r="AA565" s="374">
        <f>'4.  2011-2014 LRAM'!AA140*AA564</f>
        <v>0</v>
      </c>
      <c r="AB565" s="374">
        <f>'4.  2011-2014 LRAM'!AB140*AB564</f>
        <v>0</v>
      </c>
      <c r="AC565" s="622">
        <f t="shared" ref="AC565:AC571" si="19">SUM(Y565:AB565)</f>
        <v>0</v>
      </c>
    </row>
    <row r="566" spans="2:29" ht="15">
      <c r="B566" s="322" t="s">
        <v>294</v>
      </c>
      <c r="C566" s="342"/>
      <c r="D566" s="307"/>
      <c r="E566" s="277"/>
      <c r="F566" s="277"/>
      <c r="G566" s="277"/>
      <c r="H566" s="277"/>
      <c r="I566" s="277"/>
      <c r="J566" s="277"/>
      <c r="K566" s="277"/>
      <c r="L566" s="277"/>
      <c r="M566" s="277"/>
      <c r="N566" s="277"/>
      <c r="O566" s="289"/>
      <c r="P566" s="277"/>
      <c r="Q566" s="277"/>
      <c r="R566" s="277"/>
      <c r="S566" s="307"/>
      <c r="T566" s="307"/>
      <c r="U566" s="307"/>
      <c r="V566" s="307"/>
      <c r="W566" s="277"/>
      <c r="X566" s="277"/>
      <c r="Y566" s="374">
        <f>'4.  2011-2014 LRAM'!Y269*Y564</f>
        <v>0</v>
      </c>
      <c r="Z566" s="374">
        <f>'4.  2011-2014 LRAM'!Z269*Z564</f>
        <v>0</v>
      </c>
      <c r="AA566" s="374">
        <f>'4.  2011-2014 LRAM'!AA269*AA564</f>
        <v>0</v>
      </c>
      <c r="AB566" s="374">
        <f>'4.  2011-2014 LRAM'!AB269*AB564</f>
        <v>0</v>
      </c>
      <c r="AC566" s="622">
        <f t="shared" si="19"/>
        <v>0</v>
      </c>
    </row>
    <row r="567" spans="2:29" ht="15">
      <c r="B567" s="322" t="s">
        <v>295</v>
      </c>
      <c r="C567" s="342"/>
      <c r="D567" s="307"/>
      <c r="E567" s="277"/>
      <c r="F567" s="277"/>
      <c r="G567" s="277"/>
      <c r="H567" s="277"/>
      <c r="I567" s="277"/>
      <c r="J567" s="277"/>
      <c r="K567" s="277"/>
      <c r="L567" s="277"/>
      <c r="M567" s="277"/>
      <c r="N567" s="277"/>
      <c r="O567" s="289"/>
      <c r="P567" s="277"/>
      <c r="Q567" s="277"/>
      <c r="R567" s="277"/>
      <c r="S567" s="307"/>
      <c r="T567" s="307"/>
      <c r="U567" s="307"/>
      <c r="V567" s="307"/>
      <c r="W567" s="277"/>
      <c r="X567" s="277"/>
      <c r="Y567" s="374">
        <f>'4.  2011-2014 LRAM'!Y398*Y564</f>
        <v>0</v>
      </c>
      <c r="Z567" s="374">
        <f>'4.  2011-2014 LRAM'!Z398*Z564</f>
        <v>0</v>
      </c>
      <c r="AA567" s="374">
        <f>'4.  2011-2014 LRAM'!AA398*AA564</f>
        <v>0</v>
      </c>
      <c r="AB567" s="374">
        <f>'4.  2011-2014 LRAM'!AB398*AB564</f>
        <v>0</v>
      </c>
      <c r="AC567" s="622">
        <f t="shared" si="19"/>
        <v>0</v>
      </c>
    </row>
    <row r="568" spans="2:29" ht="15">
      <c r="B568" s="322" t="s">
        <v>296</v>
      </c>
      <c r="C568" s="342"/>
      <c r="D568" s="307"/>
      <c r="E568" s="277"/>
      <c r="F568" s="277"/>
      <c r="G568" s="277"/>
      <c r="H568" s="277"/>
      <c r="I568" s="277"/>
      <c r="J568" s="277"/>
      <c r="K568" s="277"/>
      <c r="L568" s="277"/>
      <c r="M568" s="277"/>
      <c r="N568" s="277"/>
      <c r="O568" s="289"/>
      <c r="P568" s="277"/>
      <c r="Q568" s="277"/>
      <c r="R568" s="277"/>
      <c r="S568" s="307"/>
      <c r="T568" s="307"/>
      <c r="U568" s="307"/>
      <c r="V568" s="307"/>
      <c r="W568" s="277"/>
      <c r="X568" s="277"/>
      <c r="Y568" s="374">
        <f>'4.  2011-2014 LRAM'!Y528*Y564</f>
        <v>0</v>
      </c>
      <c r="Z568" s="374">
        <f>'4.  2011-2014 LRAM'!Z528*Z564</f>
        <v>0</v>
      </c>
      <c r="AA568" s="374">
        <f>'4.  2011-2014 LRAM'!AA528*AA564</f>
        <v>0</v>
      </c>
      <c r="AB568" s="374">
        <f>'4.  2011-2014 LRAM'!AB528*AB564</f>
        <v>0</v>
      </c>
      <c r="AC568" s="622">
        <f t="shared" si="19"/>
        <v>0</v>
      </c>
    </row>
    <row r="569" spans="2:29" ht="15">
      <c r="B569" s="322" t="s">
        <v>297</v>
      </c>
      <c r="C569" s="342"/>
      <c r="D569" s="307"/>
      <c r="E569" s="277"/>
      <c r="F569" s="277"/>
      <c r="G569" s="277"/>
      <c r="H569" s="277"/>
      <c r="I569" s="277"/>
      <c r="J569" s="277"/>
      <c r="K569" s="277"/>
      <c r="L569" s="277"/>
      <c r="M569" s="277"/>
      <c r="N569" s="277"/>
      <c r="O569" s="289"/>
      <c r="P569" s="277"/>
      <c r="Q569" s="277"/>
      <c r="R569" s="277"/>
      <c r="S569" s="307"/>
      <c r="T569" s="307"/>
      <c r="U569" s="307"/>
      <c r="V569" s="307"/>
      <c r="W569" s="277"/>
      <c r="X569" s="277"/>
      <c r="Y569" s="374">
        <f t="shared" ref="Y569:AA569" si="20">Y209*Y564</f>
        <v>0</v>
      </c>
      <c r="Z569" s="374">
        <f t="shared" si="20"/>
        <v>0</v>
      </c>
      <c r="AA569" s="374">
        <f t="shared" si="20"/>
        <v>0</v>
      </c>
      <c r="AB569" s="374">
        <f>AB209*AB564</f>
        <v>0</v>
      </c>
      <c r="AC569" s="622">
        <f t="shared" si="19"/>
        <v>0</v>
      </c>
    </row>
    <row r="570" spans="2:29" ht="15">
      <c r="B570" s="322" t="s">
        <v>298</v>
      </c>
      <c r="C570" s="342"/>
      <c r="D570" s="307"/>
      <c r="E570" s="277"/>
      <c r="F570" s="277"/>
      <c r="G570" s="277"/>
      <c r="H570" s="277"/>
      <c r="I570" s="277"/>
      <c r="J570" s="277"/>
      <c r="K570" s="277"/>
      <c r="L570" s="277"/>
      <c r="M570" s="277"/>
      <c r="N570" s="277"/>
      <c r="O570" s="289"/>
      <c r="P570" s="277"/>
      <c r="Q570" s="277"/>
      <c r="R570" s="277"/>
      <c r="S570" s="307"/>
      <c r="T570" s="307"/>
      <c r="U570" s="307"/>
      <c r="V570" s="307"/>
      <c r="W570" s="277"/>
      <c r="X570" s="277"/>
      <c r="Y570" s="374">
        <f>Y392*Y564</f>
        <v>0</v>
      </c>
      <c r="Z570" s="374">
        <f>Z392*Z564</f>
        <v>0</v>
      </c>
      <c r="AA570" s="374">
        <f t="shared" ref="AA570" si="21">AA392*AA564</f>
        <v>0</v>
      </c>
      <c r="AB570" s="374">
        <f>AB392*AB564</f>
        <v>0</v>
      </c>
      <c r="AC570" s="622">
        <f t="shared" si="19"/>
        <v>0</v>
      </c>
    </row>
    <row r="571" spans="2:29" ht="15">
      <c r="B571" s="322" t="s">
        <v>299</v>
      </c>
      <c r="C571" s="342"/>
      <c r="D571" s="307"/>
      <c r="E571" s="277"/>
      <c r="F571" s="277"/>
      <c r="G571" s="277"/>
      <c r="H571" s="277"/>
      <c r="I571" s="277"/>
      <c r="J571" s="277"/>
      <c r="K571" s="277"/>
      <c r="L571" s="277"/>
      <c r="M571" s="277"/>
      <c r="N571" s="277"/>
      <c r="O571" s="289"/>
      <c r="P571" s="277"/>
      <c r="Q571" s="277"/>
      <c r="R571" s="277"/>
      <c r="S571" s="307"/>
      <c r="T571" s="307"/>
      <c r="U571" s="307"/>
      <c r="V571" s="307"/>
      <c r="W571" s="277"/>
      <c r="X571" s="277"/>
      <c r="Y571" s="374">
        <f>Y561*Y564</f>
        <v>0</v>
      </c>
      <c r="Z571" s="374">
        <f t="shared" ref="Z571:AB571" si="22">Z561*Z564</f>
        <v>0</v>
      </c>
      <c r="AA571" s="374">
        <f t="shared" si="22"/>
        <v>0</v>
      </c>
      <c r="AB571" s="374">
        <f t="shared" si="22"/>
        <v>0</v>
      </c>
      <c r="AC571" s="622">
        <f t="shared" si="19"/>
        <v>0</v>
      </c>
    </row>
    <row r="572" spans="2:29" ht="15.6">
      <c r="B572" s="346" t="s">
        <v>300</v>
      </c>
      <c r="C572" s="342"/>
      <c r="D572" s="334"/>
      <c r="E572" s="332"/>
      <c r="F572" s="332"/>
      <c r="G572" s="332"/>
      <c r="H572" s="332"/>
      <c r="I572" s="332"/>
      <c r="J572" s="332"/>
      <c r="K572" s="332"/>
      <c r="L572" s="332"/>
      <c r="M572" s="332"/>
      <c r="N572" s="332"/>
      <c r="O572" s="298"/>
      <c r="P572" s="332"/>
      <c r="Q572" s="332"/>
      <c r="R572" s="332"/>
      <c r="S572" s="334"/>
      <c r="T572" s="334"/>
      <c r="U572" s="334"/>
      <c r="V572" s="334"/>
      <c r="W572" s="332"/>
      <c r="X572" s="332"/>
      <c r="Y572" s="343">
        <f>SUM(Y565:Y571)</f>
        <v>0</v>
      </c>
      <c r="Z572" s="343">
        <f>SUM(Z565:Z571)</f>
        <v>0</v>
      </c>
      <c r="AA572" s="343">
        <f t="shared" ref="AA572:AB572" si="23">SUM(AA565:AA571)</f>
        <v>0</v>
      </c>
      <c r="AB572" s="343">
        <f t="shared" si="23"/>
        <v>0</v>
      </c>
      <c r="AC572" s="403">
        <f>SUM(AC565:AC571)</f>
        <v>0</v>
      </c>
    </row>
    <row r="573" spans="2:29" ht="15.6">
      <c r="B573" s="346" t="s">
        <v>301</v>
      </c>
      <c r="C573" s="342"/>
      <c r="D573" s="347"/>
      <c r="E573" s="332"/>
      <c r="F573" s="332"/>
      <c r="G573" s="332"/>
      <c r="H573" s="332"/>
      <c r="I573" s="332"/>
      <c r="J573" s="332"/>
      <c r="K573" s="332"/>
      <c r="L573" s="332"/>
      <c r="M573" s="332"/>
      <c r="N573" s="332"/>
      <c r="O573" s="298"/>
      <c r="P573" s="332"/>
      <c r="Q573" s="332"/>
      <c r="R573" s="332"/>
      <c r="S573" s="334"/>
      <c r="T573" s="334"/>
      <c r="U573" s="334"/>
      <c r="V573" s="334"/>
      <c r="W573" s="332"/>
      <c r="X573" s="332"/>
      <c r="Y573" s="344">
        <f>Y562*Y564</f>
        <v>0</v>
      </c>
      <c r="Z573" s="344">
        <f t="shared" ref="Z573:AB573" si="24">Z562*Z564</f>
        <v>0</v>
      </c>
      <c r="AA573" s="344">
        <f t="shared" si="24"/>
        <v>0</v>
      </c>
      <c r="AB573" s="344">
        <f t="shared" si="24"/>
        <v>0</v>
      </c>
      <c r="AC573" s="403">
        <f>SUM(Y573:AB573)</f>
        <v>0</v>
      </c>
    </row>
    <row r="574" spans="2:29" ht="15.6">
      <c r="B574" s="346" t="s">
        <v>302</v>
      </c>
      <c r="C574" s="342"/>
      <c r="D574" s="347"/>
      <c r="E574" s="332"/>
      <c r="F574" s="332"/>
      <c r="G574" s="332"/>
      <c r="H574" s="332"/>
      <c r="I574" s="332"/>
      <c r="J574" s="332"/>
      <c r="K574" s="332"/>
      <c r="L574" s="332"/>
      <c r="M574" s="332"/>
      <c r="N574" s="332"/>
      <c r="O574" s="298"/>
      <c r="P574" s="332"/>
      <c r="Q574" s="332"/>
      <c r="R574" s="332"/>
      <c r="S574" s="347"/>
      <c r="T574" s="347"/>
      <c r="U574" s="347"/>
      <c r="V574" s="347"/>
      <c r="W574" s="332"/>
      <c r="X574" s="332"/>
      <c r="Y574" s="348"/>
      <c r="Z574" s="348"/>
      <c r="AA574" s="348"/>
      <c r="AB574" s="348"/>
      <c r="AC574" s="403">
        <f>AC572-AC573</f>
        <v>0</v>
      </c>
    </row>
    <row r="575" spans="2:29" ht="15">
      <c r="B575" s="322"/>
      <c r="C575" s="347"/>
      <c r="D575" s="347"/>
      <c r="E575" s="332"/>
      <c r="F575" s="332"/>
      <c r="G575" s="332"/>
      <c r="H575" s="332"/>
      <c r="I575" s="332"/>
      <c r="J575" s="332"/>
      <c r="K575" s="332"/>
      <c r="L575" s="332"/>
      <c r="M575" s="332"/>
      <c r="N575" s="332"/>
      <c r="O575" s="298"/>
      <c r="P575" s="332"/>
      <c r="Q575" s="332"/>
      <c r="R575" s="332"/>
      <c r="S575" s="347"/>
      <c r="T575" s="342"/>
      <c r="U575" s="347"/>
      <c r="V575" s="347"/>
      <c r="W575" s="332"/>
      <c r="X575" s="332"/>
      <c r="Y575" s="349"/>
      <c r="Z575" s="349"/>
      <c r="AA575" s="349"/>
      <c r="AB575" s="349"/>
      <c r="AC575" s="345"/>
    </row>
    <row r="576" spans="2:29" ht="15">
      <c r="B576" s="435" t="s">
        <v>303</v>
      </c>
      <c r="C576" s="302"/>
      <c r="D576" s="277"/>
      <c r="E576" s="277"/>
      <c r="F576" s="277"/>
      <c r="G576" s="277"/>
      <c r="H576" s="277"/>
      <c r="I576" s="277"/>
      <c r="J576" s="277"/>
      <c r="K576" s="277"/>
      <c r="L576" s="277"/>
      <c r="M576" s="277"/>
      <c r="N576" s="277"/>
      <c r="O576" s="354"/>
      <c r="P576" s="277"/>
      <c r="Q576" s="277"/>
      <c r="R576" s="277"/>
      <c r="S576" s="302"/>
      <c r="T576" s="307"/>
      <c r="U576" s="307"/>
      <c r="V576" s="277"/>
      <c r="W576" s="277"/>
      <c r="X576" s="307"/>
      <c r="Y576" s="289">
        <f>SUMPRODUCT(E404:E559,Y404:Y559)</f>
        <v>0</v>
      </c>
      <c r="Z576" s="289">
        <f>SUMPRODUCT(E404:E559,Z404:Z559)</f>
        <v>0</v>
      </c>
      <c r="AA576" s="289">
        <f>IF(AA402="kw",SUMPRODUCT($N$404:$N$559,$P$404:$P$559,AA404:AA559),SUMPRODUCT($E$404:$E$559,AA404:AA559))</f>
        <v>0</v>
      </c>
      <c r="AB576" s="289">
        <f>IF(AB402="kw",SUMPRODUCT($N$404:$N$559,$P$404:$P$559,AB404:AB559),SUMPRODUCT($E$404:$E$559,AB404:AB559))</f>
        <v>0</v>
      </c>
      <c r="AC576" s="335"/>
    </row>
    <row r="577" spans="1:30" ht="15">
      <c r="B577" s="435" t="s">
        <v>304</v>
      </c>
      <c r="C577" s="302"/>
      <c r="D577" s="277"/>
      <c r="E577" s="277"/>
      <c r="F577" s="277"/>
      <c r="G577" s="277"/>
      <c r="H577" s="277"/>
      <c r="I577" s="277"/>
      <c r="J577" s="277"/>
      <c r="K577" s="277"/>
      <c r="L577" s="277"/>
      <c r="M577" s="277"/>
      <c r="N577" s="277"/>
      <c r="O577" s="354"/>
      <c r="P577" s="277"/>
      <c r="Q577" s="277"/>
      <c r="R577" s="277"/>
      <c r="S577" s="302"/>
      <c r="T577" s="307"/>
      <c r="U577" s="307"/>
      <c r="V577" s="277"/>
      <c r="W577" s="277"/>
      <c r="X577" s="307"/>
      <c r="Y577" s="289">
        <f>SUMPRODUCT(F404:F559,Y404:Y559)</f>
        <v>4738271</v>
      </c>
      <c r="Z577" s="289">
        <f>SUMPRODUCT(F404:F559,Z404:Z559)</f>
        <v>1031251.0499999999</v>
      </c>
      <c r="AA577" s="289">
        <f t="shared" ref="AA577:AB577" si="25">IF(AA402="kw",SUMPRODUCT($N$404:$N$559,$Q$404:$Q$559,AA404:AA559),SUMPRODUCT($F$404:$F$559,AA404:AA559))</f>
        <v>6505.8</v>
      </c>
      <c r="AB577" s="289">
        <f t="shared" si="25"/>
        <v>378.6</v>
      </c>
      <c r="AC577" s="335"/>
    </row>
    <row r="578" spans="1:30" ht="15">
      <c r="B578" s="436" t="s">
        <v>305</v>
      </c>
      <c r="C578" s="361"/>
      <c r="D578" s="380"/>
      <c r="E578" s="380"/>
      <c r="F578" s="380"/>
      <c r="G578" s="380"/>
      <c r="H578" s="380"/>
      <c r="I578" s="380"/>
      <c r="J578" s="380"/>
      <c r="K578" s="380"/>
      <c r="L578" s="380"/>
      <c r="M578" s="380"/>
      <c r="N578" s="380"/>
      <c r="O578" s="379"/>
      <c r="P578" s="380"/>
      <c r="Q578" s="380"/>
      <c r="R578" s="380"/>
      <c r="S578" s="361"/>
      <c r="T578" s="381"/>
      <c r="U578" s="381"/>
      <c r="V578" s="380"/>
      <c r="W578" s="380"/>
      <c r="X578" s="381"/>
      <c r="Y578" s="324">
        <f>SUMPRODUCT(G404:G559,Y404:Y559)</f>
        <v>0</v>
      </c>
      <c r="Z578" s="324">
        <f>SUMPRODUCT(G404:G559,Z404:Z559)</f>
        <v>0</v>
      </c>
      <c r="AA578" s="324">
        <f t="shared" ref="AA578:AB578" si="26">IF(AA402="kw",SUMPRODUCT($N$404:$N$559,$R$404:$R$559,AA404:AA559),SUMPRODUCT($G$404:$G$559,AA404:AA559))</f>
        <v>0</v>
      </c>
      <c r="AB578" s="324">
        <f t="shared" si="26"/>
        <v>0</v>
      </c>
      <c r="AC578" s="382"/>
    </row>
    <row r="579" spans="1:30" ht="22.5" customHeight="1">
      <c r="B579" s="364" t="s">
        <v>580</v>
      </c>
      <c r="C579" s="383"/>
      <c r="D579" s="384"/>
      <c r="E579" s="384"/>
      <c r="F579" s="384"/>
      <c r="G579" s="384"/>
      <c r="H579" s="384"/>
      <c r="I579" s="384"/>
      <c r="J579" s="384"/>
      <c r="K579" s="384"/>
      <c r="L579" s="384"/>
      <c r="M579" s="384"/>
      <c r="N579" s="384"/>
      <c r="O579" s="384"/>
      <c r="P579" s="384"/>
      <c r="Q579" s="384"/>
      <c r="R579" s="384"/>
      <c r="S579" s="367"/>
      <c r="T579" s="368"/>
      <c r="U579" s="384"/>
      <c r="V579" s="384"/>
      <c r="W579" s="384"/>
      <c r="X579" s="384"/>
      <c r="Y579" s="405"/>
      <c r="Z579" s="405"/>
      <c r="AA579" s="405"/>
      <c r="AB579" s="405"/>
      <c r="AC579" s="385"/>
    </row>
    <row r="582" spans="1:30" ht="15.6">
      <c r="B582" s="278" t="s">
        <v>307</v>
      </c>
      <c r="C582" s="279"/>
      <c r="D582" s="583" t="s">
        <v>524</v>
      </c>
      <c r="E582" s="253"/>
      <c r="F582" s="583"/>
      <c r="G582" s="253"/>
      <c r="H582" s="253"/>
      <c r="I582" s="253"/>
      <c r="J582" s="253"/>
      <c r="K582" s="253"/>
      <c r="L582" s="253"/>
      <c r="M582" s="253"/>
      <c r="N582" s="253"/>
      <c r="O582" s="279"/>
      <c r="P582" s="253"/>
      <c r="Q582" s="253"/>
      <c r="R582" s="253"/>
      <c r="S582" s="253"/>
      <c r="T582" s="253"/>
      <c r="U582" s="253"/>
      <c r="V582" s="253"/>
      <c r="W582" s="253"/>
      <c r="X582" s="253"/>
      <c r="Y582" s="269"/>
      <c r="Z582" s="267"/>
      <c r="AA582" s="267"/>
      <c r="AB582" s="267"/>
    </row>
    <row r="583" spans="1:30" ht="33.75" customHeight="1">
      <c r="B583" s="854" t="s">
        <v>209</v>
      </c>
      <c r="C583" s="856" t="s">
        <v>32</v>
      </c>
      <c r="D583" s="282" t="s">
        <v>420</v>
      </c>
      <c r="E583" s="858" t="s">
        <v>207</v>
      </c>
      <c r="F583" s="859"/>
      <c r="G583" s="859"/>
      <c r="H583" s="859"/>
      <c r="I583" s="859"/>
      <c r="J583" s="859"/>
      <c r="K583" s="859"/>
      <c r="L583" s="859"/>
      <c r="M583" s="860"/>
      <c r="N583" s="864" t="s">
        <v>211</v>
      </c>
      <c r="O583" s="282" t="s">
        <v>421</v>
      </c>
      <c r="P583" s="858" t="s">
        <v>210</v>
      </c>
      <c r="Q583" s="859"/>
      <c r="R583" s="859"/>
      <c r="S583" s="859"/>
      <c r="T583" s="859"/>
      <c r="U583" s="859"/>
      <c r="V583" s="859"/>
      <c r="W583" s="859"/>
      <c r="X583" s="860"/>
      <c r="Y583" s="861" t="s">
        <v>241</v>
      </c>
      <c r="Z583" s="862"/>
      <c r="AA583" s="862"/>
      <c r="AB583" s="862"/>
      <c r="AC583" s="863"/>
    </row>
    <row r="584" spans="1:30" ht="68.25" customHeight="1">
      <c r="B584" s="855"/>
      <c r="C584" s="857"/>
      <c r="D584" s="283">
        <v>2018</v>
      </c>
      <c r="E584" s="283">
        <v>2019</v>
      </c>
      <c r="F584" s="283">
        <v>2020</v>
      </c>
      <c r="G584" s="283">
        <v>2021</v>
      </c>
      <c r="H584" s="283">
        <v>2022</v>
      </c>
      <c r="I584" s="283">
        <v>2023</v>
      </c>
      <c r="J584" s="283">
        <v>2024</v>
      </c>
      <c r="K584" s="283">
        <v>2025</v>
      </c>
      <c r="L584" s="283">
        <v>2026</v>
      </c>
      <c r="M584" s="283">
        <v>2027</v>
      </c>
      <c r="N584" s="865"/>
      <c r="O584" s="283">
        <v>2018</v>
      </c>
      <c r="P584" s="283">
        <v>2019</v>
      </c>
      <c r="Q584" s="283">
        <v>2020</v>
      </c>
      <c r="R584" s="283">
        <v>2021</v>
      </c>
      <c r="S584" s="283">
        <v>2022</v>
      </c>
      <c r="T584" s="283">
        <v>2023</v>
      </c>
      <c r="U584" s="283">
        <v>2024</v>
      </c>
      <c r="V584" s="283">
        <v>2025</v>
      </c>
      <c r="W584" s="283">
        <v>2026</v>
      </c>
      <c r="X584" s="283">
        <v>2027</v>
      </c>
      <c r="Y584" s="283" t="str">
        <f>'1.  LRAMVA Summary'!D52</f>
        <v>Residential</v>
      </c>
      <c r="Z584" s="283" t="str">
        <f>'1.  LRAMVA Summary'!E52</f>
        <v>GS&lt;50 kW</v>
      </c>
      <c r="AA584" s="283" t="str">
        <f>'1.  LRAMVA Summary'!F52</f>
        <v>GS&gt;50 kW - Thermal Demand Meter</v>
      </c>
      <c r="AB584" s="283" t="str">
        <f>'1.  LRAMVA Summary'!G52</f>
        <v>GS&gt;50 kW - Interval Meter</v>
      </c>
      <c r="AC584" s="285" t="str">
        <f>'1.  LRAMVA Summary'!R52</f>
        <v>Total</v>
      </c>
    </row>
    <row r="585" spans="1:30" ht="15.75" hidden="1" customHeight="1">
      <c r="A585" s="525"/>
      <c r="B585" s="511" t="s">
        <v>502</v>
      </c>
      <c r="C585" s="287"/>
      <c r="D585" s="287"/>
      <c r="E585" s="287"/>
      <c r="F585" s="287"/>
      <c r="G585" s="287"/>
      <c r="H585" s="287"/>
      <c r="I585" s="287"/>
      <c r="J585" s="287"/>
      <c r="K585" s="287"/>
      <c r="L585" s="287"/>
      <c r="M585" s="287"/>
      <c r="N585" s="288"/>
      <c r="O585" s="287"/>
      <c r="P585" s="287"/>
      <c r="Q585" s="287"/>
      <c r="R585" s="287"/>
      <c r="S585" s="287"/>
      <c r="T585" s="287"/>
      <c r="U585" s="287"/>
      <c r="V585" s="287"/>
      <c r="W585" s="287"/>
      <c r="X585" s="287"/>
      <c r="Y585" s="289" t="str">
        <f>'1.  LRAMVA Summary'!D53</f>
        <v>kWh</v>
      </c>
      <c r="Z585" s="289" t="str">
        <f>'1.  LRAMVA Summary'!E53</f>
        <v>kWh</v>
      </c>
      <c r="AA585" s="289" t="str">
        <f>'1.  LRAMVA Summary'!F53</f>
        <v>kW</v>
      </c>
      <c r="AB585" s="289" t="str">
        <f>'1.  LRAMVA Summary'!G53</f>
        <v>kW</v>
      </c>
      <c r="AC585" s="290"/>
    </row>
    <row r="586" spans="1:30" ht="15.6" hidden="1" outlineLevel="1">
      <c r="A586" s="525"/>
      <c r="B586" s="497" t="s">
        <v>495</v>
      </c>
      <c r="C586" s="287"/>
      <c r="D586" s="287"/>
      <c r="E586" s="287"/>
      <c r="F586" s="287"/>
      <c r="G586" s="287"/>
      <c r="H586" s="287"/>
      <c r="I586" s="287"/>
      <c r="J586" s="287"/>
      <c r="K586" s="287"/>
      <c r="L586" s="287"/>
      <c r="M586" s="287"/>
      <c r="N586" s="288"/>
      <c r="O586" s="287"/>
      <c r="P586" s="287"/>
      <c r="Q586" s="287"/>
      <c r="R586" s="287"/>
      <c r="S586" s="287"/>
      <c r="T586" s="287"/>
      <c r="U586" s="287"/>
      <c r="V586" s="287"/>
      <c r="W586" s="287"/>
      <c r="X586" s="287"/>
      <c r="Y586" s="289"/>
      <c r="Z586" s="289"/>
      <c r="AA586" s="289"/>
      <c r="AB586" s="289"/>
      <c r="AC586" s="290"/>
    </row>
    <row r="587" spans="1:30" ht="15" hidden="1" outlineLevel="1">
      <c r="A587" s="525">
        <v>1</v>
      </c>
      <c r="B587" s="424" t="s">
        <v>94</v>
      </c>
      <c r="C587" s="289" t="s">
        <v>583</v>
      </c>
      <c r="D587" s="293"/>
      <c r="E587" s="293"/>
      <c r="F587" s="293"/>
      <c r="G587" s="293"/>
      <c r="H587" s="293"/>
      <c r="I587" s="293"/>
      <c r="J587" s="293"/>
      <c r="K587" s="293"/>
      <c r="L587" s="293"/>
      <c r="M587" s="293"/>
      <c r="N587" s="289"/>
      <c r="O587" s="293"/>
      <c r="P587" s="293"/>
      <c r="Q587" s="293"/>
      <c r="R587" s="293"/>
      <c r="S587" s="293"/>
      <c r="T587" s="293"/>
      <c r="U587" s="293"/>
      <c r="V587" s="293"/>
      <c r="W587" s="293"/>
      <c r="X587" s="293"/>
      <c r="Y587" s="406"/>
      <c r="Z587" s="406"/>
      <c r="AA587" s="406"/>
      <c r="AB587" s="406"/>
      <c r="AC587" s="294">
        <f>SUM(Y587:AB587)</f>
        <v>0</v>
      </c>
    </row>
    <row r="588" spans="1:30" ht="15" hidden="1" outlineLevel="1">
      <c r="A588" s="525"/>
      <c r="B588" s="292" t="s">
        <v>308</v>
      </c>
      <c r="C588" s="289" t="s">
        <v>576</v>
      </c>
      <c r="D588" s="293" t="s">
        <v>773</v>
      </c>
      <c r="E588" s="293" t="s">
        <v>773</v>
      </c>
      <c r="F588" s="293" t="s">
        <v>773</v>
      </c>
      <c r="G588" s="293" t="s">
        <v>773</v>
      </c>
      <c r="H588" s="293" t="s">
        <v>773</v>
      </c>
      <c r="I588" s="293" t="s">
        <v>773</v>
      </c>
      <c r="J588" s="293" t="s">
        <v>773</v>
      </c>
      <c r="K588" s="293" t="s">
        <v>773</v>
      </c>
      <c r="L588" s="293" t="s">
        <v>773</v>
      </c>
      <c r="M588" s="293" t="s">
        <v>773</v>
      </c>
      <c r="N588" s="463"/>
      <c r="O588" s="293" t="s">
        <v>773</v>
      </c>
      <c r="P588" s="293" t="s">
        <v>773</v>
      </c>
      <c r="Q588" s="293" t="s">
        <v>773</v>
      </c>
      <c r="R588" s="293" t="s">
        <v>773</v>
      </c>
      <c r="S588" s="293" t="s">
        <v>773</v>
      </c>
      <c r="T588" s="293" t="s">
        <v>773</v>
      </c>
      <c r="U588" s="293" t="s">
        <v>773</v>
      </c>
      <c r="V588" s="293" t="s">
        <v>773</v>
      </c>
      <c r="W588" s="293" t="s">
        <v>773</v>
      </c>
      <c r="X588" s="293" t="s">
        <v>773</v>
      </c>
      <c r="Y588" s="407">
        <v>0</v>
      </c>
      <c r="Z588" s="407">
        <v>0</v>
      </c>
      <c r="AA588" s="407">
        <v>0</v>
      </c>
      <c r="AB588" s="407">
        <v>0</v>
      </c>
      <c r="AC588" s="295"/>
    </row>
    <row r="589" spans="1:30" ht="15.6" hidden="1" outlineLevel="1">
      <c r="A589" s="525"/>
      <c r="B589" s="296"/>
      <c r="C589" s="297"/>
      <c r="D589" s="297"/>
      <c r="E589" s="297"/>
      <c r="F589" s="297"/>
      <c r="G589" s="297"/>
      <c r="H589" s="297"/>
      <c r="I589" s="297"/>
      <c r="J589" s="297"/>
      <c r="K589" s="297"/>
      <c r="L589" s="297"/>
      <c r="M589" s="297"/>
      <c r="N589" s="298"/>
      <c r="O589" s="297"/>
      <c r="P589" s="297"/>
      <c r="Q589" s="297"/>
      <c r="R589" s="297"/>
      <c r="S589" s="297"/>
      <c r="T589" s="297"/>
      <c r="U589" s="297"/>
      <c r="V589" s="297"/>
      <c r="W589" s="297"/>
      <c r="X589" s="297"/>
      <c r="Y589" s="409"/>
      <c r="Z589" s="409"/>
      <c r="AA589" s="409"/>
      <c r="AB589" s="409"/>
      <c r="AC589" s="300"/>
    </row>
    <row r="590" spans="1:30" ht="15" hidden="1" outlineLevel="1">
      <c r="A590" s="525">
        <v>2</v>
      </c>
      <c r="B590" s="424" t="s">
        <v>95</v>
      </c>
      <c r="C590" s="289" t="s">
        <v>583</v>
      </c>
      <c r="D590" s="293" t="s">
        <v>773</v>
      </c>
      <c r="E590" s="293" t="s">
        <v>773</v>
      </c>
      <c r="F590" s="293" t="s">
        <v>773</v>
      </c>
      <c r="G590" s="293" t="s">
        <v>773</v>
      </c>
      <c r="H590" s="293" t="s">
        <v>773</v>
      </c>
      <c r="I590" s="293" t="s">
        <v>773</v>
      </c>
      <c r="J590" s="293" t="s">
        <v>773</v>
      </c>
      <c r="K590" s="293" t="s">
        <v>773</v>
      </c>
      <c r="L590" s="293" t="s">
        <v>773</v>
      </c>
      <c r="M590" s="293" t="s">
        <v>773</v>
      </c>
      <c r="N590" s="289"/>
      <c r="O590" s="293" t="s">
        <v>773</v>
      </c>
      <c r="P590" s="293" t="s">
        <v>773</v>
      </c>
      <c r="Q590" s="293" t="s">
        <v>773</v>
      </c>
      <c r="R590" s="293" t="s">
        <v>773</v>
      </c>
      <c r="S590" s="293" t="s">
        <v>773</v>
      </c>
      <c r="T590" s="293" t="s">
        <v>773</v>
      </c>
      <c r="U590" s="293" t="s">
        <v>773</v>
      </c>
      <c r="V590" s="293" t="s">
        <v>773</v>
      </c>
      <c r="W590" s="293" t="s">
        <v>773</v>
      </c>
      <c r="X590" s="293" t="s">
        <v>773</v>
      </c>
      <c r="Y590" s="406"/>
      <c r="Z590" s="406"/>
      <c r="AA590" s="406"/>
      <c r="AB590" s="406"/>
      <c r="AC590" s="294">
        <f>SUM(Y590:AB590)</f>
        <v>0</v>
      </c>
      <c r="AD590" s="281"/>
    </row>
    <row r="591" spans="1:30" ht="15" hidden="1" outlineLevel="1">
      <c r="A591" s="525"/>
      <c r="B591" s="292" t="s">
        <v>308</v>
      </c>
      <c r="C591" s="289" t="s">
        <v>576</v>
      </c>
      <c r="D591" s="293" t="s">
        <v>773</v>
      </c>
      <c r="E591" s="293" t="s">
        <v>773</v>
      </c>
      <c r="F591" s="293" t="s">
        <v>773</v>
      </c>
      <c r="G591" s="293" t="s">
        <v>773</v>
      </c>
      <c r="H591" s="293" t="s">
        <v>773</v>
      </c>
      <c r="I591" s="293" t="s">
        <v>773</v>
      </c>
      <c r="J591" s="293" t="s">
        <v>773</v>
      </c>
      <c r="K591" s="293" t="s">
        <v>773</v>
      </c>
      <c r="L591" s="293" t="s">
        <v>773</v>
      </c>
      <c r="M591" s="293" t="s">
        <v>773</v>
      </c>
      <c r="N591" s="463"/>
      <c r="O591" s="293" t="s">
        <v>773</v>
      </c>
      <c r="P591" s="293" t="s">
        <v>773</v>
      </c>
      <c r="Q591" s="293" t="s">
        <v>773</v>
      </c>
      <c r="R591" s="293" t="s">
        <v>773</v>
      </c>
      <c r="S591" s="293" t="s">
        <v>773</v>
      </c>
      <c r="T591" s="293" t="s">
        <v>773</v>
      </c>
      <c r="U591" s="293" t="s">
        <v>773</v>
      </c>
      <c r="V591" s="293" t="s">
        <v>773</v>
      </c>
      <c r="W591" s="293" t="s">
        <v>773</v>
      </c>
      <c r="X591" s="293" t="s">
        <v>773</v>
      </c>
      <c r="Y591" s="407">
        <v>0</v>
      </c>
      <c r="Z591" s="407">
        <v>0</v>
      </c>
      <c r="AA591" s="407">
        <v>0</v>
      </c>
      <c r="AB591" s="407">
        <v>0</v>
      </c>
      <c r="AC591" s="295"/>
      <c r="AD591" s="281"/>
    </row>
    <row r="592" spans="1:30" ht="15.6" hidden="1" outlineLevel="1">
      <c r="A592" s="525"/>
      <c r="B592" s="296"/>
      <c r="C592" s="297"/>
      <c r="D592" s="302"/>
      <c r="E592" s="302"/>
      <c r="F592" s="302"/>
      <c r="G592" s="302"/>
      <c r="H592" s="302"/>
      <c r="I592" s="302"/>
      <c r="J592" s="302"/>
      <c r="K592" s="302"/>
      <c r="L592" s="302"/>
      <c r="M592" s="302"/>
      <c r="N592" s="298"/>
      <c r="O592" s="302"/>
      <c r="P592" s="302"/>
      <c r="Q592" s="302"/>
      <c r="R592" s="302"/>
      <c r="S592" s="302"/>
      <c r="T592" s="302"/>
      <c r="U592" s="302"/>
      <c r="V592" s="302"/>
      <c r="W592" s="302"/>
      <c r="X592" s="302"/>
      <c r="Y592" s="409"/>
      <c r="Z592" s="409"/>
      <c r="AA592" s="409"/>
      <c r="AB592" s="409"/>
      <c r="AC592" s="300"/>
      <c r="AD592" s="301"/>
    </row>
    <row r="593" spans="1:30" ht="15" hidden="1" outlineLevel="1">
      <c r="A593" s="525">
        <v>3</v>
      </c>
      <c r="B593" s="424" t="s">
        <v>96</v>
      </c>
      <c r="C593" s="289" t="s">
        <v>583</v>
      </c>
      <c r="D593" s="293" t="s">
        <v>773</v>
      </c>
      <c r="E593" s="293" t="s">
        <v>773</v>
      </c>
      <c r="F593" s="293" t="s">
        <v>773</v>
      </c>
      <c r="G593" s="293" t="s">
        <v>773</v>
      </c>
      <c r="H593" s="293" t="s">
        <v>773</v>
      </c>
      <c r="I593" s="293" t="s">
        <v>773</v>
      </c>
      <c r="J593" s="293" t="s">
        <v>773</v>
      </c>
      <c r="K593" s="293" t="s">
        <v>773</v>
      </c>
      <c r="L593" s="293" t="s">
        <v>773</v>
      </c>
      <c r="M593" s="293" t="s">
        <v>773</v>
      </c>
      <c r="N593" s="289"/>
      <c r="O593" s="293" t="s">
        <v>773</v>
      </c>
      <c r="P593" s="293" t="s">
        <v>773</v>
      </c>
      <c r="Q593" s="293" t="s">
        <v>773</v>
      </c>
      <c r="R593" s="293" t="s">
        <v>773</v>
      </c>
      <c r="S593" s="293" t="s">
        <v>773</v>
      </c>
      <c r="T593" s="293" t="s">
        <v>773</v>
      </c>
      <c r="U593" s="293" t="s">
        <v>773</v>
      </c>
      <c r="V593" s="293" t="s">
        <v>773</v>
      </c>
      <c r="W593" s="293" t="s">
        <v>773</v>
      </c>
      <c r="X593" s="293" t="s">
        <v>773</v>
      </c>
      <c r="Y593" s="406"/>
      <c r="Z593" s="406"/>
      <c r="AA593" s="406"/>
      <c r="AB593" s="406"/>
      <c r="AC593" s="294">
        <f>SUM(Y593:AB593)</f>
        <v>0</v>
      </c>
      <c r="AD593" s="281"/>
    </row>
    <row r="594" spans="1:30" ht="15" hidden="1" outlineLevel="1">
      <c r="A594" s="525"/>
      <c r="B594" s="292" t="s">
        <v>308</v>
      </c>
      <c r="C594" s="289" t="s">
        <v>576</v>
      </c>
      <c r="D594" s="293" t="s">
        <v>773</v>
      </c>
      <c r="E594" s="293" t="s">
        <v>773</v>
      </c>
      <c r="F594" s="293" t="s">
        <v>773</v>
      </c>
      <c r="G594" s="293" t="s">
        <v>773</v>
      </c>
      <c r="H594" s="293" t="s">
        <v>773</v>
      </c>
      <c r="I594" s="293" t="s">
        <v>773</v>
      </c>
      <c r="J594" s="293" t="s">
        <v>773</v>
      </c>
      <c r="K594" s="293" t="s">
        <v>773</v>
      </c>
      <c r="L594" s="293" t="s">
        <v>773</v>
      </c>
      <c r="M594" s="293" t="s">
        <v>773</v>
      </c>
      <c r="N594" s="463"/>
      <c r="O594" s="293" t="s">
        <v>773</v>
      </c>
      <c r="P594" s="293" t="s">
        <v>773</v>
      </c>
      <c r="Q594" s="293" t="s">
        <v>773</v>
      </c>
      <c r="R594" s="293" t="s">
        <v>773</v>
      </c>
      <c r="S594" s="293" t="s">
        <v>773</v>
      </c>
      <c r="T594" s="293" t="s">
        <v>773</v>
      </c>
      <c r="U594" s="293" t="s">
        <v>773</v>
      </c>
      <c r="V594" s="293" t="s">
        <v>773</v>
      </c>
      <c r="W594" s="293" t="s">
        <v>773</v>
      </c>
      <c r="X594" s="293" t="s">
        <v>773</v>
      </c>
      <c r="Y594" s="407">
        <v>0</v>
      </c>
      <c r="Z594" s="407">
        <v>0</v>
      </c>
      <c r="AA594" s="407">
        <v>0</v>
      </c>
      <c r="AB594" s="407">
        <v>0</v>
      </c>
      <c r="AC594" s="295"/>
      <c r="AD594" s="281"/>
    </row>
    <row r="595" spans="1:30" ht="15" hidden="1" outlineLevel="1">
      <c r="A595" s="525"/>
      <c r="B595" s="292"/>
      <c r="C595" s="303"/>
      <c r="D595" s="289"/>
      <c r="E595" s="289"/>
      <c r="F595" s="289"/>
      <c r="G595" s="289"/>
      <c r="H595" s="289"/>
      <c r="I595" s="289"/>
      <c r="J595" s="289"/>
      <c r="K595" s="289"/>
      <c r="L595" s="289"/>
      <c r="M595" s="289"/>
      <c r="N595" s="289"/>
      <c r="O595" s="289"/>
      <c r="P595" s="289"/>
      <c r="Q595" s="289"/>
      <c r="R595" s="289"/>
      <c r="S595" s="289"/>
      <c r="T595" s="289"/>
      <c r="U595" s="289"/>
      <c r="V595" s="289"/>
      <c r="W595" s="289"/>
      <c r="X595" s="289"/>
      <c r="Y595" s="408"/>
      <c r="Z595" s="408"/>
      <c r="AA595" s="408"/>
      <c r="AB595" s="408"/>
      <c r="AC595" s="304"/>
      <c r="AD595" s="301"/>
    </row>
    <row r="596" spans="1:30" ht="15" hidden="1" outlineLevel="1">
      <c r="A596" s="525">
        <v>4</v>
      </c>
      <c r="B596" s="513" t="s">
        <v>670</v>
      </c>
      <c r="C596" s="289" t="s">
        <v>583</v>
      </c>
      <c r="D596" s="293" t="s">
        <v>773</v>
      </c>
      <c r="E596" s="293" t="s">
        <v>773</v>
      </c>
      <c r="F596" s="293" t="s">
        <v>773</v>
      </c>
      <c r="G596" s="293" t="s">
        <v>773</v>
      </c>
      <c r="H596" s="293" t="s">
        <v>773</v>
      </c>
      <c r="I596" s="293" t="s">
        <v>773</v>
      </c>
      <c r="J596" s="293" t="s">
        <v>773</v>
      </c>
      <c r="K596" s="293" t="s">
        <v>773</v>
      </c>
      <c r="L596" s="293" t="s">
        <v>773</v>
      </c>
      <c r="M596" s="293" t="s">
        <v>773</v>
      </c>
      <c r="N596" s="289"/>
      <c r="O596" s="293" t="s">
        <v>773</v>
      </c>
      <c r="P596" s="293" t="s">
        <v>773</v>
      </c>
      <c r="Q596" s="293" t="s">
        <v>773</v>
      </c>
      <c r="R596" s="293" t="s">
        <v>773</v>
      </c>
      <c r="S596" s="293" t="s">
        <v>773</v>
      </c>
      <c r="T596" s="293" t="s">
        <v>773</v>
      </c>
      <c r="U596" s="293" t="s">
        <v>773</v>
      </c>
      <c r="V596" s="293" t="s">
        <v>773</v>
      </c>
      <c r="W596" s="293" t="s">
        <v>773</v>
      </c>
      <c r="X596" s="293" t="s">
        <v>773</v>
      </c>
      <c r="Y596" s="406"/>
      <c r="Z596" s="406"/>
      <c r="AA596" s="406"/>
      <c r="AB596" s="406"/>
      <c r="AC596" s="294">
        <f>SUM(Y596:AB596)</f>
        <v>0</v>
      </c>
      <c r="AD596" s="281"/>
    </row>
    <row r="597" spans="1:30" ht="15" hidden="1" outlineLevel="1">
      <c r="A597" s="525"/>
      <c r="B597" s="292" t="s">
        <v>308</v>
      </c>
      <c r="C597" s="289" t="s">
        <v>576</v>
      </c>
      <c r="D597" s="293" t="s">
        <v>773</v>
      </c>
      <c r="E597" s="293" t="s">
        <v>773</v>
      </c>
      <c r="F597" s="293" t="s">
        <v>773</v>
      </c>
      <c r="G597" s="293" t="s">
        <v>773</v>
      </c>
      <c r="H597" s="293" t="s">
        <v>773</v>
      </c>
      <c r="I597" s="293" t="s">
        <v>773</v>
      </c>
      <c r="J597" s="293" t="s">
        <v>773</v>
      </c>
      <c r="K597" s="293" t="s">
        <v>773</v>
      </c>
      <c r="L597" s="293" t="s">
        <v>773</v>
      </c>
      <c r="M597" s="293" t="s">
        <v>773</v>
      </c>
      <c r="N597" s="463"/>
      <c r="O597" s="293" t="s">
        <v>773</v>
      </c>
      <c r="P597" s="293" t="s">
        <v>773</v>
      </c>
      <c r="Q597" s="293" t="s">
        <v>773</v>
      </c>
      <c r="R597" s="293" t="s">
        <v>773</v>
      </c>
      <c r="S597" s="293" t="s">
        <v>773</v>
      </c>
      <c r="T597" s="293" t="s">
        <v>773</v>
      </c>
      <c r="U597" s="293" t="s">
        <v>773</v>
      </c>
      <c r="V597" s="293" t="s">
        <v>773</v>
      </c>
      <c r="W597" s="293" t="s">
        <v>773</v>
      </c>
      <c r="X597" s="293" t="s">
        <v>773</v>
      </c>
      <c r="Y597" s="407">
        <v>0</v>
      </c>
      <c r="Z597" s="407">
        <v>0</v>
      </c>
      <c r="AA597" s="407">
        <v>0</v>
      </c>
      <c r="AB597" s="407">
        <v>0</v>
      </c>
      <c r="AC597" s="295"/>
      <c r="AD597" s="281"/>
    </row>
    <row r="598" spans="1:30" ht="15" hidden="1" outlineLevel="1">
      <c r="A598" s="525"/>
      <c r="B598" s="292"/>
      <c r="C598" s="303"/>
      <c r="D598" s="302"/>
      <c r="E598" s="302"/>
      <c r="F598" s="302"/>
      <c r="G598" s="302"/>
      <c r="H598" s="302"/>
      <c r="I598" s="302"/>
      <c r="J598" s="302"/>
      <c r="K598" s="302"/>
      <c r="L598" s="302"/>
      <c r="M598" s="302"/>
      <c r="N598" s="289"/>
      <c r="O598" s="302"/>
      <c r="P598" s="302"/>
      <c r="Q598" s="302"/>
      <c r="R598" s="302"/>
      <c r="S598" s="302"/>
      <c r="T598" s="302"/>
      <c r="U598" s="302"/>
      <c r="V598" s="302"/>
      <c r="W598" s="302"/>
      <c r="X598" s="302"/>
      <c r="Y598" s="408"/>
      <c r="Z598" s="408"/>
      <c r="AA598" s="408"/>
      <c r="AB598" s="408"/>
      <c r="AC598" s="304"/>
      <c r="AD598" s="301"/>
    </row>
    <row r="599" spans="1:30" ht="15.75" hidden="1" customHeight="1" outlineLevel="1">
      <c r="A599" s="525">
        <v>5</v>
      </c>
      <c r="B599" s="424" t="s">
        <v>97</v>
      </c>
      <c r="C599" s="289" t="s">
        <v>583</v>
      </c>
      <c r="D599" s="293" t="s">
        <v>773</v>
      </c>
      <c r="E599" s="293" t="s">
        <v>773</v>
      </c>
      <c r="F599" s="293" t="s">
        <v>773</v>
      </c>
      <c r="G599" s="293" t="s">
        <v>773</v>
      </c>
      <c r="H599" s="293" t="s">
        <v>773</v>
      </c>
      <c r="I599" s="293" t="s">
        <v>773</v>
      </c>
      <c r="J599" s="293" t="s">
        <v>773</v>
      </c>
      <c r="K599" s="293" t="s">
        <v>773</v>
      </c>
      <c r="L599" s="293" t="s">
        <v>773</v>
      </c>
      <c r="M599" s="293" t="s">
        <v>773</v>
      </c>
      <c r="N599" s="289"/>
      <c r="O599" s="293" t="s">
        <v>773</v>
      </c>
      <c r="P599" s="293" t="s">
        <v>773</v>
      </c>
      <c r="Q599" s="293" t="s">
        <v>773</v>
      </c>
      <c r="R599" s="293" t="s">
        <v>773</v>
      </c>
      <c r="S599" s="293" t="s">
        <v>773</v>
      </c>
      <c r="T599" s="293" t="s">
        <v>773</v>
      </c>
      <c r="U599" s="293" t="s">
        <v>773</v>
      </c>
      <c r="V599" s="293" t="s">
        <v>773</v>
      </c>
      <c r="W599" s="293" t="s">
        <v>773</v>
      </c>
      <c r="X599" s="293" t="s">
        <v>773</v>
      </c>
      <c r="Y599" s="406"/>
      <c r="Z599" s="406"/>
      <c r="AA599" s="406"/>
      <c r="AB599" s="406"/>
      <c r="AC599" s="294">
        <f>SUM(Y599:AB599)</f>
        <v>0</v>
      </c>
      <c r="AD599" s="281"/>
    </row>
    <row r="600" spans="1:30" ht="15" hidden="1" outlineLevel="1">
      <c r="A600" s="525"/>
      <c r="B600" s="292" t="s">
        <v>308</v>
      </c>
      <c r="C600" s="289" t="s">
        <v>576</v>
      </c>
      <c r="D600" s="293" t="s">
        <v>773</v>
      </c>
      <c r="E600" s="293" t="s">
        <v>773</v>
      </c>
      <c r="F600" s="293" t="s">
        <v>773</v>
      </c>
      <c r="G600" s="293" t="s">
        <v>773</v>
      </c>
      <c r="H600" s="293" t="s">
        <v>773</v>
      </c>
      <c r="I600" s="293" t="s">
        <v>773</v>
      </c>
      <c r="J600" s="293" t="s">
        <v>773</v>
      </c>
      <c r="K600" s="293" t="s">
        <v>773</v>
      </c>
      <c r="L600" s="293" t="s">
        <v>773</v>
      </c>
      <c r="M600" s="293" t="s">
        <v>773</v>
      </c>
      <c r="N600" s="463"/>
      <c r="O600" s="293" t="s">
        <v>773</v>
      </c>
      <c r="P600" s="293" t="s">
        <v>773</v>
      </c>
      <c r="Q600" s="293" t="s">
        <v>773</v>
      </c>
      <c r="R600" s="293" t="s">
        <v>773</v>
      </c>
      <c r="S600" s="293" t="s">
        <v>773</v>
      </c>
      <c r="T600" s="293" t="s">
        <v>773</v>
      </c>
      <c r="U600" s="293" t="s">
        <v>773</v>
      </c>
      <c r="V600" s="293" t="s">
        <v>773</v>
      </c>
      <c r="W600" s="293" t="s">
        <v>773</v>
      </c>
      <c r="X600" s="293" t="s">
        <v>773</v>
      </c>
      <c r="Y600" s="407">
        <v>0</v>
      </c>
      <c r="Z600" s="407">
        <v>0</v>
      </c>
      <c r="AA600" s="407">
        <v>0</v>
      </c>
      <c r="AB600" s="407">
        <v>0</v>
      </c>
      <c r="AC600" s="295"/>
      <c r="AD600" s="281"/>
    </row>
    <row r="601" spans="1:30" ht="15" hidden="1" outlineLevel="1">
      <c r="A601" s="525"/>
      <c r="B601" s="292"/>
      <c r="C601" s="289"/>
      <c r="D601" s="289"/>
      <c r="E601" s="289"/>
      <c r="F601" s="289"/>
      <c r="G601" s="289"/>
      <c r="H601" s="289"/>
      <c r="I601" s="289"/>
      <c r="J601" s="289"/>
      <c r="K601" s="289"/>
      <c r="L601" s="289"/>
      <c r="M601" s="289"/>
      <c r="N601" s="289"/>
      <c r="O601" s="289"/>
      <c r="P601" s="289"/>
      <c r="Q601" s="289"/>
      <c r="R601" s="289"/>
      <c r="S601" s="289"/>
      <c r="T601" s="289"/>
      <c r="U601" s="289"/>
      <c r="V601" s="289"/>
      <c r="W601" s="289"/>
      <c r="X601" s="289"/>
      <c r="Y601" s="419"/>
      <c r="Z601" s="419"/>
      <c r="AA601" s="419"/>
      <c r="AB601" s="419"/>
      <c r="AC601" s="295"/>
      <c r="AD601" s="301"/>
    </row>
    <row r="602" spans="1:30" ht="15.6" hidden="1" outlineLevel="1">
      <c r="A602" s="525"/>
      <c r="B602" s="317" t="s">
        <v>496</v>
      </c>
      <c r="C602" s="287"/>
      <c r="D602" s="287"/>
      <c r="E602" s="287"/>
      <c r="F602" s="287"/>
      <c r="G602" s="287"/>
      <c r="H602" s="287"/>
      <c r="I602" s="287"/>
      <c r="J602" s="287"/>
      <c r="K602" s="287"/>
      <c r="L602" s="287"/>
      <c r="M602" s="287"/>
      <c r="N602" s="288"/>
      <c r="O602" s="287"/>
      <c r="P602" s="287"/>
      <c r="Q602" s="287"/>
      <c r="R602" s="287"/>
      <c r="S602" s="287"/>
      <c r="T602" s="287"/>
      <c r="U602" s="287"/>
      <c r="V602" s="287"/>
      <c r="W602" s="287"/>
      <c r="X602" s="287"/>
      <c r="Y602" s="410"/>
      <c r="Z602" s="410"/>
      <c r="AA602" s="410"/>
      <c r="AB602" s="410"/>
      <c r="AC602" s="290"/>
      <c r="AD602" s="281"/>
    </row>
    <row r="603" spans="1:30" ht="15" hidden="1" outlineLevel="1">
      <c r="A603" s="525">
        <v>6</v>
      </c>
      <c r="B603" s="424" t="s">
        <v>98</v>
      </c>
      <c r="C603" s="289" t="s">
        <v>583</v>
      </c>
      <c r="D603" s="293" t="s">
        <v>773</v>
      </c>
      <c r="E603" s="293" t="s">
        <v>773</v>
      </c>
      <c r="F603" s="293" t="s">
        <v>773</v>
      </c>
      <c r="G603" s="293" t="s">
        <v>773</v>
      </c>
      <c r="H603" s="293" t="s">
        <v>773</v>
      </c>
      <c r="I603" s="293" t="s">
        <v>773</v>
      </c>
      <c r="J603" s="293" t="s">
        <v>773</v>
      </c>
      <c r="K603" s="293" t="s">
        <v>773</v>
      </c>
      <c r="L603" s="293" t="s">
        <v>773</v>
      </c>
      <c r="M603" s="293" t="s">
        <v>773</v>
      </c>
      <c r="N603" s="293">
        <v>12</v>
      </c>
      <c r="O603" s="293" t="s">
        <v>773</v>
      </c>
      <c r="P603" s="293" t="s">
        <v>773</v>
      </c>
      <c r="Q603" s="293" t="s">
        <v>773</v>
      </c>
      <c r="R603" s="293" t="s">
        <v>773</v>
      </c>
      <c r="S603" s="293" t="s">
        <v>773</v>
      </c>
      <c r="T603" s="293" t="s">
        <v>773</v>
      </c>
      <c r="U603" s="293" t="s">
        <v>773</v>
      </c>
      <c r="V603" s="293" t="s">
        <v>773</v>
      </c>
      <c r="W603" s="293" t="s">
        <v>773</v>
      </c>
      <c r="X603" s="293" t="s">
        <v>773</v>
      </c>
      <c r="Y603" s="411"/>
      <c r="Z603" s="411"/>
      <c r="AA603" s="411"/>
      <c r="AB603" s="406"/>
      <c r="AC603" s="294">
        <f>SUM(Y603:AB603)</f>
        <v>0</v>
      </c>
      <c r="AD603" s="281"/>
    </row>
    <row r="604" spans="1:30" ht="15" hidden="1" outlineLevel="1">
      <c r="A604" s="525"/>
      <c r="B604" s="292" t="s">
        <v>308</v>
      </c>
      <c r="C604" s="289" t="s">
        <v>576</v>
      </c>
      <c r="D604" s="293" t="s">
        <v>773</v>
      </c>
      <c r="E604" s="293" t="s">
        <v>773</v>
      </c>
      <c r="F604" s="293" t="s">
        <v>773</v>
      </c>
      <c r="G604" s="293" t="s">
        <v>773</v>
      </c>
      <c r="H604" s="293" t="s">
        <v>773</v>
      </c>
      <c r="I604" s="293" t="s">
        <v>773</v>
      </c>
      <c r="J604" s="293" t="s">
        <v>773</v>
      </c>
      <c r="K604" s="293" t="s">
        <v>773</v>
      </c>
      <c r="L604" s="293" t="s">
        <v>773</v>
      </c>
      <c r="M604" s="293" t="s">
        <v>773</v>
      </c>
      <c r="N604" s="293">
        <v>12</v>
      </c>
      <c r="O604" s="293" t="s">
        <v>773</v>
      </c>
      <c r="P604" s="293" t="s">
        <v>773</v>
      </c>
      <c r="Q604" s="293" t="s">
        <v>773</v>
      </c>
      <c r="R604" s="293" t="s">
        <v>773</v>
      </c>
      <c r="S604" s="293" t="s">
        <v>773</v>
      </c>
      <c r="T604" s="293" t="s">
        <v>773</v>
      </c>
      <c r="U604" s="293" t="s">
        <v>773</v>
      </c>
      <c r="V604" s="293" t="s">
        <v>773</v>
      </c>
      <c r="W604" s="293" t="s">
        <v>773</v>
      </c>
      <c r="X604" s="293" t="s">
        <v>773</v>
      </c>
      <c r="Y604" s="407">
        <v>0</v>
      </c>
      <c r="Z604" s="407">
        <v>0</v>
      </c>
      <c r="AA604" s="407">
        <v>0</v>
      </c>
      <c r="AB604" s="407">
        <v>0</v>
      </c>
      <c r="AC604" s="309"/>
      <c r="AD604" s="301"/>
    </row>
    <row r="605" spans="1:30" ht="15" hidden="1" outlineLevel="1">
      <c r="A605" s="525"/>
      <c r="B605" s="308"/>
      <c r="C605" s="310"/>
      <c r="D605" s="289"/>
      <c r="E605" s="289"/>
      <c r="F605" s="289"/>
      <c r="G605" s="289"/>
      <c r="H605" s="289"/>
      <c r="I605" s="289"/>
      <c r="J605" s="289"/>
      <c r="K605" s="289"/>
      <c r="L605" s="289"/>
      <c r="M605" s="289"/>
      <c r="N605" s="289"/>
      <c r="O605" s="289"/>
      <c r="P605" s="289"/>
      <c r="Q605" s="289"/>
      <c r="R605" s="289"/>
      <c r="S605" s="289"/>
      <c r="T605" s="289"/>
      <c r="U605" s="289"/>
      <c r="V605" s="289"/>
      <c r="W605" s="289"/>
      <c r="X605" s="289"/>
      <c r="Y605" s="412"/>
      <c r="Z605" s="412"/>
      <c r="AA605" s="412"/>
      <c r="AB605" s="412"/>
      <c r="AC605" s="311"/>
      <c r="AD605" s="301"/>
    </row>
    <row r="606" spans="1:30" ht="30" hidden="1" outlineLevel="1">
      <c r="A606" s="525">
        <v>7</v>
      </c>
      <c r="B606" s="424" t="s">
        <v>99</v>
      </c>
      <c r="C606" s="289" t="s">
        <v>583</v>
      </c>
      <c r="D606" s="293" t="s">
        <v>773</v>
      </c>
      <c r="E606" s="293" t="s">
        <v>773</v>
      </c>
      <c r="F606" s="293" t="s">
        <v>773</v>
      </c>
      <c r="G606" s="293" t="s">
        <v>773</v>
      </c>
      <c r="H606" s="293" t="s">
        <v>773</v>
      </c>
      <c r="I606" s="293" t="s">
        <v>773</v>
      </c>
      <c r="J606" s="293" t="s">
        <v>773</v>
      </c>
      <c r="K606" s="293" t="s">
        <v>773</v>
      </c>
      <c r="L606" s="293" t="s">
        <v>773</v>
      </c>
      <c r="M606" s="293" t="s">
        <v>773</v>
      </c>
      <c r="N606" s="293">
        <v>12</v>
      </c>
      <c r="O606" s="293" t="s">
        <v>773</v>
      </c>
      <c r="P606" s="293" t="s">
        <v>773</v>
      </c>
      <c r="Q606" s="293" t="s">
        <v>773</v>
      </c>
      <c r="R606" s="293" t="s">
        <v>773</v>
      </c>
      <c r="S606" s="293" t="s">
        <v>773</v>
      </c>
      <c r="T606" s="293" t="s">
        <v>773</v>
      </c>
      <c r="U606" s="293" t="s">
        <v>773</v>
      </c>
      <c r="V606" s="293" t="s">
        <v>773</v>
      </c>
      <c r="W606" s="293" t="s">
        <v>773</v>
      </c>
      <c r="X606" s="293" t="s">
        <v>773</v>
      </c>
      <c r="Y606" s="411"/>
      <c r="Z606" s="411"/>
      <c r="AA606" s="411"/>
      <c r="AB606" s="406"/>
      <c r="AC606" s="294">
        <f>SUM(Y606:AB606)</f>
        <v>0</v>
      </c>
      <c r="AD606" s="281"/>
    </row>
    <row r="607" spans="1:30" ht="15" hidden="1" outlineLevel="1">
      <c r="A607" s="525"/>
      <c r="B607" s="292" t="s">
        <v>308</v>
      </c>
      <c r="C607" s="289" t="s">
        <v>576</v>
      </c>
      <c r="D607" s="293" t="s">
        <v>773</v>
      </c>
      <c r="E607" s="293" t="s">
        <v>773</v>
      </c>
      <c r="F607" s="293" t="s">
        <v>773</v>
      </c>
      <c r="G607" s="293" t="s">
        <v>773</v>
      </c>
      <c r="H607" s="293" t="s">
        <v>773</v>
      </c>
      <c r="I607" s="293" t="s">
        <v>773</v>
      </c>
      <c r="J607" s="293" t="s">
        <v>773</v>
      </c>
      <c r="K607" s="293" t="s">
        <v>773</v>
      </c>
      <c r="L607" s="293" t="s">
        <v>773</v>
      </c>
      <c r="M607" s="293" t="s">
        <v>773</v>
      </c>
      <c r="N607" s="293">
        <v>12</v>
      </c>
      <c r="O607" s="293" t="s">
        <v>773</v>
      </c>
      <c r="P607" s="293" t="s">
        <v>773</v>
      </c>
      <c r="Q607" s="293" t="s">
        <v>773</v>
      </c>
      <c r="R607" s="293" t="s">
        <v>773</v>
      </c>
      <c r="S607" s="293" t="s">
        <v>773</v>
      </c>
      <c r="T607" s="293" t="s">
        <v>773</v>
      </c>
      <c r="U607" s="293" t="s">
        <v>773</v>
      </c>
      <c r="V607" s="293" t="s">
        <v>773</v>
      </c>
      <c r="W607" s="293" t="s">
        <v>773</v>
      </c>
      <c r="X607" s="293" t="s">
        <v>773</v>
      </c>
      <c r="Y607" s="407">
        <v>0</v>
      </c>
      <c r="Z607" s="407">
        <v>0</v>
      </c>
      <c r="AA607" s="407">
        <v>0</v>
      </c>
      <c r="AB607" s="407">
        <v>0</v>
      </c>
      <c r="AC607" s="309"/>
      <c r="AD607" s="281"/>
    </row>
    <row r="608" spans="1:30" ht="15" hidden="1" outlineLevel="1">
      <c r="A608" s="525"/>
      <c r="B608" s="312"/>
      <c r="C608" s="310"/>
      <c r="D608" s="289"/>
      <c r="E608" s="289"/>
      <c r="F608" s="289"/>
      <c r="G608" s="289"/>
      <c r="H608" s="289"/>
      <c r="I608" s="289"/>
      <c r="J608" s="289"/>
      <c r="K608" s="289"/>
      <c r="L608" s="289"/>
      <c r="M608" s="289"/>
      <c r="N608" s="289"/>
      <c r="O608" s="289"/>
      <c r="P608" s="289"/>
      <c r="Q608" s="289"/>
      <c r="R608" s="289"/>
      <c r="S608" s="289"/>
      <c r="T608" s="289"/>
      <c r="U608" s="289"/>
      <c r="V608" s="289"/>
      <c r="W608" s="289"/>
      <c r="X608" s="289"/>
      <c r="Y608" s="412"/>
      <c r="Z608" s="412"/>
      <c r="AA608" s="412"/>
      <c r="AB608" s="412"/>
      <c r="AC608" s="311"/>
      <c r="AD608" s="301"/>
    </row>
    <row r="609" spans="1:30" ht="30" hidden="1" outlineLevel="1">
      <c r="A609" s="525">
        <v>8</v>
      </c>
      <c r="B609" s="424" t="s">
        <v>100</v>
      </c>
      <c r="C609" s="289" t="s">
        <v>583</v>
      </c>
      <c r="D609" s="293" t="s">
        <v>773</v>
      </c>
      <c r="E609" s="293" t="s">
        <v>773</v>
      </c>
      <c r="F609" s="293" t="s">
        <v>773</v>
      </c>
      <c r="G609" s="293" t="s">
        <v>773</v>
      </c>
      <c r="H609" s="293" t="s">
        <v>773</v>
      </c>
      <c r="I609" s="293" t="s">
        <v>773</v>
      </c>
      <c r="J609" s="293" t="s">
        <v>773</v>
      </c>
      <c r="K609" s="293" t="s">
        <v>773</v>
      </c>
      <c r="L609" s="293" t="s">
        <v>773</v>
      </c>
      <c r="M609" s="293" t="s">
        <v>773</v>
      </c>
      <c r="N609" s="293">
        <v>12</v>
      </c>
      <c r="O609" s="293" t="s">
        <v>773</v>
      </c>
      <c r="P609" s="293" t="s">
        <v>773</v>
      </c>
      <c r="Q609" s="293" t="s">
        <v>773</v>
      </c>
      <c r="R609" s="293" t="s">
        <v>773</v>
      </c>
      <c r="S609" s="293" t="s">
        <v>773</v>
      </c>
      <c r="T609" s="293" t="s">
        <v>773</v>
      </c>
      <c r="U609" s="293" t="s">
        <v>773</v>
      </c>
      <c r="V609" s="293" t="s">
        <v>773</v>
      </c>
      <c r="W609" s="293" t="s">
        <v>773</v>
      </c>
      <c r="X609" s="293" t="s">
        <v>773</v>
      </c>
      <c r="Y609" s="411"/>
      <c r="Z609" s="411"/>
      <c r="AA609" s="411"/>
      <c r="AB609" s="406"/>
      <c r="AC609" s="294">
        <f>SUM(Y609:AB609)</f>
        <v>0</v>
      </c>
      <c r="AD609" s="281"/>
    </row>
    <row r="610" spans="1:30" ht="15" hidden="1" outlineLevel="1">
      <c r="A610" s="525"/>
      <c r="B610" s="292" t="s">
        <v>308</v>
      </c>
      <c r="C610" s="289" t="s">
        <v>576</v>
      </c>
      <c r="D610" s="293" t="s">
        <v>773</v>
      </c>
      <c r="E610" s="293" t="s">
        <v>773</v>
      </c>
      <c r="F610" s="293" t="s">
        <v>773</v>
      </c>
      <c r="G610" s="293" t="s">
        <v>773</v>
      </c>
      <c r="H610" s="293" t="s">
        <v>773</v>
      </c>
      <c r="I610" s="293" t="s">
        <v>773</v>
      </c>
      <c r="J610" s="293" t="s">
        <v>773</v>
      </c>
      <c r="K610" s="293" t="s">
        <v>773</v>
      </c>
      <c r="L610" s="293" t="s">
        <v>773</v>
      </c>
      <c r="M610" s="293" t="s">
        <v>773</v>
      </c>
      <c r="N610" s="293">
        <v>12</v>
      </c>
      <c r="O610" s="293" t="s">
        <v>773</v>
      </c>
      <c r="P610" s="293" t="s">
        <v>773</v>
      </c>
      <c r="Q610" s="293" t="s">
        <v>773</v>
      </c>
      <c r="R610" s="293" t="s">
        <v>773</v>
      </c>
      <c r="S610" s="293" t="s">
        <v>773</v>
      </c>
      <c r="T610" s="293" t="s">
        <v>773</v>
      </c>
      <c r="U610" s="293" t="s">
        <v>773</v>
      </c>
      <c r="V610" s="293" t="s">
        <v>773</v>
      </c>
      <c r="W610" s="293" t="s">
        <v>773</v>
      </c>
      <c r="X610" s="293" t="s">
        <v>773</v>
      </c>
      <c r="Y610" s="407">
        <v>0</v>
      </c>
      <c r="Z610" s="407">
        <v>0</v>
      </c>
      <c r="AA610" s="407">
        <v>0</v>
      </c>
      <c r="AB610" s="407">
        <v>0</v>
      </c>
      <c r="AC610" s="309"/>
      <c r="AD610" s="281"/>
    </row>
    <row r="611" spans="1:30" ht="15" hidden="1" outlineLevel="1">
      <c r="A611" s="525"/>
      <c r="B611" s="312"/>
      <c r="C611" s="310"/>
      <c r="D611" s="314"/>
      <c r="E611" s="314"/>
      <c r="F611" s="314"/>
      <c r="G611" s="314"/>
      <c r="H611" s="314"/>
      <c r="I611" s="314"/>
      <c r="J611" s="314"/>
      <c r="K611" s="314"/>
      <c r="L611" s="314"/>
      <c r="M611" s="314"/>
      <c r="N611" s="289"/>
      <c r="O611" s="314"/>
      <c r="P611" s="314"/>
      <c r="Q611" s="314"/>
      <c r="R611" s="314"/>
      <c r="S611" s="314"/>
      <c r="T611" s="314"/>
      <c r="U611" s="314"/>
      <c r="V611" s="314"/>
      <c r="W611" s="314"/>
      <c r="X611" s="314"/>
      <c r="Y611" s="412"/>
      <c r="Z611" s="412"/>
      <c r="AA611" s="412"/>
      <c r="AB611" s="412"/>
      <c r="AC611" s="311"/>
      <c r="AD611" s="301"/>
    </row>
    <row r="612" spans="1:30" ht="30" hidden="1" outlineLevel="1">
      <c r="A612" s="525">
        <v>9</v>
      </c>
      <c r="B612" s="424" t="s">
        <v>101</v>
      </c>
      <c r="C612" s="289" t="s">
        <v>583</v>
      </c>
      <c r="D612" s="293"/>
      <c r="E612" s="293"/>
      <c r="F612" s="293"/>
      <c r="G612" s="293"/>
      <c r="H612" s="293"/>
      <c r="I612" s="293"/>
      <c r="J612" s="293"/>
      <c r="K612" s="293"/>
      <c r="L612" s="293"/>
      <c r="M612" s="293"/>
      <c r="N612" s="293">
        <v>12</v>
      </c>
      <c r="O612" s="293"/>
      <c r="P612" s="293"/>
      <c r="Q612" s="293"/>
      <c r="R612" s="293"/>
      <c r="S612" s="293"/>
      <c r="T612" s="293"/>
      <c r="U612" s="293"/>
      <c r="V612" s="293"/>
      <c r="W612" s="293"/>
      <c r="X612" s="293"/>
      <c r="Y612" s="411"/>
      <c r="Z612" s="411"/>
      <c r="AA612" s="411"/>
      <c r="AB612" s="406"/>
      <c r="AC612" s="294">
        <f>SUM(Y612:AB612)</f>
        <v>0</v>
      </c>
      <c r="AD612" s="281"/>
    </row>
    <row r="613" spans="1:30" ht="15" hidden="1" outlineLevel="1">
      <c r="A613" s="525"/>
      <c r="B613" s="292" t="s">
        <v>308</v>
      </c>
      <c r="C613" s="289" t="s">
        <v>576</v>
      </c>
      <c r="D613" s="293" t="s">
        <v>773</v>
      </c>
      <c r="E613" s="293" t="s">
        <v>773</v>
      </c>
      <c r="F613" s="293" t="s">
        <v>773</v>
      </c>
      <c r="G613" s="293" t="s">
        <v>773</v>
      </c>
      <c r="H613" s="293" t="s">
        <v>773</v>
      </c>
      <c r="I613" s="293" t="s">
        <v>773</v>
      </c>
      <c r="J613" s="293" t="s">
        <v>773</v>
      </c>
      <c r="K613" s="293" t="s">
        <v>773</v>
      </c>
      <c r="L613" s="293" t="s">
        <v>773</v>
      </c>
      <c r="M613" s="293" t="s">
        <v>773</v>
      </c>
      <c r="N613" s="293">
        <v>12</v>
      </c>
      <c r="O613" s="293" t="s">
        <v>773</v>
      </c>
      <c r="P613" s="293" t="s">
        <v>773</v>
      </c>
      <c r="Q613" s="293" t="s">
        <v>773</v>
      </c>
      <c r="R613" s="293" t="s">
        <v>773</v>
      </c>
      <c r="S613" s="293" t="s">
        <v>773</v>
      </c>
      <c r="T613" s="293" t="s">
        <v>773</v>
      </c>
      <c r="U613" s="293" t="s">
        <v>773</v>
      </c>
      <c r="V613" s="293" t="s">
        <v>773</v>
      </c>
      <c r="W613" s="293" t="s">
        <v>773</v>
      </c>
      <c r="X613" s="293" t="s">
        <v>773</v>
      </c>
      <c r="Y613" s="407">
        <v>0</v>
      </c>
      <c r="Z613" s="407">
        <v>0</v>
      </c>
      <c r="AA613" s="407">
        <v>0</v>
      </c>
      <c r="AB613" s="407">
        <v>0</v>
      </c>
      <c r="AC613" s="309"/>
      <c r="AD613" s="281"/>
    </row>
    <row r="614" spans="1:30" ht="15" hidden="1" outlineLevel="1">
      <c r="A614" s="525"/>
      <c r="B614" s="312"/>
      <c r="C614" s="310"/>
      <c r="D614" s="314"/>
      <c r="E614" s="314"/>
      <c r="F614" s="314"/>
      <c r="G614" s="314"/>
      <c r="H614" s="314"/>
      <c r="I614" s="314"/>
      <c r="J614" s="314"/>
      <c r="K614" s="314"/>
      <c r="L614" s="314"/>
      <c r="M614" s="314"/>
      <c r="N614" s="289"/>
      <c r="O614" s="314"/>
      <c r="P614" s="314"/>
      <c r="Q614" s="314"/>
      <c r="R614" s="314"/>
      <c r="S614" s="314"/>
      <c r="T614" s="314"/>
      <c r="U614" s="314"/>
      <c r="V614" s="314"/>
      <c r="W614" s="314"/>
      <c r="X614" s="314"/>
      <c r="Y614" s="412"/>
      <c r="Z614" s="412"/>
      <c r="AA614" s="412"/>
      <c r="AB614" s="412"/>
      <c r="AC614" s="311"/>
      <c r="AD614" s="301"/>
    </row>
    <row r="615" spans="1:30" ht="30" hidden="1" outlineLevel="1">
      <c r="A615" s="525">
        <v>10</v>
      </c>
      <c r="B615" s="424" t="s">
        <v>102</v>
      </c>
      <c r="C615" s="289" t="s">
        <v>583</v>
      </c>
      <c r="D615" s="293" t="s">
        <v>773</v>
      </c>
      <c r="E615" s="293" t="s">
        <v>773</v>
      </c>
      <c r="F615" s="293" t="s">
        <v>773</v>
      </c>
      <c r="G615" s="293" t="s">
        <v>773</v>
      </c>
      <c r="H615" s="293" t="s">
        <v>773</v>
      </c>
      <c r="I615" s="293" t="s">
        <v>773</v>
      </c>
      <c r="J615" s="293" t="s">
        <v>773</v>
      </c>
      <c r="K615" s="293" t="s">
        <v>773</v>
      </c>
      <c r="L615" s="293" t="s">
        <v>773</v>
      </c>
      <c r="M615" s="293" t="s">
        <v>773</v>
      </c>
      <c r="N615" s="293">
        <v>3</v>
      </c>
      <c r="O615" s="293" t="s">
        <v>773</v>
      </c>
      <c r="P615" s="293" t="s">
        <v>773</v>
      </c>
      <c r="Q615" s="293" t="s">
        <v>773</v>
      </c>
      <c r="R615" s="293" t="s">
        <v>773</v>
      </c>
      <c r="S615" s="293" t="s">
        <v>773</v>
      </c>
      <c r="T615" s="293" t="s">
        <v>773</v>
      </c>
      <c r="U615" s="293" t="s">
        <v>773</v>
      </c>
      <c r="V615" s="293" t="s">
        <v>773</v>
      </c>
      <c r="W615" s="293" t="s">
        <v>773</v>
      </c>
      <c r="X615" s="293" t="s">
        <v>773</v>
      </c>
      <c r="Y615" s="411"/>
      <c r="Z615" s="406"/>
      <c r="AA615" s="406"/>
      <c r="AB615" s="406"/>
      <c r="AC615" s="294">
        <f>SUM(Y615:AB615)</f>
        <v>0</v>
      </c>
      <c r="AD615" s="281"/>
    </row>
    <row r="616" spans="1:30" ht="15" hidden="1" outlineLevel="1">
      <c r="A616" s="525"/>
      <c r="B616" s="292" t="s">
        <v>308</v>
      </c>
      <c r="C616" s="289" t="s">
        <v>576</v>
      </c>
      <c r="D616" s="293" t="s">
        <v>773</v>
      </c>
      <c r="E616" s="293" t="s">
        <v>773</v>
      </c>
      <c r="F616" s="293" t="s">
        <v>773</v>
      </c>
      <c r="G616" s="293" t="s">
        <v>773</v>
      </c>
      <c r="H616" s="293" t="s">
        <v>773</v>
      </c>
      <c r="I616" s="293" t="s">
        <v>773</v>
      </c>
      <c r="J616" s="293" t="s">
        <v>773</v>
      </c>
      <c r="K616" s="293" t="s">
        <v>773</v>
      </c>
      <c r="L616" s="293" t="s">
        <v>773</v>
      </c>
      <c r="M616" s="293" t="s">
        <v>773</v>
      </c>
      <c r="N616" s="293">
        <v>3</v>
      </c>
      <c r="O616" s="293" t="s">
        <v>773</v>
      </c>
      <c r="P616" s="293" t="s">
        <v>773</v>
      </c>
      <c r="Q616" s="293" t="s">
        <v>773</v>
      </c>
      <c r="R616" s="293" t="s">
        <v>773</v>
      </c>
      <c r="S616" s="293" t="s">
        <v>773</v>
      </c>
      <c r="T616" s="293" t="s">
        <v>773</v>
      </c>
      <c r="U616" s="293" t="s">
        <v>773</v>
      </c>
      <c r="V616" s="293" t="s">
        <v>773</v>
      </c>
      <c r="W616" s="293" t="s">
        <v>773</v>
      </c>
      <c r="X616" s="293" t="s">
        <v>773</v>
      </c>
      <c r="Y616" s="407">
        <v>0</v>
      </c>
      <c r="Z616" s="407">
        <v>0</v>
      </c>
      <c r="AA616" s="407">
        <v>0</v>
      </c>
      <c r="AB616" s="407">
        <v>0</v>
      </c>
      <c r="AC616" s="309"/>
      <c r="AD616" s="281"/>
    </row>
    <row r="617" spans="1:30" ht="15" hidden="1" outlineLevel="1">
      <c r="A617" s="525"/>
      <c r="B617" s="312"/>
      <c r="C617" s="310"/>
      <c r="D617" s="314"/>
      <c r="E617" s="314"/>
      <c r="F617" s="314"/>
      <c r="G617" s="314"/>
      <c r="H617" s="314"/>
      <c r="I617" s="314"/>
      <c r="J617" s="314"/>
      <c r="K617" s="314"/>
      <c r="L617" s="314"/>
      <c r="M617" s="314"/>
      <c r="N617" s="289"/>
      <c r="O617" s="314"/>
      <c r="P617" s="314"/>
      <c r="Q617" s="314"/>
      <c r="R617" s="314"/>
      <c r="S617" s="314"/>
      <c r="T617" s="314"/>
      <c r="U617" s="314"/>
      <c r="V617" s="314"/>
      <c r="W617" s="314"/>
      <c r="X617" s="314"/>
      <c r="Y617" s="412"/>
      <c r="Z617" s="413"/>
      <c r="AA617" s="412"/>
      <c r="AB617" s="412"/>
      <c r="AC617" s="311"/>
      <c r="AD617" s="301"/>
    </row>
    <row r="618" spans="1:30" ht="15.6" hidden="1" outlineLevel="1">
      <c r="A618" s="525"/>
      <c r="B618" s="286" t="s">
        <v>10</v>
      </c>
      <c r="C618" s="287"/>
      <c r="D618" s="287"/>
      <c r="E618" s="287"/>
      <c r="F618" s="287"/>
      <c r="G618" s="287"/>
      <c r="H618" s="287"/>
      <c r="I618" s="287"/>
      <c r="J618" s="287"/>
      <c r="K618" s="287"/>
      <c r="L618" s="287"/>
      <c r="M618" s="287"/>
      <c r="N618" s="288"/>
      <c r="O618" s="287"/>
      <c r="P618" s="287"/>
      <c r="Q618" s="287"/>
      <c r="R618" s="287"/>
      <c r="S618" s="287"/>
      <c r="T618" s="287"/>
      <c r="U618" s="287"/>
      <c r="V618" s="287"/>
      <c r="W618" s="287"/>
      <c r="X618" s="287"/>
      <c r="Y618" s="410"/>
      <c r="Z618" s="410"/>
      <c r="AA618" s="410"/>
      <c r="AB618" s="410"/>
      <c r="AC618" s="290"/>
      <c r="AD618" s="281"/>
    </row>
    <row r="619" spans="1:30" ht="30" hidden="1" outlineLevel="1">
      <c r="A619" s="525">
        <v>11</v>
      </c>
      <c r="B619" s="424" t="s">
        <v>103</v>
      </c>
      <c r="C619" s="289" t="s">
        <v>583</v>
      </c>
      <c r="D619" s="293" t="s">
        <v>773</v>
      </c>
      <c r="E619" s="293" t="s">
        <v>773</v>
      </c>
      <c r="F619" s="293" t="s">
        <v>773</v>
      </c>
      <c r="G619" s="293" t="s">
        <v>773</v>
      </c>
      <c r="H619" s="293" t="s">
        <v>773</v>
      </c>
      <c r="I619" s="293" t="s">
        <v>773</v>
      </c>
      <c r="J619" s="293" t="s">
        <v>773</v>
      </c>
      <c r="K619" s="293" t="s">
        <v>773</v>
      </c>
      <c r="L619" s="293" t="s">
        <v>773</v>
      </c>
      <c r="M619" s="293" t="s">
        <v>773</v>
      </c>
      <c r="N619" s="293">
        <v>12</v>
      </c>
      <c r="O619" s="293" t="s">
        <v>773</v>
      </c>
      <c r="P619" s="293" t="s">
        <v>773</v>
      </c>
      <c r="Q619" s="293" t="s">
        <v>773</v>
      </c>
      <c r="R619" s="293" t="s">
        <v>773</v>
      </c>
      <c r="S619" s="293" t="s">
        <v>773</v>
      </c>
      <c r="T619" s="293" t="s">
        <v>773</v>
      </c>
      <c r="U619" s="293" t="s">
        <v>773</v>
      </c>
      <c r="V619" s="293" t="s">
        <v>773</v>
      </c>
      <c r="W619" s="293" t="s">
        <v>773</v>
      </c>
      <c r="X619" s="293" t="s">
        <v>773</v>
      </c>
      <c r="Y619" s="422"/>
      <c r="Z619" s="406"/>
      <c r="AA619" s="406"/>
      <c r="AB619" s="406"/>
      <c r="AC619" s="294">
        <f>SUM(Y619:AB619)</f>
        <v>0</v>
      </c>
      <c r="AD619" s="281"/>
    </row>
    <row r="620" spans="1:30" ht="15" hidden="1" outlineLevel="1">
      <c r="A620" s="525"/>
      <c r="B620" s="292" t="s">
        <v>308</v>
      </c>
      <c r="C620" s="289" t="s">
        <v>576</v>
      </c>
      <c r="D620" s="293" t="s">
        <v>773</v>
      </c>
      <c r="E620" s="293" t="s">
        <v>773</v>
      </c>
      <c r="F620" s="293" t="s">
        <v>773</v>
      </c>
      <c r="G620" s="293" t="s">
        <v>773</v>
      </c>
      <c r="H620" s="293" t="s">
        <v>773</v>
      </c>
      <c r="I620" s="293" t="s">
        <v>773</v>
      </c>
      <c r="J620" s="293" t="s">
        <v>773</v>
      </c>
      <c r="K620" s="293" t="s">
        <v>773</v>
      </c>
      <c r="L620" s="293" t="s">
        <v>773</v>
      </c>
      <c r="M620" s="293" t="s">
        <v>773</v>
      </c>
      <c r="N620" s="293">
        <v>12</v>
      </c>
      <c r="O620" s="293" t="s">
        <v>773</v>
      </c>
      <c r="P620" s="293" t="s">
        <v>773</v>
      </c>
      <c r="Q620" s="293" t="s">
        <v>773</v>
      </c>
      <c r="R620" s="293" t="s">
        <v>773</v>
      </c>
      <c r="S620" s="293" t="s">
        <v>773</v>
      </c>
      <c r="T620" s="293" t="s">
        <v>773</v>
      </c>
      <c r="U620" s="293" t="s">
        <v>773</v>
      </c>
      <c r="V620" s="293" t="s">
        <v>773</v>
      </c>
      <c r="W620" s="293" t="s">
        <v>773</v>
      </c>
      <c r="X620" s="293" t="s">
        <v>773</v>
      </c>
      <c r="Y620" s="407">
        <v>0</v>
      </c>
      <c r="Z620" s="407">
        <v>0</v>
      </c>
      <c r="AA620" s="407">
        <v>0</v>
      </c>
      <c r="AB620" s="407">
        <v>0</v>
      </c>
      <c r="AC620" s="295"/>
      <c r="AD620" s="301"/>
    </row>
    <row r="621" spans="1:30" ht="15" hidden="1" outlineLevel="1">
      <c r="A621" s="525"/>
      <c r="B621" s="313"/>
      <c r="C621" s="303"/>
      <c r="D621" s="289"/>
      <c r="E621" s="289"/>
      <c r="F621" s="289"/>
      <c r="G621" s="289"/>
      <c r="H621" s="289"/>
      <c r="I621" s="289"/>
      <c r="J621" s="289"/>
      <c r="K621" s="289"/>
      <c r="L621" s="289"/>
      <c r="M621" s="289"/>
      <c r="N621" s="289"/>
      <c r="O621" s="289"/>
      <c r="P621" s="289"/>
      <c r="Q621" s="289"/>
      <c r="R621" s="289"/>
      <c r="S621" s="289"/>
      <c r="T621" s="289"/>
      <c r="U621" s="289"/>
      <c r="V621" s="289"/>
      <c r="W621" s="289"/>
      <c r="X621" s="289"/>
      <c r="Y621" s="408"/>
      <c r="Z621" s="417"/>
      <c r="AA621" s="417"/>
      <c r="AB621" s="417"/>
      <c r="AC621" s="304"/>
      <c r="AD621" s="301"/>
    </row>
    <row r="622" spans="1:30" ht="30" hidden="1" outlineLevel="1">
      <c r="A622" s="525">
        <v>12</v>
      </c>
      <c r="B622" s="424" t="s">
        <v>104</v>
      </c>
      <c r="C622" s="289" t="s">
        <v>583</v>
      </c>
      <c r="D622" s="293" t="s">
        <v>773</v>
      </c>
      <c r="E622" s="293" t="s">
        <v>773</v>
      </c>
      <c r="F622" s="293" t="s">
        <v>773</v>
      </c>
      <c r="G622" s="293" t="s">
        <v>773</v>
      </c>
      <c r="H622" s="293" t="s">
        <v>773</v>
      </c>
      <c r="I622" s="293" t="s">
        <v>773</v>
      </c>
      <c r="J622" s="293" t="s">
        <v>773</v>
      </c>
      <c r="K622" s="293" t="s">
        <v>773</v>
      </c>
      <c r="L622" s="293" t="s">
        <v>773</v>
      </c>
      <c r="M622" s="293" t="s">
        <v>773</v>
      </c>
      <c r="N622" s="293">
        <v>12</v>
      </c>
      <c r="O622" s="293" t="s">
        <v>773</v>
      </c>
      <c r="P622" s="293" t="s">
        <v>773</v>
      </c>
      <c r="Q622" s="293" t="s">
        <v>773</v>
      </c>
      <c r="R622" s="293" t="s">
        <v>773</v>
      </c>
      <c r="S622" s="293" t="s">
        <v>773</v>
      </c>
      <c r="T622" s="293" t="s">
        <v>773</v>
      </c>
      <c r="U622" s="293" t="s">
        <v>773</v>
      </c>
      <c r="V622" s="293" t="s">
        <v>773</v>
      </c>
      <c r="W622" s="293" t="s">
        <v>773</v>
      </c>
      <c r="X622" s="293" t="s">
        <v>773</v>
      </c>
      <c r="Y622" s="406"/>
      <c r="Z622" s="406"/>
      <c r="AA622" s="406"/>
      <c r="AB622" s="406"/>
      <c r="AC622" s="294">
        <f>SUM(Y622:AB622)</f>
        <v>0</v>
      </c>
      <c r="AD622" s="281"/>
    </row>
    <row r="623" spans="1:30" ht="15" hidden="1" outlineLevel="1">
      <c r="A623" s="525"/>
      <c r="B623" s="292" t="s">
        <v>308</v>
      </c>
      <c r="C623" s="289" t="s">
        <v>576</v>
      </c>
      <c r="D623" s="293" t="s">
        <v>773</v>
      </c>
      <c r="E623" s="293" t="s">
        <v>773</v>
      </c>
      <c r="F623" s="293" t="s">
        <v>773</v>
      </c>
      <c r="G623" s="293" t="s">
        <v>773</v>
      </c>
      <c r="H623" s="293" t="s">
        <v>773</v>
      </c>
      <c r="I623" s="293" t="s">
        <v>773</v>
      </c>
      <c r="J623" s="293" t="s">
        <v>773</v>
      </c>
      <c r="K623" s="293" t="s">
        <v>773</v>
      </c>
      <c r="L623" s="293" t="s">
        <v>773</v>
      </c>
      <c r="M623" s="293" t="s">
        <v>773</v>
      </c>
      <c r="N623" s="293">
        <v>12</v>
      </c>
      <c r="O623" s="293" t="s">
        <v>773</v>
      </c>
      <c r="P623" s="293" t="s">
        <v>773</v>
      </c>
      <c r="Q623" s="293" t="s">
        <v>773</v>
      </c>
      <c r="R623" s="293" t="s">
        <v>773</v>
      </c>
      <c r="S623" s="293" t="s">
        <v>773</v>
      </c>
      <c r="T623" s="293" t="s">
        <v>773</v>
      </c>
      <c r="U623" s="293" t="s">
        <v>773</v>
      </c>
      <c r="V623" s="293" t="s">
        <v>773</v>
      </c>
      <c r="W623" s="293" t="s">
        <v>773</v>
      </c>
      <c r="X623" s="293" t="s">
        <v>773</v>
      </c>
      <c r="Y623" s="407">
        <v>0</v>
      </c>
      <c r="Z623" s="407">
        <v>0</v>
      </c>
      <c r="AA623" s="407">
        <v>0</v>
      </c>
      <c r="AB623" s="407">
        <v>0</v>
      </c>
      <c r="AC623" s="295"/>
      <c r="AD623" s="281"/>
    </row>
    <row r="624" spans="1:30" ht="15" hidden="1" outlineLevel="1">
      <c r="A624" s="525"/>
      <c r="B624" s="313"/>
      <c r="C624" s="303"/>
      <c r="D624" s="289"/>
      <c r="E624" s="289"/>
      <c r="F624" s="289"/>
      <c r="G624" s="289"/>
      <c r="H624" s="289"/>
      <c r="I624" s="289"/>
      <c r="J624" s="289"/>
      <c r="K624" s="289"/>
      <c r="L624" s="289"/>
      <c r="M624" s="289"/>
      <c r="N624" s="289"/>
      <c r="O624" s="289"/>
      <c r="P624" s="289"/>
      <c r="Q624" s="289"/>
      <c r="R624" s="289"/>
      <c r="S624" s="289"/>
      <c r="T624" s="289"/>
      <c r="U624" s="289"/>
      <c r="V624" s="289"/>
      <c r="W624" s="289"/>
      <c r="X624" s="289"/>
      <c r="Y624" s="418"/>
      <c r="Z624" s="418"/>
      <c r="AA624" s="418"/>
      <c r="AB624" s="408"/>
      <c r="AC624" s="304"/>
      <c r="AD624" s="281"/>
    </row>
    <row r="625" spans="1:30" ht="30" hidden="1" outlineLevel="1">
      <c r="A625" s="525">
        <v>13</v>
      </c>
      <c r="B625" s="424" t="s">
        <v>105</v>
      </c>
      <c r="C625" s="289" t="s">
        <v>583</v>
      </c>
      <c r="D625" s="293" t="s">
        <v>773</v>
      </c>
      <c r="E625" s="293" t="s">
        <v>773</v>
      </c>
      <c r="F625" s="293" t="s">
        <v>773</v>
      </c>
      <c r="G625" s="293" t="s">
        <v>773</v>
      </c>
      <c r="H625" s="293" t="s">
        <v>773</v>
      </c>
      <c r="I625" s="293" t="s">
        <v>773</v>
      </c>
      <c r="J625" s="293" t="s">
        <v>773</v>
      </c>
      <c r="K625" s="293" t="s">
        <v>773</v>
      </c>
      <c r="L625" s="293" t="s">
        <v>773</v>
      </c>
      <c r="M625" s="293" t="s">
        <v>773</v>
      </c>
      <c r="N625" s="293">
        <v>12</v>
      </c>
      <c r="O625" s="293" t="s">
        <v>773</v>
      </c>
      <c r="P625" s="293" t="s">
        <v>773</v>
      </c>
      <c r="Q625" s="293" t="s">
        <v>773</v>
      </c>
      <c r="R625" s="293" t="s">
        <v>773</v>
      </c>
      <c r="S625" s="293" t="s">
        <v>773</v>
      </c>
      <c r="T625" s="293" t="s">
        <v>773</v>
      </c>
      <c r="U625" s="293" t="s">
        <v>773</v>
      </c>
      <c r="V625" s="293" t="s">
        <v>773</v>
      </c>
      <c r="W625" s="293" t="s">
        <v>773</v>
      </c>
      <c r="X625" s="293" t="s">
        <v>773</v>
      </c>
      <c r="Y625" s="406"/>
      <c r="Z625" s="406"/>
      <c r="AA625" s="406"/>
      <c r="AB625" s="406"/>
      <c r="AC625" s="294">
        <f>SUM(Y625:AB625)</f>
        <v>0</v>
      </c>
      <c r="AD625" s="281"/>
    </row>
    <row r="626" spans="1:30" ht="15" hidden="1" outlineLevel="1">
      <c r="A626" s="525"/>
      <c r="B626" s="292" t="s">
        <v>308</v>
      </c>
      <c r="C626" s="289" t="s">
        <v>576</v>
      </c>
      <c r="D626" s="293" t="s">
        <v>773</v>
      </c>
      <c r="E626" s="293" t="s">
        <v>773</v>
      </c>
      <c r="F626" s="293" t="s">
        <v>773</v>
      </c>
      <c r="G626" s="293" t="s">
        <v>773</v>
      </c>
      <c r="H626" s="293" t="s">
        <v>773</v>
      </c>
      <c r="I626" s="293" t="s">
        <v>773</v>
      </c>
      <c r="J626" s="293" t="s">
        <v>773</v>
      </c>
      <c r="K626" s="293" t="s">
        <v>773</v>
      </c>
      <c r="L626" s="293" t="s">
        <v>773</v>
      </c>
      <c r="M626" s="293" t="s">
        <v>773</v>
      </c>
      <c r="N626" s="293">
        <v>12</v>
      </c>
      <c r="O626" s="293" t="s">
        <v>773</v>
      </c>
      <c r="P626" s="293" t="s">
        <v>773</v>
      </c>
      <c r="Q626" s="293" t="s">
        <v>773</v>
      </c>
      <c r="R626" s="293" t="s">
        <v>773</v>
      </c>
      <c r="S626" s="293" t="s">
        <v>773</v>
      </c>
      <c r="T626" s="293" t="s">
        <v>773</v>
      </c>
      <c r="U626" s="293" t="s">
        <v>773</v>
      </c>
      <c r="V626" s="293" t="s">
        <v>773</v>
      </c>
      <c r="W626" s="293" t="s">
        <v>773</v>
      </c>
      <c r="X626" s="293" t="s">
        <v>773</v>
      </c>
      <c r="Y626" s="407">
        <v>0</v>
      </c>
      <c r="Z626" s="407">
        <v>0</v>
      </c>
      <c r="AA626" s="407">
        <v>0</v>
      </c>
      <c r="AB626" s="407">
        <v>0</v>
      </c>
      <c r="AC626" s="304"/>
      <c r="AD626" s="281"/>
    </row>
    <row r="627" spans="1:30" ht="15" hidden="1" outlineLevel="1">
      <c r="A627" s="525"/>
      <c r="B627" s="313"/>
      <c r="C627" s="303"/>
      <c r="D627" s="289"/>
      <c r="E627" s="289"/>
      <c r="F627" s="289"/>
      <c r="G627" s="289"/>
      <c r="H627" s="289"/>
      <c r="I627" s="289"/>
      <c r="J627" s="289"/>
      <c r="K627" s="289"/>
      <c r="L627" s="289"/>
      <c r="M627" s="289"/>
      <c r="N627" s="289"/>
      <c r="O627" s="289"/>
      <c r="P627" s="289"/>
      <c r="Q627" s="289"/>
      <c r="R627" s="289"/>
      <c r="S627" s="289"/>
      <c r="T627" s="289"/>
      <c r="U627" s="289"/>
      <c r="V627" s="289"/>
      <c r="W627" s="289"/>
      <c r="X627" s="289"/>
      <c r="Y627" s="408"/>
      <c r="Z627" s="408"/>
      <c r="AA627" s="408"/>
      <c r="AB627" s="408"/>
      <c r="AC627" s="304"/>
      <c r="AD627" s="281"/>
    </row>
    <row r="628" spans="1:30" ht="15.6" hidden="1" outlineLevel="1">
      <c r="A628" s="525"/>
      <c r="B628" s="286" t="s">
        <v>106</v>
      </c>
      <c r="C628" s="287"/>
      <c r="D628" s="288"/>
      <c r="E628" s="288"/>
      <c r="F628" s="288"/>
      <c r="G628" s="288"/>
      <c r="H628" s="288"/>
      <c r="I628" s="288"/>
      <c r="J628" s="288"/>
      <c r="K628" s="288"/>
      <c r="L628" s="288"/>
      <c r="M628" s="288"/>
      <c r="N628" s="288"/>
      <c r="O628" s="288"/>
      <c r="P628" s="287"/>
      <c r="Q628" s="287"/>
      <c r="R628" s="287"/>
      <c r="S628" s="287"/>
      <c r="T628" s="287"/>
      <c r="U628" s="287"/>
      <c r="V628" s="287"/>
      <c r="W628" s="287"/>
      <c r="X628" s="287"/>
      <c r="Y628" s="410"/>
      <c r="Z628" s="410"/>
      <c r="AA628" s="410"/>
      <c r="AB628" s="410"/>
      <c r="AC628" s="290"/>
      <c r="AD628" s="281"/>
    </row>
    <row r="629" spans="1:30" ht="15" hidden="1" outlineLevel="1">
      <c r="A629" s="525">
        <v>14</v>
      </c>
      <c r="B629" s="313" t="s">
        <v>107</v>
      </c>
      <c r="C629" s="289" t="s">
        <v>583</v>
      </c>
      <c r="D629" s="293" t="s">
        <v>773</v>
      </c>
      <c r="E629" s="293" t="s">
        <v>773</v>
      </c>
      <c r="F629" s="293" t="s">
        <v>773</v>
      </c>
      <c r="G629" s="293" t="s">
        <v>773</v>
      </c>
      <c r="H629" s="293" t="s">
        <v>773</v>
      </c>
      <c r="I629" s="293" t="s">
        <v>773</v>
      </c>
      <c r="J629" s="293" t="s">
        <v>773</v>
      </c>
      <c r="K629" s="293" t="s">
        <v>773</v>
      </c>
      <c r="L629" s="293" t="s">
        <v>773</v>
      </c>
      <c r="M629" s="293" t="s">
        <v>773</v>
      </c>
      <c r="N629" s="293">
        <v>12</v>
      </c>
      <c r="O629" s="293" t="s">
        <v>773</v>
      </c>
      <c r="P629" s="293" t="s">
        <v>773</v>
      </c>
      <c r="Q629" s="293" t="s">
        <v>773</v>
      </c>
      <c r="R629" s="293" t="s">
        <v>773</v>
      </c>
      <c r="S629" s="293" t="s">
        <v>773</v>
      </c>
      <c r="T629" s="293" t="s">
        <v>773</v>
      </c>
      <c r="U629" s="293" t="s">
        <v>773</v>
      </c>
      <c r="V629" s="293" t="s">
        <v>773</v>
      </c>
      <c r="W629" s="293" t="s">
        <v>773</v>
      </c>
      <c r="X629" s="293" t="s">
        <v>773</v>
      </c>
      <c r="Y629" s="406"/>
      <c r="Z629" s="406"/>
      <c r="AA629" s="406"/>
      <c r="AB629" s="406"/>
      <c r="AC629" s="294">
        <f>SUM(Y629:AB629)</f>
        <v>0</v>
      </c>
      <c r="AD629" s="281"/>
    </row>
    <row r="630" spans="1:30" ht="15" hidden="1" outlineLevel="1">
      <c r="A630" s="525"/>
      <c r="B630" s="292" t="s">
        <v>308</v>
      </c>
      <c r="C630" s="289" t="s">
        <v>576</v>
      </c>
      <c r="D630" s="293" t="s">
        <v>773</v>
      </c>
      <c r="E630" s="293" t="s">
        <v>773</v>
      </c>
      <c r="F630" s="293" t="s">
        <v>773</v>
      </c>
      <c r="G630" s="293" t="s">
        <v>773</v>
      </c>
      <c r="H630" s="293" t="s">
        <v>773</v>
      </c>
      <c r="I630" s="293" t="s">
        <v>773</v>
      </c>
      <c r="J630" s="293" t="s">
        <v>773</v>
      </c>
      <c r="K630" s="293" t="s">
        <v>773</v>
      </c>
      <c r="L630" s="293" t="s">
        <v>773</v>
      </c>
      <c r="M630" s="293" t="s">
        <v>773</v>
      </c>
      <c r="N630" s="293">
        <v>12</v>
      </c>
      <c r="O630" s="293" t="s">
        <v>773</v>
      </c>
      <c r="P630" s="293" t="s">
        <v>773</v>
      </c>
      <c r="Q630" s="293" t="s">
        <v>773</v>
      </c>
      <c r="R630" s="293" t="s">
        <v>773</v>
      </c>
      <c r="S630" s="293" t="s">
        <v>773</v>
      </c>
      <c r="T630" s="293" t="s">
        <v>773</v>
      </c>
      <c r="U630" s="293" t="s">
        <v>773</v>
      </c>
      <c r="V630" s="293" t="s">
        <v>773</v>
      </c>
      <c r="W630" s="293" t="s">
        <v>773</v>
      </c>
      <c r="X630" s="293" t="s">
        <v>773</v>
      </c>
      <c r="Y630" s="407">
        <v>0</v>
      </c>
      <c r="Z630" s="407">
        <v>0</v>
      </c>
      <c r="AA630" s="407">
        <v>0</v>
      </c>
      <c r="AB630" s="407">
        <v>0</v>
      </c>
      <c r="AC630" s="509"/>
      <c r="AD630" s="281"/>
    </row>
    <row r="631" spans="1:30" ht="15" hidden="1" outlineLevel="1">
      <c r="A631" s="525"/>
      <c r="B631" s="313"/>
      <c r="C631" s="303"/>
      <c r="D631" s="289"/>
      <c r="E631" s="289"/>
      <c r="F631" s="289"/>
      <c r="G631" s="289"/>
      <c r="H631" s="289"/>
      <c r="I631" s="289"/>
      <c r="J631" s="289"/>
      <c r="K631" s="289"/>
      <c r="L631" s="289"/>
      <c r="M631" s="289"/>
      <c r="N631" s="463"/>
      <c r="O631" s="289"/>
      <c r="P631" s="289"/>
      <c r="Q631" s="289"/>
      <c r="R631" s="289"/>
      <c r="S631" s="289"/>
      <c r="T631" s="289"/>
      <c r="U631" s="289"/>
      <c r="V631" s="289"/>
      <c r="W631" s="289"/>
      <c r="X631" s="289"/>
      <c r="Y631" s="408"/>
      <c r="Z631" s="408"/>
      <c r="AA631" s="408"/>
      <c r="AB631" s="408"/>
      <c r="AC631" s="299"/>
      <c r="AD631" s="281"/>
    </row>
    <row r="632" spans="1:30" s="307" customFormat="1" ht="15.6" hidden="1" outlineLevel="1">
      <c r="A632" s="525"/>
      <c r="B632" s="286" t="s">
        <v>488</v>
      </c>
      <c r="C632" s="289"/>
      <c r="D632" s="289"/>
      <c r="E632" s="289"/>
      <c r="F632" s="289"/>
      <c r="G632" s="289"/>
      <c r="H632" s="289"/>
      <c r="I632" s="289"/>
      <c r="J632" s="289"/>
      <c r="K632" s="289"/>
      <c r="L632" s="289"/>
      <c r="M632" s="289"/>
      <c r="N632" s="289"/>
      <c r="O632" s="289"/>
      <c r="P632" s="289"/>
      <c r="Q632" s="289"/>
      <c r="R632" s="289"/>
      <c r="S632" s="289"/>
      <c r="T632" s="289"/>
      <c r="U632" s="289"/>
      <c r="V632" s="289"/>
      <c r="W632" s="289"/>
      <c r="X632" s="289"/>
      <c r="Y632" s="408"/>
      <c r="Z632" s="408"/>
      <c r="AA632" s="408"/>
      <c r="AB632" s="408"/>
      <c r="AC632" s="510"/>
      <c r="AD632" s="281"/>
    </row>
    <row r="633" spans="1:30" ht="15" hidden="1" outlineLevel="1">
      <c r="A633" s="525">
        <v>15</v>
      </c>
      <c r="B633" s="292" t="s">
        <v>493</v>
      </c>
      <c r="C633" s="289" t="s">
        <v>583</v>
      </c>
      <c r="D633" s="293" t="s">
        <v>773</v>
      </c>
      <c r="E633" s="293" t="s">
        <v>773</v>
      </c>
      <c r="F633" s="293" t="s">
        <v>773</v>
      </c>
      <c r="G633" s="293" t="s">
        <v>773</v>
      </c>
      <c r="H633" s="293" t="s">
        <v>773</v>
      </c>
      <c r="I633" s="293" t="s">
        <v>773</v>
      </c>
      <c r="J633" s="293" t="s">
        <v>773</v>
      </c>
      <c r="K633" s="293" t="s">
        <v>773</v>
      </c>
      <c r="L633" s="293" t="s">
        <v>773</v>
      </c>
      <c r="M633" s="293" t="s">
        <v>773</v>
      </c>
      <c r="N633" s="293">
        <v>0</v>
      </c>
      <c r="O633" s="293" t="s">
        <v>773</v>
      </c>
      <c r="P633" s="293" t="s">
        <v>773</v>
      </c>
      <c r="Q633" s="293" t="s">
        <v>773</v>
      </c>
      <c r="R633" s="293" t="s">
        <v>773</v>
      </c>
      <c r="S633" s="293" t="s">
        <v>773</v>
      </c>
      <c r="T633" s="293" t="s">
        <v>773</v>
      </c>
      <c r="U633" s="293" t="s">
        <v>773</v>
      </c>
      <c r="V633" s="293" t="s">
        <v>773</v>
      </c>
      <c r="W633" s="293" t="s">
        <v>773</v>
      </c>
      <c r="X633" s="293" t="s">
        <v>773</v>
      </c>
      <c r="Y633" s="406"/>
      <c r="Z633" s="406"/>
      <c r="AA633" s="406"/>
      <c r="AB633" s="406"/>
      <c r="AC633" s="294">
        <f>SUM(Y633:AB633)</f>
        <v>0</v>
      </c>
      <c r="AD633" s="281"/>
    </row>
    <row r="634" spans="1:30" ht="15" hidden="1" outlineLevel="1">
      <c r="A634" s="525"/>
      <c r="B634" s="292" t="s">
        <v>308</v>
      </c>
      <c r="C634" s="289" t="s">
        <v>576</v>
      </c>
      <c r="D634" s="293" t="s">
        <v>773</v>
      </c>
      <c r="E634" s="293" t="s">
        <v>773</v>
      </c>
      <c r="F634" s="293" t="s">
        <v>773</v>
      </c>
      <c r="G634" s="293" t="s">
        <v>773</v>
      </c>
      <c r="H634" s="293" t="s">
        <v>773</v>
      </c>
      <c r="I634" s="293" t="s">
        <v>773</v>
      </c>
      <c r="J634" s="293" t="s">
        <v>773</v>
      </c>
      <c r="K634" s="293" t="s">
        <v>773</v>
      </c>
      <c r="L634" s="293" t="s">
        <v>773</v>
      </c>
      <c r="M634" s="293" t="s">
        <v>773</v>
      </c>
      <c r="N634" s="293">
        <v>0</v>
      </c>
      <c r="O634" s="293" t="s">
        <v>773</v>
      </c>
      <c r="P634" s="293" t="s">
        <v>773</v>
      </c>
      <c r="Q634" s="293" t="s">
        <v>773</v>
      </c>
      <c r="R634" s="293" t="s">
        <v>773</v>
      </c>
      <c r="S634" s="293" t="s">
        <v>773</v>
      </c>
      <c r="T634" s="293" t="s">
        <v>773</v>
      </c>
      <c r="U634" s="293" t="s">
        <v>773</v>
      </c>
      <c r="V634" s="293" t="s">
        <v>773</v>
      </c>
      <c r="W634" s="293" t="s">
        <v>773</v>
      </c>
      <c r="X634" s="293" t="s">
        <v>773</v>
      </c>
      <c r="Y634" s="407">
        <v>0</v>
      </c>
      <c r="Z634" s="407">
        <v>0</v>
      </c>
      <c r="AA634" s="407">
        <v>0</v>
      </c>
      <c r="AB634" s="407">
        <v>0</v>
      </c>
      <c r="AC634" s="295"/>
      <c r="AD634" s="281"/>
    </row>
    <row r="635" spans="1:30" ht="15" hidden="1" outlineLevel="1">
      <c r="A635" s="525"/>
      <c r="B635" s="313"/>
      <c r="C635" s="303"/>
      <c r="D635" s="289"/>
      <c r="E635" s="289"/>
      <c r="F635" s="289"/>
      <c r="G635" s="289"/>
      <c r="H635" s="289"/>
      <c r="I635" s="289"/>
      <c r="J635" s="289"/>
      <c r="K635" s="289"/>
      <c r="L635" s="289"/>
      <c r="M635" s="289"/>
      <c r="N635" s="289"/>
      <c r="O635" s="289"/>
      <c r="P635" s="289"/>
      <c r="Q635" s="289"/>
      <c r="R635" s="289"/>
      <c r="S635" s="289"/>
      <c r="T635" s="289"/>
      <c r="U635" s="289"/>
      <c r="V635" s="289"/>
      <c r="W635" s="289"/>
      <c r="X635" s="289"/>
      <c r="Y635" s="408"/>
      <c r="Z635" s="408"/>
      <c r="AA635" s="408"/>
      <c r="AB635" s="408"/>
      <c r="AC635" s="304"/>
      <c r="AD635" s="281"/>
    </row>
    <row r="636" spans="1:30" s="281" customFormat="1" ht="15" hidden="1" outlineLevel="1">
      <c r="A636" s="525">
        <v>16</v>
      </c>
      <c r="B636" s="322" t="s">
        <v>489</v>
      </c>
      <c r="C636" s="289" t="s">
        <v>583</v>
      </c>
      <c r="D636" s="293" t="s">
        <v>773</v>
      </c>
      <c r="E636" s="293" t="s">
        <v>773</v>
      </c>
      <c r="F636" s="293" t="s">
        <v>773</v>
      </c>
      <c r="G636" s="293" t="s">
        <v>773</v>
      </c>
      <c r="H636" s="293" t="s">
        <v>773</v>
      </c>
      <c r="I636" s="293" t="s">
        <v>773</v>
      </c>
      <c r="J636" s="293" t="s">
        <v>773</v>
      </c>
      <c r="K636" s="293" t="s">
        <v>773</v>
      </c>
      <c r="L636" s="293" t="s">
        <v>773</v>
      </c>
      <c r="M636" s="293" t="s">
        <v>773</v>
      </c>
      <c r="N636" s="293">
        <v>0</v>
      </c>
      <c r="O636" s="293" t="s">
        <v>773</v>
      </c>
      <c r="P636" s="293" t="s">
        <v>773</v>
      </c>
      <c r="Q636" s="293" t="s">
        <v>773</v>
      </c>
      <c r="R636" s="293" t="s">
        <v>773</v>
      </c>
      <c r="S636" s="293" t="s">
        <v>773</v>
      </c>
      <c r="T636" s="293" t="s">
        <v>773</v>
      </c>
      <c r="U636" s="293" t="s">
        <v>773</v>
      </c>
      <c r="V636" s="293" t="s">
        <v>773</v>
      </c>
      <c r="W636" s="293" t="s">
        <v>773</v>
      </c>
      <c r="X636" s="293" t="s">
        <v>773</v>
      </c>
      <c r="Y636" s="406"/>
      <c r="Z636" s="406"/>
      <c r="AA636" s="406"/>
      <c r="AB636" s="406"/>
      <c r="AC636" s="294">
        <f>SUM(Y636:AB636)</f>
        <v>0</v>
      </c>
    </row>
    <row r="637" spans="1:30" s="281" customFormat="1" ht="15" hidden="1" outlineLevel="1">
      <c r="A637" s="525"/>
      <c r="B637" s="292" t="s">
        <v>308</v>
      </c>
      <c r="C637" s="289" t="s">
        <v>576</v>
      </c>
      <c r="D637" s="293" t="s">
        <v>773</v>
      </c>
      <c r="E637" s="293" t="s">
        <v>773</v>
      </c>
      <c r="F637" s="293" t="s">
        <v>773</v>
      </c>
      <c r="G637" s="293" t="s">
        <v>773</v>
      </c>
      <c r="H637" s="293" t="s">
        <v>773</v>
      </c>
      <c r="I637" s="293" t="s">
        <v>773</v>
      </c>
      <c r="J637" s="293" t="s">
        <v>773</v>
      </c>
      <c r="K637" s="293" t="s">
        <v>773</v>
      </c>
      <c r="L637" s="293" t="s">
        <v>773</v>
      </c>
      <c r="M637" s="293" t="s">
        <v>773</v>
      </c>
      <c r="N637" s="293">
        <v>0</v>
      </c>
      <c r="O637" s="293" t="s">
        <v>773</v>
      </c>
      <c r="P637" s="293" t="s">
        <v>773</v>
      </c>
      <c r="Q637" s="293" t="s">
        <v>773</v>
      </c>
      <c r="R637" s="293" t="s">
        <v>773</v>
      </c>
      <c r="S637" s="293" t="s">
        <v>773</v>
      </c>
      <c r="T637" s="293" t="s">
        <v>773</v>
      </c>
      <c r="U637" s="293" t="s">
        <v>773</v>
      </c>
      <c r="V637" s="293" t="s">
        <v>773</v>
      </c>
      <c r="W637" s="293" t="s">
        <v>773</v>
      </c>
      <c r="X637" s="293" t="s">
        <v>773</v>
      </c>
      <c r="Y637" s="407">
        <v>0</v>
      </c>
      <c r="Z637" s="407">
        <v>0</v>
      </c>
      <c r="AA637" s="407">
        <v>0</v>
      </c>
      <c r="AB637" s="407">
        <v>0</v>
      </c>
      <c r="AC637" s="295"/>
    </row>
    <row r="638" spans="1:30" s="281" customFormat="1" ht="15" hidden="1" outlineLevel="1">
      <c r="A638" s="525"/>
      <c r="B638" s="322"/>
      <c r="C638" s="289"/>
      <c r="D638" s="289"/>
      <c r="E638" s="289"/>
      <c r="F638" s="289"/>
      <c r="G638" s="289"/>
      <c r="H638" s="289"/>
      <c r="I638" s="289"/>
      <c r="J638" s="289"/>
      <c r="K638" s="289"/>
      <c r="L638" s="289"/>
      <c r="M638" s="289"/>
      <c r="N638" s="289"/>
      <c r="O638" s="289"/>
      <c r="P638" s="289"/>
      <c r="Q638" s="289"/>
      <c r="R638" s="289"/>
      <c r="S638" s="289"/>
      <c r="T638" s="289"/>
      <c r="U638" s="289"/>
      <c r="V638" s="289"/>
      <c r="W638" s="289"/>
      <c r="X638" s="289"/>
      <c r="Y638" s="408"/>
      <c r="Z638" s="408"/>
      <c r="AA638" s="408"/>
      <c r="AB638" s="408"/>
      <c r="AC638" s="311"/>
      <c r="AD638" s="301"/>
    </row>
    <row r="639" spans="1:30" ht="15.6" hidden="1" outlineLevel="1">
      <c r="A639" s="525"/>
      <c r="B639" s="512" t="s">
        <v>494</v>
      </c>
      <c r="C639" s="318"/>
      <c r="D639" s="288"/>
      <c r="E639" s="287"/>
      <c r="F639" s="287"/>
      <c r="G639" s="287"/>
      <c r="H639" s="287"/>
      <c r="I639" s="287"/>
      <c r="J639" s="287"/>
      <c r="K639" s="287"/>
      <c r="L639" s="287"/>
      <c r="M639" s="287"/>
      <c r="N639" s="288"/>
      <c r="O639" s="287"/>
      <c r="P639" s="287"/>
      <c r="Q639" s="287"/>
      <c r="R639" s="287"/>
      <c r="S639" s="287"/>
      <c r="T639" s="287"/>
      <c r="U639" s="287"/>
      <c r="V639" s="287"/>
      <c r="W639" s="287"/>
      <c r="X639" s="287"/>
      <c r="Y639" s="410"/>
      <c r="Z639" s="410"/>
      <c r="AA639" s="410"/>
      <c r="AB639" s="410"/>
      <c r="AC639" s="290"/>
      <c r="AD639" s="281"/>
    </row>
    <row r="640" spans="1:30" ht="15" hidden="1" outlineLevel="1">
      <c r="A640" s="525">
        <v>17</v>
      </c>
      <c r="B640" s="424" t="s">
        <v>111</v>
      </c>
      <c r="C640" s="289" t="s">
        <v>583</v>
      </c>
      <c r="D640" s="293" t="s">
        <v>773</v>
      </c>
      <c r="E640" s="293" t="s">
        <v>773</v>
      </c>
      <c r="F640" s="293" t="s">
        <v>773</v>
      </c>
      <c r="G640" s="293" t="s">
        <v>773</v>
      </c>
      <c r="H640" s="293" t="s">
        <v>773</v>
      </c>
      <c r="I640" s="293" t="s">
        <v>773</v>
      </c>
      <c r="J640" s="293" t="s">
        <v>773</v>
      </c>
      <c r="K640" s="293" t="s">
        <v>773</v>
      </c>
      <c r="L640" s="293" t="s">
        <v>773</v>
      </c>
      <c r="M640" s="293" t="s">
        <v>773</v>
      </c>
      <c r="N640" s="293">
        <v>0</v>
      </c>
      <c r="O640" s="293" t="s">
        <v>773</v>
      </c>
      <c r="P640" s="293" t="s">
        <v>773</v>
      </c>
      <c r="Q640" s="293" t="s">
        <v>773</v>
      </c>
      <c r="R640" s="293" t="s">
        <v>773</v>
      </c>
      <c r="S640" s="293" t="s">
        <v>773</v>
      </c>
      <c r="T640" s="293" t="s">
        <v>773</v>
      </c>
      <c r="U640" s="293" t="s">
        <v>773</v>
      </c>
      <c r="V640" s="293" t="s">
        <v>773</v>
      </c>
      <c r="W640" s="293" t="s">
        <v>773</v>
      </c>
      <c r="X640" s="293" t="s">
        <v>773</v>
      </c>
      <c r="Y640" s="406"/>
      <c r="Z640" s="406"/>
      <c r="AA640" s="406"/>
      <c r="AB640" s="406"/>
      <c r="AC640" s="294">
        <f>SUM(Y640:AB640)</f>
        <v>0</v>
      </c>
      <c r="AD640" s="281"/>
    </row>
    <row r="641" spans="1:30" ht="15" hidden="1" outlineLevel="1">
      <c r="A641" s="525"/>
      <c r="B641" s="292" t="s">
        <v>308</v>
      </c>
      <c r="C641" s="289" t="s">
        <v>576</v>
      </c>
      <c r="D641" s="293" t="s">
        <v>773</v>
      </c>
      <c r="E641" s="293" t="s">
        <v>773</v>
      </c>
      <c r="F641" s="293" t="s">
        <v>773</v>
      </c>
      <c r="G641" s="293" t="s">
        <v>773</v>
      </c>
      <c r="H641" s="293" t="s">
        <v>773</v>
      </c>
      <c r="I641" s="293" t="s">
        <v>773</v>
      </c>
      <c r="J641" s="293" t="s">
        <v>773</v>
      </c>
      <c r="K641" s="293" t="s">
        <v>773</v>
      </c>
      <c r="L641" s="293" t="s">
        <v>773</v>
      </c>
      <c r="M641" s="293" t="s">
        <v>773</v>
      </c>
      <c r="N641" s="293">
        <v>0</v>
      </c>
      <c r="O641" s="293" t="s">
        <v>773</v>
      </c>
      <c r="P641" s="293" t="s">
        <v>773</v>
      </c>
      <c r="Q641" s="293" t="s">
        <v>773</v>
      </c>
      <c r="R641" s="293" t="s">
        <v>773</v>
      </c>
      <c r="S641" s="293" t="s">
        <v>773</v>
      </c>
      <c r="T641" s="293" t="s">
        <v>773</v>
      </c>
      <c r="U641" s="293" t="s">
        <v>773</v>
      </c>
      <c r="V641" s="293" t="s">
        <v>773</v>
      </c>
      <c r="W641" s="293" t="s">
        <v>773</v>
      </c>
      <c r="X641" s="293" t="s">
        <v>773</v>
      </c>
      <c r="Y641" s="407">
        <v>0</v>
      </c>
      <c r="Z641" s="407">
        <v>0</v>
      </c>
      <c r="AA641" s="407">
        <v>0</v>
      </c>
      <c r="AB641" s="407">
        <v>0</v>
      </c>
      <c r="AC641" s="304"/>
      <c r="AD641" s="281"/>
    </row>
    <row r="642" spans="1:30" ht="15" hidden="1" outlineLevel="1">
      <c r="A642" s="525"/>
      <c r="B642" s="292"/>
      <c r="C642" s="289"/>
      <c r="D642" s="289"/>
      <c r="E642" s="289"/>
      <c r="F642" s="289"/>
      <c r="G642" s="289"/>
      <c r="H642" s="289"/>
      <c r="I642" s="289"/>
      <c r="J642" s="289"/>
      <c r="K642" s="289"/>
      <c r="L642" s="289"/>
      <c r="M642" s="289"/>
      <c r="N642" s="289"/>
      <c r="O642" s="289"/>
      <c r="P642" s="289"/>
      <c r="Q642" s="289"/>
      <c r="R642" s="289"/>
      <c r="S642" s="289"/>
      <c r="T642" s="289"/>
      <c r="U642" s="289"/>
      <c r="V642" s="289"/>
      <c r="W642" s="289"/>
      <c r="X642" s="289"/>
      <c r="Y642" s="418"/>
      <c r="Z642" s="421"/>
      <c r="AA642" s="421"/>
      <c r="AB642" s="421"/>
      <c r="AC642" s="304"/>
      <c r="AD642" s="301"/>
    </row>
    <row r="643" spans="1:30" ht="15" hidden="1" outlineLevel="1">
      <c r="A643" s="525">
        <v>18</v>
      </c>
      <c r="B643" s="424" t="s">
        <v>108</v>
      </c>
      <c r="C643" s="289" t="s">
        <v>583</v>
      </c>
      <c r="D643" s="293" t="s">
        <v>773</v>
      </c>
      <c r="E643" s="293" t="s">
        <v>773</v>
      </c>
      <c r="F643" s="293" t="s">
        <v>773</v>
      </c>
      <c r="G643" s="293" t="s">
        <v>773</v>
      </c>
      <c r="H643" s="293" t="s">
        <v>773</v>
      </c>
      <c r="I643" s="293" t="s">
        <v>773</v>
      </c>
      <c r="J643" s="293" t="s">
        <v>773</v>
      </c>
      <c r="K643" s="293" t="s">
        <v>773</v>
      </c>
      <c r="L643" s="293" t="s">
        <v>773</v>
      </c>
      <c r="M643" s="293" t="s">
        <v>773</v>
      </c>
      <c r="N643" s="293">
        <v>0</v>
      </c>
      <c r="O643" s="293" t="s">
        <v>773</v>
      </c>
      <c r="P643" s="293" t="s">
        <v>773</v>
      </c>
      <c r="Q643" s="293" t="s">
        <v>773</v>
      </c>
      <c r="R643" s="293" t="s">
        <v>773</v>
      </c>
      <c r="S643" s="293" t="s">
        <v>773</v>
      </c>
      <c r="T643" s="293" t="s">
        <v>773</v>
      </c>
      <c r="U643" s="293" t="s">
        <v>773</v>
      </c>
      <c r="V643" s="293" t="s">
        <v>773</v>
      </c>
      <c r="W643" s="293" t="s">
        <v>773</v>
      </c>
      <c r="X643" s="293" t="s">
        <v>773</v>
      </c>
      <c r="Y643" s="422"/>
      <c r="Z643" s="406"/>
      <c r="AA643" s="406"/>
      <c r="AB643" s="406"/>
      <c r="AC643" s="294">
        <f>SUM(Y643:AB643)</f>
        <v>0</v>
      </c>
      <c r="AD643" s="281"/>
    </row>
    <row r="644" spans="1:30" ht="15" hidden="1" outlineLevel="1">
      <c r="A644" s="525"/>
      <c r="B644" s="292" t="s">
        <v>308</v>
      </c>
      <c r="C644" s="289" t="s">
        <v>576</v>
      </c>
      <c r="D644" s="293" t="s">
        <v>773</v>
      </c>
      <c r="E644" s="293" t="s">
        <v>773</v>
      </c>
      <c r="F644" s="293" t="s">
        <v>773</v>
      </c>
      <c r="G644" s="293" t="s">
        <v>773</v>
      </c>
      <c r="H644" s="293" t="s">
        <v>773</v>
      </c>
      <c r="I644" s="293" t="s">
        <v>773</v>
      </c>
      <c r="J644" s="293" t="s">
        <v>773</v>
      </c>
      <c r="K644" s="293" t="s">
        <v>773</v>
      </c>
      <c r="L644" s="293" t="s">
        <v>773</v>
      </c>
      <c r="M644" s="293" t="s">
        <v>773</v>
      </c>
      <c r="N644" s="293">
        <v>0</v>
      </c>
      <c r="O644" s="293" t="s">
        <v>773</v>
      </c>
      <c r="P644" s="293" t="s">
        <v>773</v>
      </c>
      <c r="Q644" s="293" t="s">
        <v>773</v>
      </c>
      <c r="R644" s="293" t="s">
        <v>773</v>
      </c>
      <c r="S644" s="293" t="s">
        <v>773</v>
      </c>
      <c r="T644" s="293" t="s">
        <v>773</v>
      </c>
      <c r="U644" s="293" t="s">
        <v>773</v>
      </c>
      <c r="V644" s="293" t="s">
        <v>773</v>
      </c>
      <c r="W644" s="293" t="s">
        <v>773</v>
      </c>
      <c r="X644" s="293" t="s">
        <v>773</v>
      </c>
      <c r="Y644" s="407">
        <v>0</v>
      </c>
      <c r="Z644" s="407">
        <v>0</v>
      </c>
      <c r="AA644" s="407">
        <v>0</v>
      </c>
      <c r="AB644" s="407">
        <v>0</v>
      </c>
      <c r="AC644" s="304"/>
      <c r="AD644" s="281"/>
    </row>
    <row r="645" spans="1:30" ht="15" hidden="1" outlineLevel="1">
      <c r="A645" s="525"/>
      <c r="B645" s="320"/>
      <c r="C645" s="289"/>
      <c r="D645" s="289"/>
      <c r="E645" s="289"/>
      <c r="F645" s="289"/>
      <c r="G645" s="289"/>
      <c r="H645" s="289"/>
      <c r="I645" s="289"/>
      <c r="J645" s="289"/>
      <c r="K645" s="289"/>
      <c r="L645" s="289"/>
      <c r="M645" s="289"/>
      <c r="N645" s="289"/>
      <c r="O645" s="289"/>
      <c r="P645" s="289"/>
      <c r="Q645" s="289"/>
      <c r="R645" s="289"/>
      <c r="S645" s="289"/>
      <c r="T645" s="289"/>
      <c r="U645" s="289"/>
      <c r="V645" s="289"/>
      <c r="W645" s="289"/>
      <c r="X645" s="289"/>
      <c r="Y645" s="419"/>
      <c r="Z645" s="420"/>
      <c r="AA645" s="420"/>
      <c r="AB645" s="420"/>
      <c r="AC645" s="295"/>
      <c r="AD645" s="301"/>
    </row>
    <row r="646" spans="1:30" ht="15" hidden="1" outlineLevel="1">
      <c r="A646" s="525">
        <v>19</v>
      </c>
      <c r="B646" s="424" t="s">
        <v>110</v>
      </c>
      <c r="C646" s="289" t="s">
        <v>583</v>
      </c>
      <c r="D646" s="293" t="s">
        <v>773</v>
      </c>
      <c r="E646" s="293" t="s">
        <v>773</v>
      </c>
      <c r="F646" s="293" t="s">
        <v>773</v>
      </c>
      <c r="G646" s="293" t="s">
        <v>773</v>
      </c>
      <c r="H646" s="293" t="s">
        <v>773</v>
      </c>
      <c r="I646" s="293" t="s">
        <v>773</v>
      </c>
      <c r="J646" s="293" t="s">
        <v>773</v>
      </c>
      <c r="K646" s="293" t="s">
        <v>773</v>
      </c>
      <c r="L646" s="293" t="s">
        <v>773</v>
      </c>
      <c r="M646" s="293" t="s">
        <v>773</v>
      </c>
      <c r="N646" s="293">
        <v>0</v>
      </c>
      <c r="O646" s="293" t="s">
        <v>773</v>
      </c>
      <c r="P646" s="293" t="s">
        <v>773</v>
      </c>
      <c r="Q646" s="293" t="s">
        <v>773</v>
      </c>
      <c r="R646" s="293" t="s">
        <v>773</v>
      </c>
      <c r="S646" s="293" t="s">
        <v>773</v>
      </c>
      <c r="T646" s="293" t="s">
        <v>773</v>
      </c>
      <c r="U646" s="293" t="s">
        <v>773</v>
      </c>
      <c r="V646" s="293" t="s">
        <v>773</v>
      </c>
      <c r="W646" s="293" t="s">
        <v>773</v>
      </c>
      <c r="X646" s="293" t="s">
        <v>773</v>
      </c>
      <c r="Y646" s="422"/>
      <c r="Z646" s="406"/>
      <c r="AA646" s="406"/>
      <c r="AB646" s="406"/>
      <c r="AC646" s="294">
        <f>SUM(Y646:AB646)</f>
        <v>0</v>
      </c>
      <c r="AD646" s="281"/>
    </row>
    <row r="647" spans="1:30" ht="15" hidden="1" outlineLevel="1">
      <c r="A647" s="525"/>
      <c r="B647" s="292" t="s">
        <v>308</v>
      </c>
      <c r="C647" s="289" t="s">
        <v>576</v>
      </c>
      <c r="D647" s="293" t="s">
        <v>773</v>
      </c>
      <c r="E647" s="293" t="s">
        <v>773</v>
      </c>
      <c r="F647" s="293" t="s">
        <v>773</v>
      </c>
      <c r="G647" s="293" t="s">
        <v>773</v>
      </c>
      <c r="H647" s="293" t="s">
        <v>773</v>
      </c>
      <c r="I647" s="293" t="s">
        <v>773</v>
      </c>
      <c r="J647" s="293" t="s">
        <v>773</v>
      </c>
      <c r="K647" s="293" t="s">
        <v>773</v>
      </c>
      <c r="L647" s="293" t="s">
        <v>773</v>
      </c>
      <c r="M647" s="293" t="s">
        <v>773</v>
      </c>
      <c r="N647" s="293">
        <v>0</v>
      </c>
      <c r="O647" s="293" t="s">
        <v>773</v>
      </c>
      <c r="P647" s="293" t="s">
        <v>773</v>
      </c>
      <c r="Q647" s="293" t="s">
        <v>773</v>
      </c>
      <c r="R647" s="293" t="s">
        <v>773</v>
      </c>
      <c r="S647" s="293" t="s">
        <v>773</v>
      </c>
      <c r="T647" s="293" t="s">
        <v>773</v>
      </c>
      <c r="U647" s="293" t="s">
        <v>773</v>
      </c>
      <c r="V647" s="293" t="s">
        <v>773</v>
      </c>
      <c r="W647" s="293" t="s">
        <v>773</v>
      </c>
      <c r="X647" s="293" t="s">
        <v>773</v>
      </c>
      <c r="Y647" s="407">
        <v>0</v>
      </c>
      <c r="Z647" s="407">
        <v>0</v>
      </c>
      <c r="AA647" s="407">
        <v>0</v>
      </c>
      <c r="AB647" s="407">
        <v>0</v>
      </c>
      <c r="AC647" s="295"/>
      <c r="AD647" s="281"/>
    </row>
    <row r="648" spans="1:30" ht="15" hidden="1" outlineLevel="1">
      <c r="A648" s="525"/>
      <c r="B648" s="320"/>
      <c r="C648" s="289"/>
      <c r="D648" s="289"/>
      <c r="E648" s="289"/>
      <c r="F648" s="289"/>
      <c r="G648" s="289"/>
      <c r="H648" s="289"/>
      <c r="I648" s="289"/>
      <c r="J648" s="289"/>
      <c r="K648" s="289"/>
      <c r="L648" s="289"/>
      <c r="M648" s="289"/>
      <c r="N648" s="289"/>
      <c r="O648" s="289"/>
      <c r="P648" s="289"/>
      <c r="Q648" s="289"/>
      <c r="R648" s="289"/>
      <c r="S648" s="289"/>
      <c r="T648" s="289"/>
      <c r="U648" s="289"/>
      <c r="V648" s="289"/>
      <c r="W648" s="289"/>
      <c r="X648" s="289"/>
      <c r="Y648" s="408"/>
      <c r="Z648" s="408"/>
      <c r="AA648" s="408"/>
      <c r="AB648" s="408"/>
      <c r="AC648" s="304"/>
      <c r="AD648" s="301"/>
    </row>
    <row r="649" spans="1:30" ht="15" hidden="1" outlineLevel="1">
      <c r="A649" s="525">
        <v>20</v>
      </c>
      <c r="B649" s="424" t="s">
        <v>109</v>
      </c>
      <c r="C649" s="289" t="s">
        <v>583</v>
      </c>
      <c r="D649" s="293" t="s">
        <v>773</v>
      </c>
      <c r="E649" s="293" t="s">
        <v>773</v>
      </c>
      <c r="F649" s="293" t="s">
        <v>773</v>
      </c>
      <c r="G649" s="293" t="s">
        <v>773</v>
      </c>
      <c r="H649" s="293" t="s">
        <v>773</v>
      </c>
      <c r="I649" s="293" t="s">
        <v>773</v>
      </c>
      <c r="J649" s="293" t="s">
        <v>773</v>
      </c>
      <c r="K649" s="293" t="s">
        <v>773</v>
      </c>
      <c r="L649" s="293" t="s">
        <v>773</v>
      </c>
      <c r="M649" s="293" t="s">
        <v>773</v>
      </c>
      <c r="N649" s="293">
        <v>0</v>
      </c>
      <c r="O649" s="293" t="s">
        <v>773</v>
      </c>
      <c r="P649" s="293" t="s">
        <v>773</v>
      </c>
      <c r="Q649" s="293" t="s">
        <v>773</v>
      </c>
      <c r="R649" s="293" t="s">
        <v>773</v>
      </c>
      <c r="S649" s="293" t="s">
        <v>773</v>
      </c>
      <c r="T649" s="293" t="s">
        <v>773</v>
      </c>
      <c r="U649" s="293" t="s">
        <v>773</v>
      </c>
      <c r="V649" s="293" t="s">
        <v>773</v>
      </c>
      <c r="W649" s="293" t="s">
        <v>773</v>
      </c>
      <c r="X649" s="293" t="s">
        <v>773</v>
      </c>
      <c r="Y649" s="422"/>
      <c r="Z649" s="406"/>
      <c r="AA649" s="406"/>
      <c r="AB649" s="406"/>
      <c r="AC649" s="294">
        <f>SUM(Y649:AB649)</f>
        <v>0</v>
      </c>
      <c r="AD649" s="281"/>
    </row>
    <row r="650" spans="1:30" ht="15" hidden="1" outlineLevel="1">
      <c r="A650" s="525"/>
      <c r="B650" s="292" t="s">
        <v>308</v>
      </c>
      <c r="C650" s="289" t="s">
        <v>576</v>
      </c>
      <c r="D650" s="293" t="s">
        <v>773</v>
      </c>
      <c r="E650" s="293" t="s">
        <v>773</v>
      </c>
      <c r="F650" s="293" t="s">
        <v>773</v>
      </c>
      <c r="G650" s="293" t="s">
        <v>773</v>
      </c>
      <c r="H650" s="293" t="s">
        <v>773</v>
      </c>
      <c r="I650" s="293" t="s">
        <v>773</v>
      </c>
      <c r="J650" s="293" t="s">
        <v>773</v>
      </c>
      <c r="K650" s="293" t="s">
        <v>773</v>
      </c>
      <c r="L650" s="293" t="s">
        <v>773</v>
      </c>
      <c r="M650" s="293" t="s">
        <v>773</v>
      </c>
      <c r="N650" s="293">
        <v>0</v>
      </c>
      <c r="O650" s="293" t="s">
        <v>773</v>
      </c>
      <c r="P650" s="293" t="s">
        <v>773</v>
      </c>
      <c r="Q650" s="293" t="s">
        <v>773</v>
      </c>
      <c r="R650" s="293" t="s">
        <v>773</v>
      </c>
      <c r="S650" s="293" t="s">
        <v>773</v>
      </c>
      <c r="T650" s="293" t="s">
        <v>773</v>
      </c>
      <c r="U650" s="293" t="s">
        <v>773</v>
      </c>
      <c r="V650" s="293" t="s">
        <v>773</v>
      </c>
      <c r="W650" s="293" t="s">
        <v>773</v>
      </c>
      <c r="X650" s="293" t="s">
        <v>773</v>
      </c>
      <c r="Y650" s="407">
        <v>0</v>
      </c>
      <c r="Z650" s="407">
        <v>0</v>
      </c>
      <c r="AA650" s="407">
        <v>0</v>
      </c>
      <c r="AB650" s="407">
        <v>0</v>
      </c>
      <c r="AC650" s="304"/>
      <c r="AD650" s="281"/>
    </row>
    <row r="651" spans="1:30" ht="15.6" hidden="1" outlineLevel="1">
      <c r="A651" s="525"/>
      <c r="B651" s="321"/>
      <c r="C651" s="298"/>
      <c r="D651" s="289"/>
      <c r="E651" s="289"/>
      <c r="F651" s="289"/>
      <c r="G651" s="289"/>
      <c r="H651" s="289"/>
      <c r="I651" s="289"/>
      <c r="J651" s="289"/>
      <c r="K651" s="289"/>
      <c r="L651" s="289"/>
      <c r="M651" s="289"/>
      <c r="N651" s="298"/>
      <c r="O651" s="289"/>
      <c r="P651" s="289"/>
      <c r="Q651" s="289"/>
      <c r="R651" s="289"/>
      <c r="S651" s="289"/>
      <c r="T651" s="289"/>
      <c r="U651" s="289"/>
      <c r="V651" s="289"/>
      <c r="W651" s="289"/>
      <c r="X651" s="289"/>
      <c r="Y651" s="408"/>
      <c r="Z651" s="408"/>
      <c r="AA651" s="408"/>
      <c r="AB651" s="408"/>
      <c r="AC651" s="304"/>
      <c r="AD651" s="301"/>
    </row>
    <row r="652" spans="1:30" ht="15.6" outlineLevel="1">
      <c r="A652" s="525"/>
      <c r="B652" s="511" t="s">
        <v>501</v>
      </c>
      <c r="C652" s="289"/>
      <c r="D652" s="289"/>
      <c r="E652" s="289"/>
      <c r="F652" s="289"/>
      <c r="G652" s="289"/>
      <c r="H652" s="289"/>
      <c r="I652" s="289"/>
      <c r="J652" s="289"/>
      <c r="K652" s="289"/>
      <c r="L652" s="289"/>
      <c r="M652" s="289"/>
      <c r="N652" s="289"/>
      <c r="O652" s="289"/>
      <c r="P652" s="289"/>
      <c r="Q652" s="289"/>
      <c r="R652" s="289"/>
      <c r="S652" s="289"/>
      <c r="T652" s="289"/>
      <c r="U652" s="289"/>
      <c r="V652" s="289"/>
      <c r="W652" s="289"/>
      <c r="X652" s="289"/>
      <c r="Y652" s="418"/>
      <c r="Z652" s="421"/>
      <c r="AA652" s="421"/>
      <c r="AB652" s="421"/>
      <c r="AC652" s="304"/>
      <c r="AD652" s="281"/>
    </row>
    <row r="653" spans="1:30" ht="15.6" outlineLevel="1">
      <c r="A653" s="525"/>
      <c r="B653" s="497" t="s">
        <v>497</v>
      </c>
      <c r="C653" s="289"/>
      <c r="D653" s="289"/>
      <c r="E653" s="289"/>
      <c r="F653" s="289"/>
      <c r="G653" s="289"/>
      <c r="H653" s="289"/>
      <c r="I653" s="289"/>
      <c r="J653" s="289"/>
      <c r="K653" s="289"/>
      <c r="L653" s="289"/>
      <c r="M653" s="289"/>
      <c r="N653" s="289"/>
      <c r="O653" s="289"/>
      <c r="P653" s="289"/>
      <c r="Q653" s="289"/>
      <c r="R653" s="289"/>
      <c r="S653" s="289"/>
      <c r="T653" s="289"/>
      <c r="U653" s="289"/>
      <c r="V653" s="289"/>
      <c r="W653" s="289"/>
      <c r="X653" s="289"/>
      <c r="Y653" s="418"/>
      <c r="Z653" s="421"/>
      <c r="AA653" s="421"/>
      <c r="AB653" s="421"/>
      <c r="AC653" s="304"/>
      <c r="AD653" s="281"/>
    </row>
    <row r="654" spans="1:30" ht="15" outlineLevel="1">
      <c r="A654" s="525">
        <v>21</v>
      </c>
      <c r="B654" s="424" t="s">
        <v>112</v>
      </c>
      <c r="C654" s="289" t="s">
        <v>583</v>
      </c>
      <c r="D654" s="293" t="s">
        <v>773</v>
      </c>
      <c r="E654" s="293">
        <v>1291420.3037682967</v>
      </c>
      <c r="F654" s="293" t="s">
        <v>773</v>
      </c>
      <c r="G654" s="293" t="s">
        <v>773</v>
      </c>
      <c r="H654" s="293" t="s">
        <v>773</v>
      </c>
      <c r="I654" s="293" t="s">
        <v>773</v>
      </c>
      <c r="J654" s="293" t="s">
        <v>773</v>
      </c>
      <c r="K654" s="293" t="s">
        <v>773</v>
      </c>
      <c r="L654" s="293" t="s">
        <v>773</v>
      </c>
      <c r="M654" s="293" t="s">
        <v>773</v>
      </c>
      <c r="N654" s="289"/>
      <c r="O654" s="293" t="s">
        <v>773</v>
      </c>
      <c r="P654" s="293" t="s">
        <v>773</v>
      </c>
      <c r="Q654" s="293" t="s">
        <v>773</v>
      </c>
      <c r="R654" s="293" t="s">
        <v>773</v>
      </c>
      <c r="S654" s="293" t="s">
        <v>773</v>
      </c>
      <c r="T654" s="293" t="s">
        <v>773</v>
      </c>
      <c r="U654" s="293" t="s">
        <v>773</v>
      </c>
      <c r="V654" s="293" t="s">
        <v>773</v>
      </c>
      <c r="W654" s="293" t="s">
        <v>773</v>
      </c>
      <c r="X654" s="293" t="s">
        <v>773</v>
      </c>
      <c r="Y654" s="406">
        <v>1</v>
      </c>
      <c r="Z654" s="406"/>
      <c r="AA654" s="406"/>
      <c r="AB654" s="406"/>
      <c r="AC654" s="294">
        <f>SUM(Y654:AB654)</f>
        <v>1</v>
      </c>
      <c r="AD654" s="281"/>
    </row>
    <row r="655" spans="1:30" ht="15" outlineLevel="1">
      <c r="A655" s="525"/>
      <c r="B655" s="292" t="s">
        <v>308</v>
      </c>
      <c r="C655" s="289" t="s">
        <v>576</v>
      </c>
      <c r="D655" s="293" t="s">
        <v>773</v>
      </c>
      <c r="E655" s="293" t="s">
        <v>773</v>
      </c>
      <c r="F655" s="293" t="s">
        <v>773</v>
      </c>
      <c r="G655" s="293" t="s">
        <v>773</v>
      </c>
      <c r="H655" s="293" t="s">
        <v>773</v>
      </c>
      <c r="I655" s="293" t="s">
        <v>773</v>
      </c>
      <c r="J655" s="293" t="s">
        <v>773</v>
      </c>
      <c r="K655" s="293" t="s">
        <v>773</v>
      </c>
      <c r="L655" s="293" t="s">
        <v>773</v>
      </c>
      <c r="M655" s="293" t="s">
        <v>773</v>
      </c>
      <c r="N655" s="289"/>
      <c r="O655" s="293" t="s">
        <v>773</v>
      </c>
      <c r="P655" s="293" t="s">
        <v>773</v>
      </c>
      <c r="Q655" s="293" t="s">
        <v>773</v>
      </c>
      <c r="R655" s="293" t="s">
        <v>773</v>
      </c>
      <c r="S655" s="293" t="s">
        <v>773</v>
      </c>
      <c r="T655" s="293" t="s">
        <v>773</v>
      </c>
      <c r="U655" s="293" t="s">
        <v>773</v>
      </c>
      <c r="V655" s="293" t="s">
        <v>773</v>
      </c>
      <c r="W655" s="293" t="s">
        <v>773</v>
      </c>
      <c r="X655" s="293" t="s">
        <v>773</v>
      </c>
      <c r="Y655" s="407">
        <v>1</v>
      </c>
      <c r="Z655" s="407">
        <v>0</v>
      </c>
      <c r="AA655" s="407">
        <v>0</v>
      </c>
      <c r="AB655" s="407">
        <v>0</v>
      </c>
      <c r="AC655" s="304"/>
      <c r="AD655" s="301"/>
    </row>
    <row r="656" spans="1:30" ht="15" outlineLevel="1">
      <c r="A656" s="525"/>
      <c r="B656" s="292"/>
      <c r="C656" s="289"/>
      <c r="D656" s="289"/>
      <c r="E656" s="289"/>
      <c r="F656" s="289"/>
      <c r="G656" s="289"/>
      <c r="H656" s="289"/>
      <c r="I656" s="289"/>
      <c r="J656" s="289"/>
      <c r="K656" s="289"/>
      <c r="L656" s="289"/>
      <c r="M656" s="289"/>
      <c r="N656" s="289"/>
      <c r="O656" s="289"/>
      <c r="P656" s="289"/>
      <c r="Q656" s="289"/>
      <c r="R656" s="289"/>
      <c r="S656" s="289"/>
      <c r="T656" s="289"/>
      <c r="U656" s="289"/>
      <c r="V656" s="289"/>
      <c r="W656" s="289"/>
      <c r="X656" s="289"/>
      <c r="Y656" s="418"/>
      <c r="Z656" s="421"/>
      <c r="AA656" s="421"/>
      <c r="AB656" s="421"/>
      <c r="AC656" s="304"/>
      <c r="AD656" s="281"/>
    </row>
    <row r="657" spans="1:30" ht="30" outlineLevel="1">
      <c r="A657" s="525">
        <v>22</v>
      </c>
      <c r="B657" s="424" t="s">
        <v>113</v>
      </c>
      <c r="C657" s="289" t="s">
        <v>583</v>
      </c>
      <c r="D657" s="293"/>
      <c r="E657" s="293">
        <v>276163.16591999982</v>
      </c>
      <c r="F657" s="293"/>
      <c r="G657" s="293"/>
      <c r="H657" s="293"/>
      <c r="I657" s="293"/>
      <c r="J657" s="293"/>
      <c r="K657" s="293"/>
      <c r="L657" s="293"/>
      <c r="M657" s="293"/>
      <c r="N657" s="289"/>
      <c r="O657" s="293"/>
      <c r="P657" s="293">
        <v>0</v>
      </c>
      <c r="Q657" s="293"/>
      <c r="R657" s="293"/>
      <c r="S657" s="293"/>
      <c r="T657" s="293"/>
      <c r="U657" s="293"/>
      <c r="V657" s="293"/>
      <c r="W657" s="293"/>
      <c r="X657" s="293"/>
      <c r="Y657" s="406">
        <v>1</v>
      </c>
      <c r="Z657" s="406"/>
      <c r="AA657" s="406"/>
      <c r="AB657" s="406"/>
      <c r="AC657" s="294">
        <f>SUM(Y657:AB657)</f>
        <v>1</v>
      </c>
      <c r="AD657" s="281"/>
    </row>
    <row r="658" spans="1:30" ht="15" outlineLevel="1">
      <c r="A658" s="525"/>
      <c r="B658" s="292" t="s">
        <v>308</v>
      </c>
      <c r="C658" s="289" t="s">
        <v>576</v>
      </c>
      <c r="D658" s="293" t="s">
        <v>773</v>
      </c>
      <c r="E658" s="293" t="s">
        <v>773</v>
      </c>
      <c r="F658" s="293"/>
      <c r="G658" s="293"/>
      <c r="H658" s="293"/>
      <c r="I658" s="293"/>
      <c r="J658" s="293"/>
      <c r="K658" s="293"/>
      <c r="L658" s="293"/>
      <c r="M658" s="293"/>
      <c r="N658" s="289"/>
      <c r="O658" s="293" t="s">
        <v>773</v>
      </c>
      <c r="P658" s="293" t="s">
        <v>773</v>
      </c>
      <c r="Q658" s="293"/>
      <c r="R658" s="293"/>
      <c r="S658" s="293"/>
      <c r="T658" s="293"/>
      <c r="U658" s="293"/>
      <c r="V658" s="293"/>
      <c r="W658" s="293"/>
      <c r="X658" s="293"/>
      <c r="Y658" s="407">
        <v>1</v>
      </c>
      <c r="Z658" s="407">
        <v>0</v>
      </c>
      <c r="AA658" s="407">
        <v>0</v>
      </c>
      <c r="AB658" s="407">
        <v>0</v>
      </c>
      <c r="AC658" s="304"/>
      <c r="AD658" s="281"/>
    </row>
    <row r="659" spans="1:30" ht="15" outlineLevel="1">
      <c r="A659" s="525"/>
      <c r="B659" s="292"/>
      <c r="C659" s="289"/>
      <c r="D659" s="289"/>
      <c r="E659" s="289"/>
      <c r="F659" s="289"/>
      <c r="G659" s="289"/>
      <c r="H659" s="289"/>
      <c r="I659" s="289"/>
      <c r="J659" s="289"/>
      <c r="K659" s="289"/>
      <c r="L659" s="289"/>
      <c r="M659" s="289"/>
      <c r="N659" s="289"/>
      <c r="O659" s="289"/>
      <c r="P659" s="289"/>
      <c r="Q659" s="289"/>
      <c r="R659" s="289"/>
      <c r="S659" s="289"/>
      <c r="T659" s="289"/>
      <c r="U659" s="289"/>
      <c r="V659" s="289"/>
      <c r="W659" s="289"/>
      <c r="X659" s="289"/>
      <c r="Y659" s="418"/>
      <c r="Z659" s="421"/>
      <c r="AA659" s="421"/>
      <c r="AB659" s="421"/>
      <c r="AC659" s="304"/>
      <c r="AD659" s="301"/>
    </row>
    <row r="660" spans="1:30" ht="30" outlineLevel="1">
      <c r="A660" s="525">
        <v>23</v>
      </c>
      <c r="B660" s="424" t="s">
        <v>114</v>
      </c>
      <c r="C660" s="289" t="s">
        <v>583</v>
      </c>
      <c r="D660" s="293" t="s">
        <v>773</v>
      </c>
      <c r="E660" s="293">
        <v>23775.403395341327</v>
      </c>
      <c r="F660" s="293"/>
      <c r="G660" s="293"/>
      <c r="H660" s="293"/>
      <c r="I660" s="293"/>
      <c r="J660" s="293"/>
      <c r="K660" s="293"/>
      <c r="L660" s="293"/>
      <c r="M660" s="293"/>
      <c r="N660" s="289"/>
      <c r="O660" s="293" t="s">
        <v>773</v>
      </c>
      <c r="P660" s="293">
        <v>0</v>
      </c>
      <c r="Q660" s="293"/>
      <c r="R660" s="293"/>
      <c r="S660" s="293"/>
      <c r="T660" s="293"/>
      <c r="U660" s="293"/>
      <c r="V660" s="293"/>
      <c r="W660" s="293"/>
      <c r="X660" s="293"/>
      <c r="Y660" s="406">
        <v>1</v>
      </c>
      <c r="Z660" s="406"/>
      <c r="AA660" s="406"/>
      <c r="AB660" s="406"/>
      <c r="AC660" s="294">
        <f>SUM(Y660:AB660)</f>
        <v>1</v>
      </c>
      <c r="AD660" s="281"/>
    </row>
    <row r="661" spans="1:30" ht="15" outlineLevel="1">
      <c r="A661" s="525"/>
      <c r="B661" s="292" t="s">
        <v>308</v>
      </c>
      <c r="C661" s="289" t="s">
        <v>576</v>
      </c>
      <c r="D661" s="293" t="s">
        <v>773</v>
      </c>
      <c r="E661" s="293" t="s">
        <v>773</v>
      </c>
      <c r="F661" s="293"/>
      <c r="G661" s="293"/>
      <c r="H661" s="293"/>
      <c r="I661" s="293"/>
      <c r="J661" s="293"/>
      <c r="K661" s="293"/>
      <c r="L661" s="293"/>
      <c r="M661" s="293"/>
      <c r="N661" s="289"/>
      <c r="O661" s="293" t="s">
        <v>773</v>
      </c>
      <c r="P661" s="293" t="s">
        <v>773</v>
      </c>
      <c r="Q661" s="293"/>
      <c r="R661" s="293"/>
      <c r="S661" s="293"/>
      <c r="T661" s="293"/>
      <c r="U661" s="293"/>
      <c r="V661" s="293"/>
      <c r="W661" s="293"/>
      <c r="X661" s="293"/>
      <c r="Y661" s="407">
        <v>1</v>
      </c>
      <c r="Z661" s="407">
        <v>0</v>
      </c>
      <c r="AA661" s="407">
        <v>0</v>
      </c>
      <c r="AB661" s="407">
        <v>0</v>
      </c>
      <c r="AC661" s="304"/>
      <c r="AD661" s="281"/>
    </row>
    <row r="662" spans="1:30" ht="15" outlineLevel="1">
      <c r="A662" s="525"/>
      <c r="B662" s="426"/>
      <c r="C662" s="289"/>
      <c r="D662" s="289"/>
      <c r="E662" s="289"/>
      <c r="F662" s="289"/>
      <c r="G662" s="289"/>
      <c r="H662" s="289"/>
      <c r="I662" s="289"/>
      <c r="J662" s="289"/>
      <c r="K662" s="289"/>
      <c r="L662" s="289"/>
      <c r="M662" s="289"/>
      <c r="N662" s="289"/>
      <c r="O662" s="289"/>
      <c r="P662" s="289"/>
      <c r="Q662" s="289"/>
      <c r="R662" s="289"/>
      <c r="S662" s="289"/>
      <c r="T662" s="289"/>
      <c r="U662" s="289"/>
      <c r="V662" s="289"/>
      <c r="W662" s="289"/>
      <c r="X662" s="289"/>
      <c r="Y662" s="418"/>
      <c r="Z662" s="421"/>
      <c r="AA662" s="421"/>
      <c r="AB662" s="421"/>
      <c r="AC662" s="304"/>
      <c r="AD662" s="301"/>
    </row>
    <row r="663" spans="1:30" ht="15" outlineLevel="1">
      <c r="A663" s="525">
        <v>24</v>
      </c>
      <c r="B663" s="424" t="s">
        <v>115</v>
      </c>
      <c r="C663" s="289" t="s">
        <v>583</v>
      </c>
      <c r="D663" s="293" t="s">
        <v>773</v>
      </c>
      <c r="E663" s="293" t="s">
        <v>773</v>
      </c>
      <c r="F663" s="293"/>
      <c r="G663" s="293"/>
      <c r="H663" s="293"/>
      <c r="I663" s="293"/>
      <c r="J663" s="293"/>
      <c r="K663" s="293"/>
      <c r="L663" s="293"/>
      <c r="M663" s="293"/>
      <c r="N663" s="289"/>
      <c r="O663" s="293" t="s">
        <v>773</v>
      </c>
      <c r="P663" s="293" t="s">
        <v>773</v>
      </c>
      <c r="Q663" s="293"/>
      <c r="R663" s="293"/>
      <c r="S663" s="293"/>
      <c r="T663" s="293"/>
      <c r="U663" s="293"/>
      <c r="V663" s="293"/>
      <c r="W663" s="293"/>
      <c r="X663" s="293"/>
      <c r="Y663" s="406"/>
      <c r="Z663" s="406"/>
      <c r="AA663" s="406"/>
      <c r="AB663" s="406"/>
      <c r="AC663" s="294">
        <f>SUM(Y663:AB663)</f>
        <v>0</v>
      </c>
      <c r="AD663" s="281"/>
    </row>
    <row r="664" spans="1:30" ht="15" outlineLevel="1">
      <c r="A664" s="525"/>
      <c r="B664" s="292" t="s">
        <v>308</v>
      </c>
      <c r="C664" s="289" t="s">
        <v>576</v>
      </c>
      <c r="D664" s="293" t="s">
        <v>773</v>
      </c>
      <c r="E664" s="293" t="s">
        <v>773</v>
      </c>
      <c r="F664" s="293"/>
      <c r="G664" s="293"/>
      <c r="H664" s="293"/>
      <c r="I664" s="293"/>
      <c r="J664" s="293"/>
      <c r="K664" s="293"/>
      <c r="L664" s="293"/>
      <c r="M664" s="293"/>
      <c r="N664" s="289"/>
      <c r="O664" s="293" t="s">
        <v>773</v>
      </c>
      <c r="P664" s="293" t="s">
        <v>773</v>
      </c>
      <c r="Q664" s="293"/>
      <c r="R664" s="293"/>
      <c r="S664" s="293"/>
      <c r="T664" s="293"/>
      <c r="U664" s="293"/>
      <c r="V664" s="293"/>
      <c r="W664" s="293"/>
      <c r="X664" s="293"/>
      <c r="Y664" s="407">
        <f t="shared" ref="Y664:AB664" si="27">Y663</f>
        <v>0</v>
      </c>
      <c r="Z664" s="407">
        <f t="shared" si="27"/>
        <v>0</v>
      </c>
      <c r="AA664" s="407">
        <f t="shared" si="27"/>
        <v>0</v>
      </c>
      <c r="AB664" s="407">
        <f t="shared" si="27"/>
        <v>0</v>
      </c>
      <c r="AC664" s="304"/>
      <c r="AD664" s="281"/>
    </row>
    <row r="665" spans="1:30" ht="15" outlineLevel="1">
      <c r="A665" s="525"/>
      <c r="B665" s="292"/>
      <c r="C665" s="289"/>
      <c r="D665" s="289"/>
      <c r="E665" s="289"/>
      <c r="F665" s="289"/>
      <c r="G665" s="289"/>
      <c r="H665" s="289"/>
      <c r="I665" s="289"/>
      <c r="J665" s="289"/>
      <c r="K665" s="289"/>
      <c r="L665" s="289"/>
      <c r="M665" s="289"/>
      <c r="N665" s="289"/>
      <c r="O665" s="289"/>
      <c r="P665" s="289"/>
      <c r="Q665" s="289"/>
      <c r="R665" s="289"/>
      <c r="S665" s="289"/>
      <c r="T665" s="289"/>
      <c r="U665" s="289"/>
      <c r="V665" s="289"/>
      <c r="W665" s="289"/>
      <c r="X665" s="289"/>
      <c r="Y665" s="408"/>
      <c r="Z665" s="421"/>
      <c r="AA665" s="421"/>
      <c r="AB665" s="421"/>
      <c r="AC665" s="304"/>
      <c r="AD665" s="301"/>
    </row>
    <row r="666" spans="1:30" ht="15.6" outlineLevel="1">
      <c r="A666" s="525"/>
      <c r="B666" s="286" t="s">
        <v>498</v>
      </c>
      <c r="C666" s="289"/>
      <c r="D666" s="289"/>
      <c r="E666" s="289"/>
      <c r="F666" s="289"/>
      <c r="G666" s="289"/>
      <c r="H666" s="289"/>
      <c r="I666" s="289"/>
      <c r="J666" s="289"/>
      <c r="K666" s="289"/>
      <c r="L666" s="289"/>
      <c r="M666" s="289"/>
      <c r="N666" s="289"/>
      <c r="O666" s="289"/>
      <c r="P666" s="289"/>
      <c r="Q666" s="289"/>
      <c r="R666" s="289"/>
      <c r="S666" s="289"/>
      <c r="T666" s="289"/>
      <c r="U666" s="289"/>
      <c r="V666" s="289"/>
      <c r="W666" s="289"/>
      <c r="X666" s="289"/>
      <c r="Y666" s="408"/>
      <c r="Z666" s="421"/>
      <c r="AA666" s="421"/>
      <c r="AB666" s="421"/>
      <c r="AC666" s="304"/>
      <c r="AD666" s="281"/>
    </row>
    <row r="667" spans="1:30" ht="15" outlineLevel="1">
      <c r="A667" s="525">
        <v>25</v>
      </c>
      <c r="B667" s="424" t="s">
        <v>116</v>
      </c>
      <c r="C667" s="289" t="s">
        <v>583</v>
      </c>
      <c r="D667" s="293" t="s">
        <v>773</v>
      </c>
      <c r="E667" s="293" t="s">
        <v>773</v>
      </c>
      <c r="F667" s="293"/>
      <c r="G667" s="293"/>
      <c r="H667" s="293"/>
      <c r="I667" s="293"/>
      <c r="J667" s="293"/>
      <c r="K667" s="293"/>
      <c r="L667" s="293"/>
      <c r="M667" s="293"/>
      <c r="N667" s="293">
        <v>12</v>
      </c>
      <c r="O667" s="293" t="s">
        <v>773</v>
      </c>
      <c r="P667" s="293" t="s">
        <v>773</v>
      </c>
      <c r="Q667" s="293"/>
      <c r="R667" s="293"/>
      <c r="S667" s="293"/>
      <c r="T667" s="293"/>
      <c r="U667" s="293"/>
      <c r="V667" s="293"/>
      <c r="W667" s="293"/>
      <c r="X667" s="293"/>
      <c r="Y667" s="422"/>
      <c r="Z667" s="406"/>
      <c r="AA667" s="406"/>
      <c r="AB667" s="406"/>
      <c r="AC667" s="294">
        <f>SUM(Y667:AB667)</f>
        <v>0</v>
      </c>
      <c r="AD667" s="281"/>
    </row>
    <row r="668" spans="1:30" ht="15" outlineLevel="1">
      <c r="A668" s="525"/>
      <c r="B668" s="292" t="s">
        <v>308</v>
      </c>
      <c r="C668" s="289" t="s">
        <v>576</v>
      </c>
      <c r="D668" s="293" t="s">
        <v>773</v>
      </c>
      <c r="E668" s="293" t="s">
        <v>773</v>
      </c>
      <c r="F668" s="293"/>
      <c r="G668" s="293"/>
      <c r="H668" s="293"/>
      <c r="I668" s="293"/>
      <c r="J668" s="293"/>
      <c r="K668" s="293"/>
      <c r="L668" s="293"/>
      <c r="M668" s="293"/>
      <c r="N668" s="293">
        <v>12</v>
      </c>
      <c r="O668" s="293" t="s">
        <v>773</v>
      </c>
      <c r="P668" s="293" t="s">
        <v>773</v>
      </c>
      <c r="Q668" s="293"/>
      <c r="R668" s="293"/>
      <c r="S668" s="293"/>
      <c r="T668" s="293"/>
      <c r="U668" s="293"/>
      <c r="V668" s="293"/>
      <c r="W668" s="293"/>
      <c r="X668" s="293"/>
      <c r="Y668" s="407">
        <v>0</v>
      </c>
      <c r="Z668" s="407">
        <v>0</v>
      </c>
      <c r="AA668" s="407">
        <f t="shared" ref="AA668:AB668" si="28">AA667</f>
        <v>0</v>
      </c>
      <c r="AB668" s="407">
        <f t="shared" si="28"/>
        <v>0</v>
      </c>
      <c r="AC668" s="304"/>
      <c r="AD668" s="281"/>
    </row>
    <row r="669" spans="1:30" ht="15" outlineLevel="1">
      <c r="A669" s="525"/>
      <c r="B669" s="292"/>
      <c r="C669" s="289"/>
      <c r="D669" s="289"/>
      <c r="E669" s="289"/>
      <c r="F669" s="289"/>
      <c r="G669" s="289"/>
      <c r="H669" s="289"/>
      <c r="I669" s="289"/>
      <c r="J669" s="289"/>
      <c r="K669" s="289"/>
      <c r="L669" s="289"/>
      <c r="M669" s="289"/>
      <c r="N669" s="289"/>
      <c r="O669" s="289"/>
      <c r="P669" s="289"/>
      <c r="Q669" s="289"/>
      <c r="R669" s="289"/>
      <c r="S669" s="289"/>
      <c r="T669" s="289"/>
      <c r="U669" s="289"/>
      <c r="V669" s="289"/>
      <c r="W669" s="289"/>
      <c r="X669" s="289"/>
      <c r="Y669" s="408"/>
      <c r="Z669" s="421"/>
      <c r="AA669" s="421"/>
      <c r="AB669" s="421"/>
      <c r="AC669" s="304"/>
      <c r="AD669" s="281"/>
    </row>
    <row r="670" spans="1:30" ht="15" outlineLevel="1">
      <c r="A670" s="525">
        <v>26</v>
      </c>
      <c r="B670" s="424" t="s">
        <v>117</v>
      </c>
      <c r="C670" s="289" t="s">
        <v>583</v>
      </c>
      <c r="D670" s="293"/>
      <c r="E670" s="293">
        <v>1924314</v>
      </c>
      <c r="F670" s="293"/>
      <c r="G670" s="293"/>
      <c r="H670" s="293"/>
      <c r="I670" s="293"/>
      <c r="J670" s="293"/>
      <c r="K670" s="293"/>
      <c r="L670" s="293"/>
      <c r="M670" s="293"/>
      <c r="N670" s="293">
        <v>12</v>
      </c>
      <c r="O670" s="293"/>
      <c r="P670" s="293">
        <v>320.87319825353939</v>
      </c>
      <c r="Q670" s="293"/>
      <c r="R670" s="293"/>
      <c r="S670" s="293"/>
      <c r="T670" s="293"/>
      <c r="U670" s="293"/>
      <c r="V670" s="293"/>
      <c r="W670" s="293"/>
      <c r="X670" s="293"/>
      <c r="Y670" s="422"/>
      <c r="Z670" s="406">
        <v>0.3</v>
      </c>
      <c r="AA670" s="406">
        <v>0.65</v>
      </c>
      <c r="AB670" s="406">
        <v>0.05</v>
      </c>
      <c r="AC670" s="294">
        <f>SUM(Y670:AB670)</f>
        <v>1</v>
      </c>
      <c r="AD670" s="281"/>
    </row>
    <row r="671" spans="1:30" ht="15" outlineLevel="1">
      <c r="A671" s="525"/>
      <c r="B671" s="292" t="s">
        <v>308</v>
      </c>
      <c r="C671" s="289" t="s">
        <v>576</v>
      </c>
      <c r="D671" s="293" t="s">
        <v>773</v>
      </c>
      <c r="E671" s="293" t="s">
        <v>773</v>
      </c>
      <c r="F671" s="293"/>
      <c r="G671" s="293"/>
      <c r="H671" s="293"/>
      <c r="I671" s="293"/>
      <c r="J671" s="293"/>
      <c r="K671" s="293"/>
      <c r="L671" s="293"/>
      <c r="M671" s="293"/>
      <c r="N671" s="293">
        <v>12</v>
      </c>
      <c r="O671" s="293" t="s">
        <v>773</v>
      </c>
      <c r="P671" s="293" t="s">
        <v>773</v>
      </c>
      <c r="Q671" s="293"/>
      <c r="R671" s="293"/>
      <c r="S671" s="293"/>
      <c r="T671" s="293"/>
      <c r="U671" s="293"/>
      <c r="V671" s="293"/>
      <c r="W671" s="293"/>
      <c r="X671" s="293"/>
      <c r="Y671" s="407">
        <f t="shared" ref="Y671:AB671" si="29">Y670</f>
        <v>0</v>
      </c>
      <c r="Z671" s="407">
        <f t="shared" si="29"/>
        <v>0.3</v>
      </c>
      <c r="AA671" s="407">
        <f t="shared" si="29"/>
        <v>0.65</v>
      </c>
      <c r="AB671" s="407">
        <f t="shared" si="29"/>
        <v>0.05</v>
      </c>
      <c r="AC671" s="304"/>
      <c r="AD671" s="281"/>
    </row>
    <row r="672" spans="1:30" ht="15" outlineLevel="1">
      <c r="A672" s="525"/>
      <c r="B672" s="292"/>
      <c r="C672" s="289"/>
      <c r="D672" s="289"/>
      <c r="E672" s="289"/>
      <c r="F672" s="289"/>
      <c r="G672" s="289"/>
      <c r="H672" s="289"/>
      <c r="I672" s="289"/>
      <c r="J672" s="289"/>
      <c r="K672" s="289"/>
      <c r="L672" s="289"/>
      <c r="M672" s="289"/>
      <c r="N672" s="289"/>
      <c r="O672" s="289"/>
      <c r="P672" s="289"/>
      <c r="Q672" s="289"/>
      <c r="R672" s="289"/>
      <c r="S672" s="289"/>
      <c r="T672" s="289"/>
      <c r="U672" s="289"/>
      <c r="V672" s="289"/>
      <c r="W672" s="289"/>
      <c r="X672" s="289"/>
      <c r="Y672" s="408"/>
      <c r="Z672" s="421"/>
      <c r="AA672" s="421"/>
      <c r="AB672" s="421"/>
      <c r="AC672" s="304"/>
      <c r="AD672" s="301"/>
    </row>
    <row r="673" spans="1:30" ht="30" hidden="1" outlineLevel="1">
      <c r="A673" s="525">
        <v>27</v>
      </c>
      <c r="B673" s="424" t="s">
        <v>118</v>
      </c>
      <c r="C673" s="289" t="s">
        <v>583</v>
      </c>
      <c r="D673" s="293" t="s">
        <v>773</v>
      </c>
      <c r="E673" s="293" t="s">
        <v>773</v>
      </c>
      <c r="F673" s="293" t="s">
        <v>773</v>
      </c>
      <c r="G673" s="293" t="s">
        <v>773</v>
      </c>
      <c r="H673" s="293" t="s">
        <v>773</v>
      </c>
      <c r="I673" s="293" t="s">
        <v>773</v>
      </c>
      <c r="J673" s="293" t="s">
        <v>773</v>
      </c>
      <c r="K673" s="293" t="s">
        <v>773</v>
      </c>
      <c r="L673" s="293" t="s">
        <v>773</v>
      </c>
      <c r="M673" s="293" t="s">
        <v>773</v>
      </c>
      <c r="N673" s="293">
        <v>12</v>
      </c>
      <c r="O673" s="293" t="s">
        <v>773</v>
      </c>
      <c r="P673" s="293" t="s">
        <v>773</v>
      </c>
      <c r="Q673" s="293" t="s">
        <v>773</v>
      </c>
      <c r="R673" s="293" t="s">
        <v>773</v>
      </c>
      <c r="S673" s="293" t="s">
        <v>773</v>
      </c>
      <c r="T673" s="293" t="s">
        <v>773</v>
      </c>
      <c r="U673" s="293" t="s">
        <v>773</v>
      </c>
      <c r="V673" s="293" t="s">
        <v>773</v>
      </c>
      <c r="W673" s="293" t="s">
        <v>773</v>
      </c>
      <c r="X673" s="293" t="s">
        <v>773</v>
      </c>
      <c r="Y673" s="422"/>
      <c r="Z673" s="406">
        <v>1</v>
      </c>
      <c r="AA673" s="406"/>
      <c r="AB673" s="406"/>
      <c r="AC673" s="294">
        <f>SUM(Y673:AB673)</f>
        <v>1</v>
      </c>
      <c r="AD673" s="281"/>
    </row>
    <row r="674" spans="1:30" ht="15" hidden="1" outlineLevel="1">
      <c r="A674" s="525"/>
      <c r="B674" s="292" t="s">
        <v>308</v>
      </c>
      <c r="C674" s="289" t="s">
        <v>576</v>
      </c>
      <c r="D674" s="293" t="s">
        <v>773</v>
      </c>
      <c r="E674" s="293" t="s">
        <v>773</v>
      </c>
      <c r="F674" s="293" t="s">
        <v>773</v>
      </c>
      <c r="G674" s="293" t="s">
        <v>773</v>
      </c>
      <c r="H674" s="293" t="s">
        <v>773</v>
      </c>
      <c r="I674" s="293" t="s">
        <v>773</v>
      </c>
      <c r="J674" s="293" t="s">
        <v>773</v>
      </c>
      <c r="K674" s="293" t="s">
        <v>773</v>
      </c>
      <c r="L674" s="293" t="s">
        <v>773</v>
      </c>
      <c r="M674" s="293" t="s">
        <v>773</v>
      </c>
      <c r="N674" s="293">
        <v>12</v>
      </c>
      <c r="O674" s="293" t="s">
        <v>773</v>
      </c>
      <c r="P674" s="293" t="s">
        <v>773</v>
      </c>
      <c r="Q674" s="293" t="s">
        <v>773</v>
      </c>
      <c r="R674" s="293" t="s">
        <v>773</v>
      </c>
      <c r="S674" s="293" t="s">
        <v>773</v>
      </c>
      <c r="T674" s="293" t="s">
        <v>773</v>
      </c>
      <c r="U674" s="293" t="s">
        <v>773</v>
      </c>
      <c r="V674" s="293" t="s">
        <v>773</v>
      </c>
      <c r="W674" s="293" t="s">
        <v>773</v>
      </c>
      <c r="X674" s="293" t="s">
        <v>773</v>
      </c>
      <c r="Y674" s="407">
        <v>0</v>
      </c>
      <c r="Z674" s="407">
        <v>1</v>
      </c>
      <c r="AA674" s="407">
        <v>0</v>
      </c>
      <c r="AB674" s="407">
        <v>0</v>
      </c>
      <c r="AC674" s="304"/>
      <c r="AD674" s="281"/>
    </row>
    <row r="675" spans="1:30" ht="15" hidden="1" outlineLevel="1">
      <c r="A675" s="525"/>
      <c r="B675" s="292"/>
      <c r="C675" s="289"/>
      <c r="D675" s="289"/>
      <c r="E675" s="289"/>
      <c r="F675" s="289"/>
      <c r="G675" s="289"/>
      <c r="H675" s="289"/>
      <c r="I675" s="289"/>
      <c r="J675" s="289"/>
      <c r="K675" s="289"/>
      <c r="L675" s="289"/>
      <c r="M675" s="289"/>
      <c r="N675" s="289"/>
      <c r="O675" s="289"/>
      <c r="P675" s="289"/>
      <c r="Q675" s="289"/>
      <c r="R675" s="289"/>
      <c r="S675" s="289"/>
      <c r="T675" s="289"/>
      <c r="U675" s="289"/>
      <c r="V675" s="289"/>
      <c r="W675" s="289"/>
      <c r="X675" s="289"/>
      <c r="Y675" s="408"/>
      <c r="Z675" s="421"/>
      <c r="AA675" s="421"/>
      <c r="AB675" s="421"/>
      <c r="AC675" s="304"/>
      <c r="AD675" s="301"/>
    </row>
    <row r="676" spans="1:30" ht="30" hidden="1" outlineLevel="1">
      <c r="A676" s="525">
        <v>28</v>
      </c>
      <c r="B676" s="424" t="s">
        <v>119</v>
      </c>
      <c r="C676" s="289" t="s">
        <v>583</v>
      </c>
      <c r="D676" s="293" t="s">
        <v>773</v>
      </c>
      <c r="E676" s="293" t="s">
        <v>773</v>
      </c>
      <c r="F676" s="293" t="s">
        <v>773</v>
      </c>
      <c r="G676" s="293" t="s">
        <v>773</v>
      </c>
      <c r="H676" s="293" t="s">
        <v>773</v>
      </c>
      <c r="I676" s="293" t="s">
        <v>773</v>
      </c>
      <c r="J676" s="293" t="s">
        <v>773</v>
      </c>
      <c r="K676" s="293" t="s">
        <v>773</v>
      </c>
      <c r="L676" s="293" t="s">
        <v>773</v>
      </c>
      <c r="M676" s="293" t="s">
        <v>773</v>
      </c>
      <c r="N676" s="293">
        <v>12</v>
      </c>
      <c r="O676" s="293" t="s">
        <v>773</v>
      </c>
      <c r="P676" s="293" t="s">
        <v>773</v>
      </c>
      <c r="Q676" s="293" t="s">
        <v>773</v>
      </c>
      <c r="R676" s="293" t="s">
        <v>773</v>
      </c>
      <c r="S676" s="293" t="s">
        <v>773</v>
      </c>
      <c r="T676" s="293" t="s">
        <v>773</v>
      </c>
      <c r="U676" s="293" t="s">
        <v>773</v>
      </c>
      <c r="V676" s="293" t="s">
        <v>773</v>
      </c>
      <c r="W676" s="293" t="s">
        <v>773</v>
      </c>
      <c r="X676" s="293" t="s">
        <v>773</v>
      </c>
      <c r="Y676" s="422"/>
      <c r="Z676" s="406"/>
      <c r="AA676" s="406">
        <v>1</v>
      </c>
      <c r="AB676" s="406"/>
      <c r="AC676" s="294">
        <f>SUM(Y676:AB676)</f>
        <v>1</v>
      </c>
      <c r="AD676" s="281"/>
    </row>
    <row r="677" spans="1:30" ht="15" hidden="1" outlineLevel="1">
      <c r="A677" s="525"/>
      <c r="B677" s="292" t="s">
        <v>308</v>
      </c>
      <c r="C677" s="289" t="s">
        <v>576</v>
      </c>
      <c r="D677" s="293" t="s">
        <v>773</v>
      </c>
      <c r="E677" s="293" t="s">
        <v>773</v>
      </c>
      <c r="F677" s="293" t="s">
        <v>773</v>
      </c>
      <c r="G677" s="293" t="s">
        <v>773</v>
      </c>
      <c r="H677" s="293" t="s">
        <v>773</v>
      </c>
      <c r="I677" s="293" t="s">
        <v>773</v>
      </c>
      <c r="J677" s="293" t="s">
        <v>773</v>
      </c>
      <c r="K677" s="293" t="s">
        <v>773</v>
      </c>
      <c r="L677" s="293" t="s">
        <v>773</v>
      </c>
      <c r="M677" s="293" t="s">
        <v>773</v>
      </c>
      <c r="N677" s="293">
        <v>12</v>
      </c>
      <c r="O677" s="293" t="s">
        <v>773</v>
      </c>
      <c r="P677" s="293" t="s">
        <v>773</v>
      </c>
      <c r="Q677" s="293" t="s">
        <v>773</v>
      </c>
      <c r="R677" s="293" t="s">
        <v>773</v>
      </c>
      <c r="S677" s="293" t="s">
        <v>773</v>
      </c>
      <c r="T677" s="293" t="s">
        <v>773</v>
      </c>
      <c r="U677" s="293" t="s">
        <v>773</v>
      </c>
      <c r="V677" s="293" t="s">
        <v>773</v>
      </c>
      <c r="W677" s="293" t="s">
        <v>773</v>
      </c>
      <c r="X677" s="293" t="s">
        <v>773</v>
      </c>
      <c r="Y677" s="407">
        <v>0</v>
      </c>
      <c r="Z677" s="407">
        <v>0</v>
      </c>
      <c r="AA677" s="407">
        <v>1</v>
      </c>
      <c r="AB677" s="407">
        <v>0</v>
      </c>
      <c r="AC677" s="304"/>
      <c r="AD677" s="281"/>
    </row>
    <row r="678" spans="1:30" ht="15" hidden="1" outlineLevel="1">
      <c r="A678" s="525"/>
      <c r="B678" s="292"/>
      <c r="C678" s="289"/>
      <c r="D678" s="289"/>
      <c r="E678" s="289"/>
      <c r="F678" s="289"/>
      <c r="G678" s="289"/>
      <c r="H678" s="289"/>
      <c r="I678" s="289"/>
      <c r="J678" s="289"/>
      <c r="K678" s="289"/>
      <c r="L678" s="289"/>
      <c r="M678" s="289"/>
      <c r="N678" s="289"/>
      <c r="O678" s="289"/>
      <c r="P678" s="289"/>
      <c r="Q678" s="289"/>
      <c r="R678" s="289"/>
      <c r="S678" s="289"/>
      <c r="T678" s="289"/>
      <c r="U678" s="289"/>
      <c r="V678" s="289"/>
      <c r="W678" s="289"/>
      <c r="X678" s="289"/>
      <c r="Y678" s="408"/>
      <c r="Z678" s="421"/>
      <c r="AA678" s="421"/>
      <c r="AB678" s="421"/>
      <c r="AC678" s="304"/>
      <c r="AD678" s="301"/>
    </row>
    <row r="679" spans="1:30" ht="30" hidden="1" outlineLevel="1">
      <c r="A679" s="525">
        <v>29</v>
      </c>
      <c r="B679" s="424" t="s">
        <v>120</v>
      </c>
      <c r="C679" s="289" t="s">
        <v>583</v>
      </c>
      <c r="D679" s="293" t="s">
        <v>773</v>
      </c>
      <c r="E679" s="293" t="s">
        <v>773</v>
      </c>
      <c r="F679" s="293" t="s">
        <v>773</v>
      </c>
      <c r="G679" s="293" t="s">
        <v>773</v>
      </c>
      <c r="H679" s="293" t="s">
        <v>773</v>
      </c>
      <c r="I679" s="293" t="s">
        <v>773</v>
      </c>
      <c r="J679" s="293" t="s">
        <v>773</v>
      </c>
      <c r="K679" s="293" t="s">
        <v>773</v>
      </c>
      <c r="L679" s="293" t="s">
        <v>773</v>
      </c>
      <c r="M679" s="293" t="s">
        <v>773</v>
      </c>
      <c r="N679" s="293">
        <v>3</v>
      </c>
      <c r="O679" s="293" t="s">
        <v>773</v>
      </c>
      <c r="P679" s="293" t="s">
        <v>773</v>
      </c>
      <c r="Q679" s="293" t="s">
        <v>773</v>
      </c>
      <c r="R679" s="293" t="s">
        <v>773</v>
      </c>
      <c r="S679" s="293" t="s">
        <v>773</v>
      </c>
      <c r="T679" s="293" t="s">
        <v>773</v>
      </c>
      <c r="U679" s="293" t="s">
        <v>773</v>
      </c>
      <c r="V679" s="293" t="s">
        <v>773</v>
      </c>
      <c r="W679" s="293" t="s">
        <v>773</v>
      </c>
      <c r="X679" s="293" t="s">
        <v>773</v>
      </c>
      <c r="Y679" s="422"/>
      <c r="Z679" s="406"/>
      <c r="AA679" s="406">
        <v>1</v>
      </c>
      <c r="AB679" s="406"/>
      <c r="AC679" s="294">
        <f>SUM(Y679:AB679)</f>
        <v>1</v>
      </c>
      <c r="AD679" s="281"/>
    </row>
    <row r="680" spans="1:30" ht="15" hidden="1" outlineLevel="1">
      <c r="A680" s="525"/>
      <c r="B680" s="292" t="s">
        <v>308</v>
      </c>
      <c r="C680" s="289" t="s">
        <v>576</v>
      </c>
      <c r="D680" s="293" t="s">
        <v>773</v>
      </c>
      <c r="E680" s="293" t="s">
        <v>773</v>
      </c>
      <c r="F680" s="293" t="s">
        <v>773</v>
      </c>
      <c r="G680" s="293" t="s">
        <v>773</v>
      </c>
      <c r="H680" s="293" t="s">
        <v>773</v>
      </c>
      <c r="I680" s="293" t="s">
        <v>773</v>
      </c>
      <c r="J680" s="293" t="s">
        <v>773</v>
      </c>
      <c r="K680" s="293" t="s">
        <v>773</v>
      </c>
      <c r="L680" s="293" t="s">
        <v>773</v>
      </c>
      <c r="M680" s="293" t="s">
        <v>773</v>
      </c>
      <c r="N680" s="293">
        <v>3</v>
      </c>
      <c r="O680" s="293" t="s">
        <v>773</v>
      </c>
      <c r="P680" s="293" t="s">
        <v>773</v>
      </c>
      <c r="Q680" s="293" t="s">
        <v>773</v>
      </c>
      <c r="R680" s="293" t="s">
        <v>773</v>
      </c>
      <c r="S680" s="293" t="s">
        <v>773</v>
      </c>
      <c r="T680" s="293" t="s">
        <v>773</v>
      </c>
      <c r="U680" s="293" t="s">
        <v>773</v>
      </c>
      <c r="V680" s="293" t="s">
        <v>773</v>
      </c>
      <c r="W680" s="293" t="s">
        <v>773</v>
      </c>
      <c r="X680" s="293" t="s">
        <v>773</v>
      </c>
      <c r="Y680" s="407">
        <v>0</v>
      </c>
      <c r="Z680" s="407">
        <v>0</v>
      </c>
      <c r="AA680" s="407">
        <v>1</v>
      </c>
      <c r="AB680" s="407">
        <v>0</v>
      </c>
      <c r="AC680" s="304"/>
      <c r="AD680" s="281"/>
    </row>
    <row r="681" spans="1:30" ht="15" hidden="1" outlineLevel="1">
      <c r="A681" s="525"/>
      <c r="B681" s="292"/>
      <c r="C681" s="289"/>
      <c r="D681" s="289"/>
      <c r="E681" s="289"/>
      <c r="F681" s="289"/>
      <c r="G681" s="289"/>
      <c r="H681" s="289"/>
      <c r="I681" s="289"/>
      <c r="J681" s="289"/>
      <c r="K681" s="289"/>
      <c r="L681" s="289"/>
      <c r="M681" s="289"/>
      <c r="N681" s="289"/>
      <c r="O681" s="289"/>
      <c r="P681" s="289"/>
      <c r="Q681" s="289"/>
      <c r="R681" s="289"/>
      <c r="S681" s="289"/>
      <c r="T681" s="289"/>
      <c r="U681" s="289"/>
      <c r="V681" s="289"/>
      <c r="W681" s="289"/>
      <c r="X681" s="289"/>
      <c r="Y681" s="408"/>
      <c r="Z681" s="421"/>
      <c r="AA681" s="421"/>
      <c r="AB681" s="421"/>
      <c r="AC681" s="304"/>
      <c r="AD681" s="301"/>
    </row>
    <row r="682" spans="1:30" ht="30" hidden="1" outlineLevel="1">
      <c r="A682" s="525">
        <v>30</v>
      </c>
      <c r="B682" s="424" t="s">
        <v>121</v>
      </c>
      <c r="C682" s="289" t="s">
        <v>583</v>
      </c>
      <c r="D682" s="293" t="s">
        <v>773</v>
      </c>
      <c r="E682" s="293" t="s">
        <v>773</v>
      </c>
      <c r="F682" s="293" t="s">
        <v>773</v>
      </c>
      <c r="G682" s="293" t="s">
        <v>773</v>
      </c>
      <c r="H682" s="293" t="s">
        <v>773</v>
      </c>
      <c r="I682" s="293" t="s">
        <v>773</v>
      </c>
      <c r="J682" s="293" t="s">
        <v>773</v>
      </c>
      <c r="K682" s="293" t="s">
        <v>773</v>
      </c>
      <c r="L682" s="293" t="s">
        <v>773</v>
      </c>
      <c r="M682" s="293" t="s">
        <v>773</v>
      </c>
      <c r="N682" s="293">
        <v>12</v>
      </c>
      <c r="O682" s="293" t="s">
        <v>773</v>
      </c>
      <c r="P682" s="293" t="s">
        <v>773</v>
      </c>
      <c r="Q682" s="293" t="s">
        <v>773</v>
      </c>
      <c r="R682" s="293" t="s">
        <v>773</v>
      </c>
      <c r="S682" s="293" t="s">
        <v>773</v>
      </c>
      <c r="T682" s="293" t="s">
        <v>773</v>
      </c>
      <c r="U682" s="293" t="s">
        <v>773</v>
      </c>
      <c r="V682" s="293" t="s">
        <v>773</v>
      </c>
      <c r="W682" s="293" t="s">
        <v>773</v>
      </c>
      <c r="X682" s="293" t="s">
        <v>773</v>
      </c>
      <c r="Y682" s="422"/>
      <c r="Z682" s="406"/>
      <c r="AA682" s="406">
        <v>1</v>
      </c>
      <c r="AB682" s="406"/>
      <c r="AC682" s="294">
        <f>SUM(Y682:AB682)</f>
        <v>1</v>
      </c>
      <c r="AD682" s="281"/>
    </row>
    <row r="683" spans="1:30" ht="15" hidden="1" outlineLevel="1">
      <c r="A683" s="525"/>
      <c r="B683" s="292" t="s">
        <v>308</v>
      </c>
      <c r="C683" s="289" t="s">
        <v>576</v>
      </c>
      <c r="D683" s="293" t="s">
        <v>773</v>
      </c>
      <c r="E683" s="293" t="s">
        <v>773</v>
      </c>
      <c r="F683" s="293" t="s">
        <v>773</v>
      </c>
      <c r="G683" s="293" t="s">
        <v>773</v>
      </c>
      <c r="H683" s="293" t="s">
        <v>773</v>
      </c>
      <c r="I683" s="293" t="s">
        <v>773</v>
      </c>
      <c r="J683" s="293" t="s">
        <v>773</v>
      </c>
      <c r="K683" s="293" t="s">
        <v>773</v>
      </c>
      <c r="L683" s="293" t="s">
        <v>773</v>
      </c>
      <c r="M683" s="293" t="s">
        <v>773</v>
      </c>
      <c r="N683" s="293">
        <v>12</v>
      </c>
      <c r="O683" s="293" t="s">
        <v>773</v>
      </c>
      <c r="P683" s="293" t="s">
        <v>773</v>
      </c>
      <c r="Q683" s="293" t="s">
        <v>773</v>
      </c>
      <c r="R683" s="293" t="s">
        <v>773</v>
      </c>
      <c r="S683" s="293" t="s">
        <v>773</v>
      </c>
      <c r="T683" s="293" t="s">
        <v>773</v>
      </c>
      <c r="U683" s="293" t="s">
        <v>773</v>
      </c>
      <c r="V683" s="293" t="s">
        <v>773</v>
      </c>
      <c r="W683" s="293" t="s">
        <v>773</v>
      </c>
      <c r="X683" s="293" t="s">
        <v>773</v>
      </c>
      <c r="Y683" s="407">
        <v>0</v>
      </c>
      <c r="Z683" s="407">
        <v>0</v>
      </c>
      <c r="AA683" s="407">
        <v>1</v>
      </c>
      <c r="AB683" s="407">
        <v>0</v>
      </c>
      <c r="AC683" s="304"/>
      <c r="AD683" s="281"/>
    </row>
    <row r="684" spans="1:30" ht="15" hidden="1" outlineLevel="1">
      <c r="A684" s="525"/>
      <c r="B684" s="292"/>
      <c r="C684" s="289"/>
      <c r="D684" s="289"/>
      <c r="E684" s="289"/>
      <c r="F684" s="289"/>
      <c r="G684" s="289"/>
      <c r="H684" s="289"/>
      <c r="I684" s="289"/>
      <c r="J684" s="289"/>
      <c r="K684" s="289"/>
      <c r="L684" s="289"/>
      <c r="M684" s="289"/>
      <c r="N684" s="289"/>
      <c r="O684" s="289"/>
      <c r="P684" s="289"/>
      <c r="Q684" s="289"/>
      <c r="R684" s="289"/>
      <c r="S684" s="289"/>
      <c r="T684" s="289"/>
      <c r="U684" s="289"/>
      <c r="V684" s="289"/>
      <c r="W684" s="289"/>
      <c r="X684" s="289"/>
      <c r="Y684" s="408"/>
      <c r="Z684" s="421"/>
      <c r="AA684" s="421"/>
      <c r="AB684" s="421"/>
      <c r="AC684" s="304"/>
      <c r="AD684" s="301"/>
    </row>
    <row r="685" spans="1:30" ht="30" hidden="1" outlineLevel="1">
      <c r="A685" s="525">
        <v>31</v>
      </c>
      <c r="B685" s="424" t="s">
        <v>122</v>
      </c>
      <c r="C685" s="289" t="s">
        <v>583</v>
      </c>
      <c r="D685" s="293" t="s">
        <v>773</v>
      </c>
      <c r="E685" s="293" t="s">
        <v>773</v>
      </c>
      <c r="F685" s="293" t="s">
        <v>773</v>
      </c>
      <c r="G685" s="293" t="s">
        <v>773</v>
      </c>
      <c r="H685" s="293" t="s">
        <v>773</v>
      </c>
      <c r="I685" s="293" t="s">
        <v>773</v>
      </c>
      <c r="J685" s="293" t="s">
        <v>773</v>
      </c>
      <c r="K685" s="293" t="s">
        <v>773</v>
      </c>
      <c r="L685" s="293" t="s">
        <v>773</v>
      </c>
      <c r="M685" s="293" t="s">
        <v>773</v>
      </c>
      <c r="N685" s="293">
        <v>12</v>
      </c>
      <c r="O685" s="293" t="s">
        <v>773</v>
      </c>
      <c r="P685" s="293" t="s">
        <v>773</v>
      </c>
      <c r="Q685" s="293" t="s">
        <v>773</v>
      </c>
      <c r="R685" s="293" t="s">
        <v>773</v>
      </c>
      <c r="S685" s="293" t="s">
        <v>773</v>
      </c>
      <c r="T685" s="293" t="s">
        <v>773</v>
      </c>
      <c r="U685" s="293" t="s">
        <v>773</v>
      </c>
      <c r="V685" s="293" t="s">
        <v>773</v>
      </c>
      <c r="W685" s="293" t="s">
        <v>773</v>
      </c>
      <c r="X685" s="293" t="s">
        <v>773</v>
      </c>
      <c r="Y685" s="422"/>
      <c r="Z685" s="406"/>
      <c r="AA685" s="406">
        <v>1</v>
      </c>
      <c r="AB685" s="406"/>
      <c r="AC685" s="294">
        <f>SUM(Y685:AB685)</f>
        <v>1</v>
      </c>
      <c r="AD685" s="281"/>
    </row>
    <row r="686" spans="1:30" ht="15" hidden="1" outlineLevel="1">
      <c r="A686" s="525"/>
      <c r="B686" s="292" t="s">
        <v>308</v>
      </c>
      <c r="C686" s="289" t="s">
        <v>576</v>
      </c>
      <c r="D686" s="293" t="s">
        <v>773</v>
      </c>
      <c r="E686" s="293" t="s">
        <v>773</v>
      </c>
      <c r="F686" s="293" t="s">
        <v>773</v>
      </c>
      <c r="G686" s="293" t="s">
        <v>773</v>
      </c>
      <c r="H686" s="293" t="s">
        <v>773</v>
      </c>
      <c r="I686" s="293" t="s">
        <v>773</v>
      </c>
      <c r="J686" s="293" t="s">
        <v>773</v>
      </c>
      <c r="K686" s="293" t="s">
        <v>773</v>
      </c>
      <c r="L686" s="293" t="s">
        <v>773</v>
      </c>
      <c r="M686" s="293" t="s">
        <v>773</v>
      </c>
      <c r="N686" s="293">
        <v>12</v>
      </c>
      <c r="O686" s="293" t="s">
        <v>773</v>
      </c>
      <c r="P686" s="293" t="s">
        <v>773</v>
      </c>
      <c r="Q686" s="293" t="s">
        <v>773</v>
      </c>
      <c r="R686" s="293" t="s">
        <v>773</v>
      </c>
      <c r="S686" s="293" t="s">
        <v>773</v>
      </c>
      <c r="T686" s="293" t="s">
        <v>773</v>
      </c>
      <c r="U686" s="293" t="s">
        <v>773</v>
      </c>
      <c r="V686" s="293" t="s">
        <v>773</v>
      </c>
      <c r="W686" s="293" t="s">
        <v>773</v>
      </c>
      <c r="X686" s="293" t="s">
        <v>773</v>
      </c>
      <c r="Y686" s="407">
        <v>0</v>
      </c>
      <c r="Z686" s="407">
        <v>0</v>
      </c>
      <c r="AA686" s="407">
        <v>1</v>
      </c>
      <c r="AB686" s="407">
        <v>0</v>
      </c>
      <c r="AC686" s="304"/>
      <c r="AD686" s="281"/>
    </row>
    <row r="687" spans="1:30" ht="15" hidden="1" outlineLevel="1">
      <c r="A687" s="525"/>
      <c r="B687" s="424"/>
      <c r="C687" s="289"/>
      <c r="D687" s="289"/>
      <c r="E687" s="289"/>
      <c r="F687" s="289"/>
      <c r="G687" s="289"/>
      <c r="H687" s="289"/>
      <c r="I687" s="289"/>
      <c r="J687" s="289"/>
      <c r="K687" s="289"/>
      <c r="L687" s="289"/>
      <c r="M687" s="289"/>
      <c r="N687" s="289"/>
      <c r="O687" s="289"/>
      <c r="P687" s="289"/>
      <c r="Q687" s="289"/>
      <c r="R687" s="289"/>
      <c r="S687" s="289"/>
      <c r="T687" s="289"/>
      <c r="U687" s="289"/>
      <c r="V687" s="289"/>
      <c r="W687" s="289"/>
      <c r="X687" s="289"/>
      <c r="Y687" s="408"/>
      <c r="Z687" s="421"/>
      <c r="AA687" s="421"/>
      <c r="AB687" s="421"/>
      <c r="AC687" s="304"/>
      <c r="AD687" s="301"/>
    </row>
    <row r="688" spans="1:30" ht="15" hidden="1" outlineLevel="1">
      <c r="A688" s="525">
        <v>32</v>
      </c>
      <c r="B688" s="424" t="s">
        <v>123</v>
      </c>
      <c r="C688" s="289" t="s">
        <v>583</v>
      </c>
      <c r="D688" s="293" t="s">
        <v>773</v>
      </c>
      <c r="E688" s="293" t="s">
        <v>773</v>
      </c>
      <c r="F688" s="293" t="s">
        <v>773</v>
      </c>
      <c r="G688" s="293" t="s">
        <v>773</v>
      </c>
      <c r="H688" s="293" t="s">
        <v>773</v>
      </c>
      <c r="I688" s="293" t="s">
        <v>773</v>
      </c>
      <c r="J688" s="293" t="s">
        <v>773</v>
      </c>
      <c r="K688" s="293" t="s">
        <v>773</v>
      </c>
      <c r="L688" s="293" t="s">
        <v>773</v>
      </c>
      <c r="M688" s="293" t="s">
        <v>773</v>
      </c>
      <c r="N688" s="293">
        <v>12</v>
      </c>
      <c r="O688" s="293" t="s">
        <v>773</v>
      </c>
      <c r="P688" s="293" t="s">
        <v>773</v>
      </c>
      <c r="Q688" s="293" t="s">
        <v>773</v>
      </c>
      <c r="R688" s="293" t="s">
        <v>773</v>
      </c>
      <c r="S688" s="293" t="s">
        <v>773</v>
      </c>
      <c r="T688" s="293" t="s">
        <v>773</v>
      </c>
      <c r="U688" s="293" t="s">
        <v>773</v>
      </c>
      <c r="V688" s="293" t="s">
        <v>773</v>
      </c>
      <c r="W688" s="293" t="s">
        <v>773</v>
      </c>
      <c r="X688" s="293" t="s">
        <v>773</v>
      </c>
      <c r="Y688" s="422"/>
      <c r="Z688" s="406"/>
      <c r="AA688" s="406">
        <v>1</v>
      </c>
      <c r="AB688" s="406"/>
      <c r="AC688" s="294">
        <f>SUM(Y688:AB688)</f>
        <v>1</v>
      </c>
      <c r="AD688" s="281"/>
    </row>
    <row r="689" spans="1:30" ht="15" hidden="1" outlineLevel="1">
      <c r="A689" s="525"/>
      <c r="B689" s="292" t="s">
        <v>308</v>
      </c>
      <c r="C689" s="289" t="s">
        <v>576</v>
      </c>
      <c r="D689" s="293" t="s">
        <v>773</v>
      </c>
      <c r="E689" s="293" t="s">
        <v>773</v>
      </c>
      <c r="F689" s="293" t="s">
        <v>773</v>
      </c>
      <c r="G689" s="293" t="s">
        <v>773</v>
      </c>
      <c r="H689" s="293" t="s">
        <v>773</v>
      </c>
      <c r="I689" s="293" t="s">
        <v>773</v>
      </c>
      <c r="J689" s="293" t="s">
        <v>773</v>
      </c>
      <c r="K689" s="293" t="s">
        <v>773</v>
      </c>
      <c r="L689" s="293" t="s">
        <v>773</v>
      </c>
      <c r="M689" s="293" t="s">
        <v>773</v>
      </c>
      <c r="N689" s="293">
        <v>12</v>
      </c>
      <c r="O689" s="293" t="s">
        <v>773</v>
      </c>
      <c r="P689" s="293" t="s">
        <v>773</v>
      </c>
      <c r="Q689" s="293" t="s">
        <v>773</v>
      </c>
      <c r="R689" s="293" t="s">
        <v>773</v>
      </c>
      <c r="S689" s="293" t="s">
        <v>773</v>
      </c>
      <c r="T689" s="293" t="s">
        <v>773</v>
      </c>
      <c r="U689" s="293" t="s">
        <v>773</v>
      </c>
      <c r="V689" s="293" t="s">
        <v>773</v>
      </c>
      <c r="W689" s="293" t="s">
        <v>773</v>
      </c>
      <c r="X689" s="293" t="s">
        <v>773</v>
      </c>
      <c r="Y689" s="407">
        <v>0</v>
      </c>
      <c r="Z689" s="407">
        <v>0</v>
      </c>
      <c r="AA689" s="407">
        <v>1</v>
      </c>
      <c r="AB689" s="407">
        <v>0</v>
      </c>
      <c r="AC689" s="304"/>
      <c r="AD689" s="281"/>
    </row>
    <row r="690" spans="1:30" ht="15" hidden="1" outlineLevel="1">
      <c r="A690" s="525"/>
      <c r="B690" s="424"/>
      <c r="C690" s="289"/>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408"/>
      <c r="Z690" s="421"/>
      <c r="AA690" s="421"/>
      <c r="AB690" s="421"/>
      <c r="AC690" s="304"/>
      <c r="AD690" s="301"/>
    </row>
    <row r="691" spans="1:30" ht="15.6" hidden="1" outlineLevel="1">
      <c r="A691" s="525"/>
      <c r="B691" s="286" t="s">
        <v>499</v>
      </c>
      <c r="C691" s="289"/>
      <c r="D691" s="289"/>
      <c r="E691" s="289"/>
      <c r="F691" s="289"/>
      <c r="G691" s="289"/>
      <c r="H691" s="289"/>
      <c r="I691" s="289"/>
      <c r="J691" s="289"/>
      <c r="K691" s="289"/>
      <c r="L691" s="289"/>
      <c r="M691" s="289"/>
      <c r="N691" s="289"/>
      <c r="O691" s="289"/>
      <c r="P691" s="289"/>
      <c r="Q691" s="289"/>
      <c r="R691" s="289"/>
      <c r="S691" s="289"/>
      <c r="T691" s="289"/>
      <c r="U691" s="289"/>
      <c r="V691" s="289"/>
      <c r="W691" s="289"/>
      <c r="X691" s="289"/>
      <c r="Y691" s="408"/>
      <c r="Z691" s="421"/>
      <c r="AA691" s="421"/>
      <c r="AB691" s="421"/>
      <c r="AC691" s="304"/>
      <c r="AD691" s="281"/>
    </row>
    <row r="692" spans="1:30" ht="15" hidden="1" outlineLevel="1">
      <c r="A692" s="525">
        <v>33</v>
      </c>
      <c r="B692" s="424" t="s">
        <v>124</v>
      </c>
      <c r="C692" s="289" t="s">
        <v>583</v>
      </c>
      <c r="D692" s="293" t="s">
        <v>773</v>
      </c>
      <c r="E692" s="293" t="s">
        <v>773</v>
      </c>
      <c r="F692" s="293" t="s">
        <v>773</v>
      </c>
      <c r="G692" s="293" t="s">
        <v>773</v>
      </c>
      <c r="H692" s="293" t="s">
        <v>773</v>
      </c>
      <c r="I692" s="293" t="s">
        <v>773</v>
      </c>
      <c r="J692" s="293" t="s">
        <v>773</v>
      </c>
      <c r="K692" s="293" t="s">
        <v>773</v>
      </c>
      <c r="L692" s="293" t="s">
        <v>773</v>
      </c>
      <c r="M692" s="293" t="s">
        <v>773</v>
      </c>
      <c r="N692" s="293">
        <v>0</v>
      </c>
      <c r="O692" s="293" t="s">
        <v>773</v>
      </c>
      <c r="P692" s="293" t="s">
        <v>773</v>
      </c>
      <c r="Q692" s="293" t="s">
        <v>773</v>
      </c>
      <c r="R692" s="293" t="s">
        <v>773</v>
      </c>
      <c r="S692" s="293" t="s">
        <v>773</v>
      </c>
      <c r="T692" s="293" t="s">
        <v>773</v>
      </c>
      <c r="U692" s="293" t="s">
        <v>773</v>
      </c>
      <c r="V692" s="293" t="s">
        <v>773</v>
      </c>
      <c r="W692" s="293" t="s">
        <v>773</v>
      </c>
      <c r="X692" s="293" t="s">
        <v>773</v>
      </c>
      <c r="Y692" s="422"/>
      <c r="Z692" s="406"/>
      <c r="AA692" s="406"/>
      <c r="AB692" s="406"/>
      <c r="AC692" s="294">
        <f>SUM(Y692:AB692)</f>
        <v>0</v>
      </c>
      <c r="AD692" s="281"/>
    </row>
    <row r="693" spans="1:30" ht="15" hidden="1" outlineLevel="1">
      <c r="A693" s="525"/>
      <c r="B693" s="292" t="s">
        <v>308</v>
      </c>
      <c r="C693" s="289" t="s">
        <v>576</v>
      </c>
      <c r="D693" s="293" t="s">
        <v>773</v>
      </c>
      <c r="E693" s="293" t="s">
        <v>773</v>
      </c>
      <c r="F693" s="293" t="s">
        <v>773</v>
      </c>
      <c r="G693" s="293" t="s">
        <v>773</v>
      </c>
      <c r="H693" s="293" t="s">
        <v>773</v>
      </c>
      <c r="I693" s="293" t="s">
        <v>773</v>
      </c>
      <c r="J693" s="293" t="s">
        <v>773</v>
      </c>
      <c r="K693" s="293" t="s">
        <v>773</v>
      </c>
      <c r="L693" s="293" t="s">
        <v>773</v>
      </c>
      <c r="M693" s="293" t="s">
        <v>773</v>
      </c>
      <c r="N693" s="293">
        <v>0</v>
      </c>
      <c r="O693" s="293" t="s">
        <v>773</v>
      </c>
      <c r="P693" s="293" t="s">
        <v>773</v>
      </c>
      <c r="Q693" s="293" t="s">
        <v>773</v>
      </c>
      <c r="R693" s="293" t="s">
        <v>773</v>
      </c>
      <c r="S693" s="293" t="s">
        <v>773</v>
      </c>
      <c r="T693" s="293" t="s">
        <v>773</v>
      </c>
      <c r="U693" s="293" t="s">
        <v>773</v>
      </c>
      <c r="V693" s="293" t="s">
        <v>773</v>
      </c>
      <c r="W693" s="293" t="s">
        <v>773</v>
      </c>
      <c r="X693" s="293" t="s">
        <v>773</v>
      </c>
      <c r="Y693" s="407">
        <v>0</v>
      </c>
      <c r="Z693" s="407">
        <v>0</v>
      </c>
      <c r="AA693" s="407">
        <v>0</v>
      </c>
      <c r="AB693" s="407">
        <v>0</v>
      </c>
      <c r="AC693" s="304"/>
      <c r="AD693" s="281"/>
    </row>
    <row r="694" spans="1:30" ht="15" hidden="1" outlineLevel="1">
      <c r="A694" s="525"/>
      <c r="B694" s="424"/>
      <c r="C694" s="289"/>
      <c r="D694" s="289"/>
      <c r="E694" s="289"/>
      <c r="F694" s="289"/>
      <c r="G694" s="289"/>
      <c r="H694" s="289"/>
      <c r="I694" s="289"/>
      <c r="J694" s="289"/>
      <c r="K694" s="289"/>
      <c r="L694" s="289"/>
      <c r="M694" s="289"/>
      <c r="N694" s="289"/>
      <c r="O694" s="289"/>
      <c r="P694" s="289"/>
      <c r="Q694" s="289"/>
      <c r="R694" s="289"/>
      <c r="S694" s="289"/>
      <c r="T694" s="289"/>
      <c r="U694" s="289"/>
      <c r="V694" s="289"/>
      <c r="W694" s="289"/>
      <c r="X694" s="289"/>
      <c r="Y694" s="408"/>
      <c r="Z694" s="421"/>
      <c r="AA694" s="421"/>
      <c r="AB694" s="421"/>
      <c r="AC694" s="304"/>
    </row>
    <row r="695" spans="1:30" ht="15" hidden="1" outlineLevel="1">
      <c r="A695" s="525">
        <v>34</v>
      </c>
      <c r="B695" s="424" t="s">
        <v>125</v>
      </c>
      <c r="C695" s="289" t="s">
        <v>583</v>
      </c>
      <c r="D695" s="293" t="s">
        <v>773</v>
      </c>
      <c r="E695" s="293" t="s">
        <v>773</v>
      </c>
      <c r="F695" s="293" t="s">
        <v>773</v>
      </c>
      <c r="G695" s="293" t="s">
        <v>773</v>
      </c>
      <c r="H695" s="293" t="s">
        <v>773</v>
      </c>
      <c r="I695" s="293" t="s">
        <v>773</v>
      </c>
      <c r="J695" s="293" t="s">
        <v>773</v>
      </c>
      <c r="K695" s="293" t="s">
        <v>773</v>
      </c>
      <c r="L695" s="293" t="s">
        <v>773</v>
      </c>
      <c r="M695" s="293" t="s">
        <v>773</v>
      </c>
      <c r="N695" s="293">
        <v>0</v>
      </c>
      <c r="O695" s="293" t="s">
        <v>773</v>
      </c>
      <c r="P695" s="293" t="s">
        <v>773</v>
      </c>
      <c r="Q695" s="293" t="s">
        <v>773</v>
      </c>
      <c r="R695" s="293" t="s">
        <v>773</v>
      </c>
      <c r="S695" s="293" t="s">
        <v>773</v>
      </c>
      <c r="T695" s="293" t="s">
        <v>773</v>
      </c>
      <c r="U695" s="293" t="s">
        <v>773</v>
      </c>
      <c r="V695" s="293" t="s">
        <v>773</v>
      </c>
      <c r="W695" s="293" t="s">
        <v>773</v>
      </c>
      <c r="X695" s="293" t="s">
        <v>773</v>
      </c>
      <c r="Y695" s="422"/>
      <c r="Z695" s="406"/>
      <c r="AA695" s="406"/>
      <c r="AB695" s="406"/>
      <c r="AC695" s="294">
        <f>SUM(Y695:AB695)</f>
        <v>0</v>
      </c>
      <c r="AD695" s="281"/>
    </row>
    <row r="696" spans="1:30" ht="15" hidden="1" outlineLevel="1">
      <c r="A696" s="525"/>
      <c r="B696" s="292" t="s">
        <v>308</v>
      </c>
      <c r="C696" s="289" t="s">
        <v>576</v>
      </c>
      <c r="D696" s="293"/>
      <c r="E696" s="293"/>
      <c r="F696" s="293"/>
      <c r="G696" s="293"/>
      <c r="H696" s="293"/>
      <c r="I696" s="293"/>
      <c r="J696" s="293"/>
      <c r="K696" s="293"/>
      <c r="L696" s="293"/>
      <c r="M696" s="293"/>
      <c r="N696" s="293">
        <f>N695</f>
        <v>0</v>
      </c>
      <c r="O696" s="293"/>
      <c r="P696" s="293"/>
      <c r="Q696" s="293"/>
      <c r="R696" s="293"/>
      <c r="S696" s="293"/>
      <c r="T696" s="293"/>
      <c r="U696" s="293"/>
      <c r="V696" s="293"/>
      <c r="W696" s="293"/>
      <c r="X696" s="293"/>
      <c r="Y696" s="407">
        <f>Y695</f>
        <v>0</v>
      </c>
      <c r="Z696" s="407">
        <f t="shared" ref="Z696" si="30">Z695</f>
        <v>0</v>
      </c>
      <c r="AA696" s="407">
        <f t="shared" ref="AA696" si="31">AA695</f>
        <v>0</v>
      </c>
      <c r="AB696" s="407">
        <f t="shared" ref="AB696" si="32">AB695</f>
        <v>0</v>
      </c>
      <c r="AC696" s="304"/>
      <c r="AD696" s="281"/>
    </row>
    <row r="697" spans="1:30" ht="15" hidden="1" outlineLevel="1">
      <c r="A697" s="525"/>
      <c r="B697" s="424"/>
      <c r="C697" s="289"/>
      <c r="D697" s="289"/>
      <c r="E697" s="289"/>
      <c r="F697" s="289"/>
      <c r="G697" s="289"/>
      <c r="H697" s="289"/>
      <c r="I697" s="289"/>
      <c r="J697" s="289"/>
      <c r="K697" s="289"/>
      <c r="L697" s="289"/>
      <c r="M697" s="289"/>
      <c r="N697" s="289"/>
      <c r="O697" s="289"/>
      <c r="P697" s="289"/>
      <c r="Q697" s="289"/>
      <c r="R697" s="289"/>
      <c r="S697" s="289"/>
      <c r="T697" s="289"/>
      <c r="U697" s="289"/>
      <c r="V697" s="289"/>
      <c r="W697" s="289"/>
      <c r="X697" s="289"/>
      <c r="Y697" s="408"/>
      <c r="Z697" s="421"/>
      <c r="AA697" s="421"/>
      <c r="AB697" s="421"/>
      <c r="AC697" s="304"/>
      <c r="AD697" s="281"/>
    </row>
    <row r="698" spans="1:30" ht="15" hidden="1" outlineLevel="1">
      <c r="A698" s="525">
        <v>35</v>
      </c>
      <c r="B698" s="424" t="s">
        <v>126</v>
      </c>
      <c r="C698" s="289" t="s">
        <v>583</v>
      </c>
      <c r="D698" s="293"/>
      <c r="E698" s="293"/>
      <c r="F698" s="293"/>
      <c r="G698" s="293"/>
      <c r="H698" s="293"/>
      <c r="I698" s="293"/>
      <c r="J698" s="293"/>
      <c r="K698" s="293"/>
      <c r="L698" s="293"/>
      <c r="M698" s="293"/>
      <c r="N698" s="293">
        <v>0</v>
      </c>
      <c r="O698" s="293"/>
      <c r="P698" s="293"/>
      <c r="Q698" s="293"/>
      <c r="R698" s="293"/>
      <c r="S698" s="293"/>
      <c r="T698" s="293"/>
      <c r="U698" s="293"/>
      <c r="V698" s="293"/>
      <c r="W698" s="293"/>
      <c r="X698" s="293"/>
      <c r="Y698" s="422"/>
      <c r="Z698" s="406"/>
      <c r="AA698" s="406"/>
      <c r="AB698" s="406"/>
      <c r="AC698" s="294">
        <f>SUM(Y698:AB698)</f>
        <v>0</v>
      </c>
      <c r="AD698" s="281"/>
    </row>
    <row r="699" spans="1:30" ht="15" hidden="1" outlineLevel="1">
      <c r="A699" s="525"/>
      <c r="B699" s="292" t="s">
        <v>308</v>
      </c>
      <c r="C699" s="289" t="s">
        <v>576</v>
      </c>
      <c r="D699" s="293"/>
      <c r="E699" s="293"/>
      <c r="F699" s="293"/>
      <c r="G699" s="293"/>
      <c r="H699" s="293"/>
      <c r="I699" s="293"/>
      <c r="J699" s="293"/>
      <c r="K699" s="293"/>
      <c r="L699" s="293"/>
      <c r="M699" s="293"/>
      <c r="N699" s="293">
        <f>N698</f>
        <v>0</v>
      </c>
      <c r="O699" s="293"/>
      <c r="P699" s="293"/>
      <c r="Q699" s="293"/>
      <c r="R699" s="293"/>
      <c r="S699" s="293"/>
      <c r="T699" s="293"/>
      <c r="U699" s="293"/>
      <c r="V699" s="293"/>
      <c r="W699" s="293"/>
      <c r="X699" s="293"/>
      <c r="Y699" s="407">
        <f>Y698</f>
        <v>0</v>
      </c>
      <c r="Z699" s="407">
        <f t="shared" ref="Z699" si="33">Z698</f>
        <v>0</v>
      </c>
      <c r="AA699" s="407">
        <f t="shared" ref="AA699" si="34">AA698</f>
        <v>0</v>
      </c>
      <c r="AB699" s="407">
        <f t="shared" ref="AB699" si="35">AB698</f>
        <v>0</v>
      </c>
      <c r="AC699" s="304"/>
      <c r="AD699" s="281"/>
    </row>
    <row r="700" spans="1:30" ht="15" hidden="1" outlineLevel="1">
      <c r="A700" s="525"/>
      <c r="B700" s="427"/>
      <c r="C700" s="289"/>
      <c r="D700" s="289"/>
      <c r="E700" s="289"/>
      <c r="F700" s="289"/>
      <c r="G700" s="289"/>
      <c r="H700" s="289"/>
      <c r="I700" s="289"/>
      <c r="J700" s="289"/>
      <c r="K700" s="289"/>
      <c r="L700" s="289"/>
      <c r="M700" s="289"/>
      <c r="N700" s="289"/>
      <c r="O700" s="289"/>
      <c r="P700" s="289"/>
      <c r="Q700" s="289"/>
      <c r="R700" s="289"/>
      <c r="S700" s="289"/>
      <c r="T700" s="289"/>
      <c r="U700" s="289"/>
      <c r="V700" s="289"/>
      <c r="W700" s="289"/>
      <c r="X700" s="289"/>
      <c r="Y700" s="408"/>
      <c r="Z700" s="421"/>
      <c r="AA700" s="421"/>
      <c r="AB700" s="421"/>
      <c r="AC700" s="304"/>
      <c r="AD700" s="281"/>
    </row>
    <row r="701" spans="1:30" ht="15.6" hidden="1" outlineLevel="1">
      <c r="A701" s="525"/>
      <c r="B701" s="286" t="s">
        <v>500</v>
      </c>
      <c r="C701" s="289"/>
      <c r="D701" s="289"/>
      <c r="E701" s="289"/>
      <c r="F701" s="289"/>
      <c r="G701" s="289"/>
      <c r="H701" s="289"/>
      <c r="I701" s="289"/>
      <c r="J701" s="289"/>
      <c r="K701" s="289"/>
      <c r="L701" s="289"/>
      <c r="M701" s="289"/>
      <c r="N701" s="289"/>
      <c r="O701" s="289"/>
      <c r="P701" s="289"/>
      <c r="Q701" s="289"/>
      <c r="R701" s="289"/>
      <c r="S701" s="289"/>
      <c r="T701" s="289"/>
      <c r="U701" s="289"/>
      <c r="V701" s="289"/>
      <c r="W701" s="289"/>
      <c r="X701" s="289"/>
      <c r="Y701" s="408"/>
      <c r="Z701" s="421"/>
      <c r="AA701" s="421"/>
      <c r="AB701" s="421"/>
      <c r="AC701" s="304"/>
      <c r="AD701" s="281"/>
    </row>
    <row r="702" spans="1:30" ht="45" hidden="1" outlineLevel="1">
      <c r="A702" s="525">
        <v>36</v>
      </c>
      <c r="B702" s="424" t="s">
        <v>127</v>
      </c>
      <c r="C702" s="289" t="s">
        <v>583</v>
      </c>
      <c r="D702" s="293"/>
      <c r="E702" s="293"/>
      <c r="F702" s="293"/>
      <c r="G702" s="293"/>
      <c r="H702" s="293"/>
      <c r="I702" s="293"/>
      <c r="J702" s="293"/>
      <c r="K702" s="293"/>
      <c r="L702" s="293"/>
      <c r="M702" s="293"/>
      <c r="N702" s="293">
        <v>12</v>
      </c>
      <c r="O702" s="293"/>
      <c r="P702" s="293"/>
      <c r="Q702" s="293"/>
      <c r="R702" s="293"/>
      <c r="S702" s="293"/>
      <c r="T702" s="293"/>
      <c r="U702" s="293"/>
      <c r="V702" s="293"/>
      <c r="W702" s="293"/>
      <c r="X702" s="293"/>
      <c r="Y702" s="422"/>
      <c r="Z702" s="406"/>
      <c r="AA702" s="406"/>
      <c r="AB702" s="406"/>
      <c r="AC702" s="294">
        <f>SUM(Y702:AB702)</f>
        <v>0</v>
      </c>
      <c r="AD702" s="281"/>
    </row>
    <row r="703" spans="1:30" ht="15" hidden="1" outlineLevel="1">
      <c r="A703" s="525"/>
      <c r="B703" s="292" t="s">
        <v>308</v>
      </c>
      <c r="C703" s="289" t="s">
        <v>576</v>
      </c>
      <c r="D703" s="293"/>
      <c r="E703" s="293"/>
      <c r="F703" s="293"/>
      <c r="G703" s="293"/>
      <c r="H703" s="293"/>
      <c r="I703" s="293"/>
      <c r="J703" s="293"/>
      <c r="K703" s="293"/>
      <c r="L703" s="293"/>
      <c r="M703" s="293"/>
      <c r="N703" s="293">
        <f>N702</f>
        <v>12</v>
      </c>
      <c r="O703" s="293"/>
      <c r="P703" s="293"/>
      <c r="Q703" s="293"/>
      <c r="R703" s="293"/>
      <c r="S703" s="293"/>
      <c r="T703" s="293"/>
      <c r="U703" s="293"/>
      <c r="V703" s="293"/>
      <c r="W703" s="293"/>
      <c r="X703" s="293"/>
      <c r="Y703" s="407">
        <f>Y702</f>
        <v>0</v>
      </c>
      <c r="Z703" s="407">
        <f t="shared" ref="Z703" si="36">Z702</f>
        <v>0</v>
      </c>
      <c r="AA703" s="407">
        <f t="shared" ref="AA703" si="37">AA702</f>
        <v>0</v>
      </c>
      <c r="AB703" s="407">
        <f t="shared" ref="AB703" si="38">AB702</f>
        <v>0</v>
      </c>
      <c r="AC703" s="304"/>
    </row>
    <row r="704" spans="1:30" ht="15" hidden="1" outlineLevel="1">
      <c r="A704" s="525"/>
      <c r="B704" s="424"/>
      <c r="C704" s="289"/>
      <c r="D704" s="289"/>
      <c r="E704" s="289"/>
      <c r="F704" s="289"/>
      <c r="G704" s="289"/>
      <c r="H704" s="289"/>
      <c r="I704" s="289"/>
      <c r="J704" s="289"/>
      <c r="K704" s="289"/>
      <c r="L704" s="289"/>
      <c r="M704" s="289"/>
      <c r="N704" s="289"/>
      <c r="O704" s="289"/>
      <c r="P704" s="289"/>
      <c r="Q704" s="289"/>
      <c r="R704" s="289"/>
      <c r="S704" s="289"/>
      <c r="T704" s="289"/>
      <c r="U704" s="289"/>
      <c r="V704" s="289"/>
      <c r="W704" s="289"/>
      <c r="X704" s="289"/>
      <c r="Y704" s="408"/>
      <c r="Z704" s="421"/>
      <c r="AA704" s="421"/>
      <c r="AB704" s="421"/>
      <c r="AC704" s="304"/>
    </row>
    <row r="705" spans="1:30" ht="30" hidden="1" outlineLevel="1">
      <c r="A705" s="525">
        <v>37</v>
      </c>
      <c r="B705" s="424" t="s">
        <v>128</v>
      </c>
      <c r="C705" s="289" t="s">
        <v>583</v>
      </c>
      <c r="D705" s="293"/>
      <c r="E705" s="293"/>
      <c r="F705" s="293"/>
      <c r="G705" s="293"/>
      <c r="H705" s="293"/>
      <c r="I705" s="293"/>
      <c r="J705" s="293"/>
      <c r="K705" s="293"/>
      <c r="L705" s="293"/>
      <c r="M705" s="293"/>
      <c r="N705" s="293">
        <v>12</v>
      </c>
      <c r="O705" s="293"/>
      <c r="P705" s="293"/>
      <c r="Q705" s="293"/>
      <c r="R705" s="293"/>
      <c r="S705" s="293"/>
      <c r="T705" s="293"/>
      <c r="U705" s="293"/>
      <c r="V705" s="293"/>
      <c r="W705" s="293"/>
      <c r="X705" s="293"/>
      <c r="Y705" s="422"/>
      <c r="Z705" s="406"/>
      <c r="AA705" s="406"/>
      <c r="AB705" s="406"/>
      <c r="AC705" s="294">
        <f>SUM(Y705:AB705)</f>
        <v>0</v>
      </c>
      <c r="AD705" s="281"/>
    </row>
    <row r="706" spans="1:30" ht="15" hidden="1" outlineLevel="1">
      <c r="A706" s="525"/>
      <c r="B706" s="292" t="s">
        <v>308</v>
      </c>
      <c r="C706" s="289" t="s">
        <v>576</v>
      </c>
      <c r="D706" s="293"/>
      <c r="E706" s="293"/>
      <c r="F706" s="293"/>
      <c r="G706" s="293"/>
      <c r="H706" s="293"/>
      <c r="I706" s="293"/>
      <c r="J706" s="293"/>
      <c r="K706" s="293"/>
      <c r="L706" s="293"/>
      <c r="M706" s="293"/>
      <c r="N706" s="293">
        <f>N705</f>
        <v>12</v>
      </c>
      <c r="O706" s="293"/>
      <c r="P706" s="293"/>
      <c r="Q706" s="293"/>
      <c r="R706" s="293"/>
      <c r="S706" s="293"/>
      <c r="T706" s="293"/>
      <c r="U706" s="293"/>
      <c r="V706" s="293"/>
      <c r="W706" s="293"/>
      <c r="X706" s="293"/>
      <c r="Y706" s="407">
        <f>Y705</f>
        <v>0</v>
      </c>
      <c r="Z706" s="407">
        <f t="shared" ref="Z706" si="39">Z705</f>
        <v>0</v>
      </c>
      <c r="AA706" s="407">
        <f t="shared" ref="AA706" si="40">AA705</f>
        <v>0</v>
      </c>
      <c r="AB706" s="407">
        <f t="shared" ref="AB706" si="41">AB705</f>
        <v>0</v>
      </c>
      <c r="AC706" s="304"/>
      <c r="AD706" s="281"/>
    </row>
    <row r="707" spans="1:30" ht="15" hidden="1" outlineLevel="1">
      <c r="A707" s="525"/>
      <c r="B707" s="424"/>
      <c r="C707" s="289"/>
      <c r="D707" s="289"/>
      <c r="E707" s="289"/>
      <c r="F707" s="289"/>
      <c r="G707" s="289"/>
      <c r="H707" s="289"/>
      <c r="I707" s="289"/>
      <c r="J707" s="289"/>
      <c r="K707" s="289"/>
      <c r="L707" s="289"/>
      <c r="M707" s="289"/>
      <c r="N707" s="289"/>
      <c r="O707" s="289"/>
      <c r="P707" s="289"/>
      <c r="Q707" s="289"/>
      <c r="R707" s="289"/>
      <c r="S707" s="289"/>
      <c r="T707" s="289"/>
      <c r="U707" s="289"/>
      <c r="V707" s="289"/>
      <c r="W707" s="289"/>
      <c r="X707" s="289"/>
      <c r="Y707" s="408"/>
      <c r="Z707" s="421"/>
      <c r="AA707" s="421"/>
      <c r="AB707" s="421"/>
      <c r="AC707" s="304"/>
    </row>
    <row r="708" spans="1:30" ht="15" hidden="1" outlineLevel="1">
      <c r="A708" s="525">
        <v>38</v>
      </c>
      <c r="B708" s="424" t="s">
        <v>129</v>
      </c>
      <c r="C708" s="289" t="s">
        <v>583</v>
      </c>
      <c r="D708" s="293"/>
      <c r="E708" s="293"/>
      <c r="F708" s="293"/>
      <c r="G708" s="293"/>
      <c r="H708" s="293"/>
      <c r="I708" s="293"/>
      <c r="J708" s="293"/>
      <c r="K708" s="293"/>
      <c r="L708" s="293"/>
      <c r="M708" s="293"/>
      <c r="N708" s="293">
        <v>12</v>
      </c>
      <c r="O708" s="293"/>
      <c r="P708" s="293"/>
      <c r="Q708" s="293"/>
      <c r="R708" s="293"/>
      <c r="S708" s="293"/>
      <c r="T708" s="293"/>
      <c r="U708" s="293"/>
      <c r="V708" s="293"/>
      <c r="W708" s="293"/>
      <c r="X708" s="293"/>
      <c r="Y708" s="422"/>
      <c r="Z708" s="406"/>
      <c r="AA708" s="406"/>
      <c r="AB708" s="406"/>
      <c r="AC708" s="294">
        <f>SUM(Y708:AB708)</f>
        <v>0</v>
      </c>
      <c r="AD708" s="281"/>
    </row>
    <row r="709" spans="1:30" ht="15" hidden="1" outlineLevel="1">
      <c r="A709" s="525"/>
      <c r="B709" s="292" t="s">
        <v>308</v>
      </c>
      <c r="C709" s="289" t="s">
        <v>576</v>
      </c>
      <c r="D709" s="293"/>
      <c r="E709" s="293"/>
      <c r="F709" s="293"/>
      <c r="G709" s="293"/>
      <c r="H709" s="293"/>
      <c r="I709" s="293"/>
      <c r="J709" s="293"/>
      <c r="K709" s="293"/>
      <c r="L709" s="293"/>
      <c r="M709" s="293"/>
      <c r="N709" s="293">
        <f>N708</f>
        <v>12</v>
      </c>
      <c r="O709" s="293"/>
      <c r="P709" s="293"/>
      <c r="Q709" s="293"/>
      <c r="R709" s="293"/>
      <c r="S709" s="293"/>
      <c r="T709" s="293"/>
      <c r="U709" s="293"/>
      <c r="V709" s="293"/>
      <c r="W709" s="293"/>
      <c r="X709" s="293"/>
      <c r="Y709" s="407">
        <f>Y708</f>
        <v>0</v>
      </c>
      <c r="Z709" s="407">
        <f t="shared" ref="Z709" si="42">Z708</f>
        <v>0</v>
      </c>
      <c r="AA709" s="407">
        <f t="shared" ref="AA709" si="43">AA708</f>
        <v>0</v>
      </c>
      <c r="AB709" s="407">
        <f t="shared" ref="AB709" si="44">AB708</f>
        <v>0</v>
      </c>
      <c r="AC709" s="304"/>
      <c r="AD709" s="281"/>
    </row>
    <row r="710" spans="1:30" ht="15" hidden="1" outlineLevel="1">
      <c r="A710" s="525"/>
      <c r="B710" s="424"/>
      <c r="C710" s="289"/>
      <c r="D710" s="289"/>
      <c r="E710" s="289"/>
      <c r="F710" s="289"/>
      <c r="G710" s="289"/>
      <c r="H710" s="289"/>
      <c r="I710" s="289"/>
      <c r="J710" s="289"/>
      <c r="K710" s="289"/>
      <c r="L710" s="289"/>
      <c r="M710" s="289"/>
      <c r="N710" s="289"/>
      <c r="O710" s="289"/>
      <c r="P710" s="289"/>
      <c r="Q710" s="289"/>
      <c r="R710" s="289"/>
      <c r="S710" s="289"/>
      <c r="T710" s="289"/>
      <c r="U710" s="289"/>
      <c r="V710" s="289"/>
      <c r="W710" s="289"/>
      <c r="X710" s="289"/>
      <c r="Y710" s="408"/>
      <c r="Z710" s="421"/>
      <c r="AA710" s="421"/>
      <c r="AB710" s="421"/>
      <c r="AC710" s="304"/>
    </row>
    <row r="711" spans="1:30" ht="30" hidden="1" outlineLevel="1">
      <c r="A711" s="525">
        <v>39</v>
      </c>
      <c r="B711" s="424" t="s">
        <v>130</v>
      </c>
      <c r="C711" s="289" t="s">
        <v>583</v>
      </c>
      <c r="D711" s="293"/>
      <c r="E711" s="293"/>
      <c r="F711" s="293"/>
      <c r="G711" s="293"/>
      <c r="H711" s="293"/>
      <c r="I711" s="293"/>
      <c r="J711" s="293"/>
      <c r="K711" s="293"/>
      <c r="L711" s="293"/>
      <c r="M711" s="293"/>
      <c r="N711" s="293">
        <v>12</v>
      </c>
      <c r="O711" s="293"/>
      <c r="P711" s="293"/>
      <c r="Q711" s="293"/>
      <c r="R711" s="293"/>
      <c r="S711" s="293"/>
      <c r="T711" s="293"/>
      <c r="U711" s="293"/>
      <c r="V711" s="293"/>
      <c r="W711" s="293"/>
      <c r="X711" s="293"/>
      <c r="Y711" s="422"/>
      <c r="Z711" s="406"/>
      <c r="AA711" s="406"/>
      <c r="AB711" s="406"/>
      <c r="AC711" s="294">
        <f>SUM(Y711:AB711)</f>
        <v>0</v>
      </c>
      <c r="AD711" s="281"/>
    </row>
    <row r="712" spans="1:30" ht="15" hidden="1" outlineLevel="1">
      <c r="A712" s="525"/>
      <c r="B712" s="292" t="s">
        <v>308</v>
      </c>
      <c r="C712" s="289" t="s">
        <v>576</v>
      </c>
      <c r="D712" s="293"/>
      <c r="E712" s="293"/>
      <c r="F712" s="293"/>
      <c r="G712" s="293"/>
      <c r="H712" s="293"/>
      <c r="I712" s="293"/>
      <c r="J712" s="293"/>
      <c r="K712" s="293"/>
      <c r="L712" s="293"/>
      <c r="M712" s="293"/>
      <c r="N712" s="293">
        <f>N711</f>
        <v>12</v>
      </c>
      <c r="O712" s="293"/>
      <c r="P712" s="293"/>
      <c r="Q712" s="293"/>
      <c r="R712" s="293"/>
      <c r="S712" s="293"/>
      <c r="T712" s="293"/>
      <c r="U712" s="293"/>
      <c r="V712" s="293"/>
      <c r="W712" s="293"/>
      <c r="X712" s="293"/>
      <c r="Y712" s="407">
        <f>Y711</f>
        <v>0</v>
      </c>
      <c r="Z712" s="407">
        <f t="shared" ref="Z712" si="45">Z711</f>
        <v>0</v>
      </c>
      <c r="AA712" s="407">
        <f t="shared" ref="AA712" si="46">AA711</f>
        <v>0</v>
      </c>
      <c r="AB712" s="407">
        <f t="shared" ref="AB712" si="47">AB711</f>
        <v>0</v>
      </c>
      <c r="AC712" s="304"/>
      <c r="AD712" s="281"/>
    </row>
    <row r="713" spans="1:30" ht="15" hidden="1" outlineLevel="1">
      <c r="A713" s="525"/>
      <c r="B713" s="424"/>
      <c r="C713" s="289"/>
      <c r="D713" s="289"/>
      <c r="E713" s="289"/>
      <c r="F713" s="289"/>
      <c r="G713" s="289"/>
      <c r="H713" s="289"/>
      <c r="I713" s="289"/>
      <c r="J713" s="289"/>
      <c r="K713" s="289"/>
      <c r="L713" s="289"/>
      <c r="M713" s="289"/>
      <c r="N713" s="289"/>
      <c r="O713" s="289"/>
      <c r="P713" s="289"/>
      <c r="Q713" s="289"/>
      <c r="R713" s="289"/>
      <c r="S713" s="289"/>
      <c r="T713" s="289"/>
      <c r="U713" s="289"/>
      <c r="V713" s="289"/>
      <c r="W713" s="289"/>
      <c r="X713" s="289"/>
      <c r="Y713" s="408"/>
      <c r="Z713" s="421"/>
      <c r="AA713" s="421"/>
      <c r="AB713" s="421"/>
      <c r="AC713" s="304"/>
    </row>
    <row r="714" spans="1:30" ht="30" hidden="1" outlineLevel="1">
      <c r="A714" s="525">
        <v>40</v>
      </c>
      <c r="B714" s="424" t="s">
        <v>131</v>
      </c>
      <c r="C714" s="289" t="s">
        <v>583</v>
      </c>
      <c r="D714" s="293"/>
      <c r="E714" s="293"/>
      <c r="F714" s="293"/>
      <c r="G714" s="293"/>
      <c r="H714" s="293"/>
      <c r="I714" s="293"/>
      <c r="J714" s="293"/>
      <c r="K714" s="293"/>
      <c r="L714" s="293"/>
      <c r="M714" s="293"/>
      <c r="N714" s="293">
        <v>12</v>
      </c>
      <c r="O714" s="293"/>
      <c r="P714" s="293"/>
      <c r="Q714" s="293"/>
      <c r="R714" s="293"/>
      <c r="S714" s="293"/>
      <c r="T714" s="293"/>
      <c r="U714" s="293"/>
      <c r="V714" s="293"/>
      <c r="W714" s="293"/>
      <c r="X714" s="293"/>
      <c r="Y714" s="422"/>
      <c r="Z714" s="406"/>
      <c r="AA714" s="406"/>
      <c r="AB714" s="406"/>
      <c r="AC714" s="294">
        <f>SUM(Y714:AB714)</f>
        <v>0</v>
      </c>
      <c r="AD714" s="281"/>
    </row>
    <row r="715" spans="1:30" ht="15" hidden="1" outlineLevel="1">
      <c r="A715" s="525"/>
      <c r="B715" s="292" t="s">
        <v>308</v>
      </c>
      <c r="C715" s="289" t="s">
        <v>576</v>
      </c>
      <c r="D715" s="293"/>
      <c r="E715" s="293"/>
      <c r="F715" s="293"/>
      <c r="G715" s="293"/>
      <c r="H715" s="293"/>
      <c r="I715" s="293"/>
      <c r="J715" s="293"/>
      <c r="K715" s="293"/>
      <c r="L715" s="293"/>
      <c r="M715" s="293"/>
      <c r="N715" s="293">
        <f>N714</f>
        <v>12</v>
      </c>
      <c r="O715" s="293"/>
      <c r="P715" s="293"/>
      <c r="Q715" s="293"/>
      <c r="R715" s="293"/>
      <c r="S715" s="293"/>
      <c r="T715" s="293"/>
      <c r="U715" s="293"/>
      <c r="V715" s="293"/>
      <c r="W715" s="293"/>
      <c r="X715" s="293"/>
      <c r="Y715" s="407">
        <f>Y714</f>
        <v>0</v>
      </c>
      <c r="Z715" s="407">
        <f t="shared" ref="Z715" si="48">Z714</f>
        <v>0</v>
      </c>
      <c r="AA715" s="407">
        <f t="shared" ref="AA715" si="49">AA714</f>
        <v>0</v>
      </c>
      <c r="AB715" s="407">
        <f t="shared" ref="AB715" si="50">AB714</f>
        <v>0</v>
      </c>
      <c r="AC715" s="304"/>
      <c r="AD715" s="281"/>
    </row>
    <row r="716" spans="1:30" ht="15" hidden="1" outlineLevel="1">
      <c r="A716" s="525"/>
      <c r="B716" s="424"/>
      <c r="C716" s="289"/>
      <c r="D716" s="289"/>
      <c r="E716" s="289"/>
      <c r="F716" s="289"/>
      <c r="G716" s="289"/>
      <c r="H716" s="289"/>
      <c r="I716" s="289"/>
      <c r="J716" s="289"/>
      <c r="K716" s="289"/>
      <c r="L716" s="289"/>
      <c r="M716" s="289"/>
      <c r="N716" s="289"/>
      <c r="O716" s="289"/>
      <c r="P716" s="289"/>
      <c r="Q716" s="289"/>
      <c r="R716" s="289"/>
      <c r="S716" s="289"/>
      <c r="T716" s="289"/>
      <c r="U716" s="289"/>
      <c r="V716" s="289"/>
      <c r="W716" s="289"/>
      <c r="X716" s="289"/>
      <c r="Y716" s="408"/>
      <c r="Z716" s="421"/>
      <c r="AA716" s="421"/>
      <c r="AB716" s="421"/>
      <c r="AC716" s="304"/>
    </row>
    <row r="717" spans="1:30" ht="45" hidden="1" outlineLevel="1">
      <c r="A717" s="525">
        <v>41</v>
      </c>
      <c r="B717" s="424" t="s">
        <v>132</v>
      </c>
      <c r="C717" s="289" t="s">
        <v>583</v>
      </c>
      <c r="D717" s="293"/>
      <c r="E717" s="293"/>
      <c r="F717" s="293"/>
      <c r="G717" s="293"/>
      <c r="H717" s="293"/>
      <c r="I717" s="293"/>
      <c r="J717" s="293"/>
      <c r="K717" s="293"/>
      <c r="L717" s="293"/>
      <c r="M717" s="293"/>
      <c r="N717" s="293">
        <v>12</v>
      </c>
      <c r="O717" s="293"/>
      <c r="P717" s="293"/>
      <c r="Q717" s="293"/>
      <c r="R717" s="293"/>
      <c r="S717" s="293"/>
      <c r="T717" s="293"/>
      <c r="U717" s="293"/>
      <c r="V717" s="293"/>
      <c r="W717" s="293"/>
      <c r="X717" s="293"/>
      <c r="Y717" s="422"/>
      <c r="Z717" s="406"/>
      <c r="AA717" s="406"/>
      <c r="AB717" s="406"/>
      <c r="AC717" s="294">
        <f>SUM(Y717:AB717)</f>
        <v>0</v>
      </c>
      <c r="AD717" s="281"/>
    </row>
    <row r="718" spans="1:30" ht="15" hidden="1" outlineLevel="1">
      <c r="A718" s="525"/>
      <c r="B718" s="292" t="s">
        <v>308</v>
      </c>
      <c r="C718" s="289" t="s">
        <v>576</v>
      </c>
      <c r="D718" s="293"/>
      <c r="E718" s="293"/>
      <c r="F718" s="293"/>
      <c r="G718" s="293"/>
      <c r="H718" s="293"/>
      <c r="I718" s="293"/>
      <c r="J718" s="293"/>
      <c r="K718" s="293"/>
      <c r="L718" s="293"/>
      <c r="M718" s="293"/>
      <c r="N718" s="293">
        <f>N717</f>
        <v>12</v>
      </c>
      <c r="O718" s="293"/>
      <c r="P718" s="293"/>
      <c r="Q718" s="293"/>
      <c r="R718" s="293"/>
      <c r="S718" s="293"/>
      <c r="T718" s="293"/>
      <c r="U718" s="293"/>
      <c r="V718" s="293"/>
      <c r="W718" s="293"/>
      <c r="X718" s="293"/>
      <c r="Y718" s="407">
        <f>Y717</f>
        <v>0</v>
      </c>
      <c r="Z718" s="407">
        <f t="shared" ref="Z718" si="51">Z717</f>
        <v>0</v>
      </c>
      <c r="AA718" s="407">
        <f t="shared" ref="AA718" si="52">AA717</f>
        <v>0</v>
      </c>
      <c r="AB718" s="407">
        <f t="shared" ref="AB718" si="53">AB717</f>
        <v>0</v>
      </c>
      <c r="AC718" s="304"/>
      <c r="AD718" s="281"/>
    </row>
    <row r="719" spans="1:30" ht="15" hidden="1" outlineLevel="1">
      <c r="A719" s="525"/>
      <c r="B719" s="424"/>
      <c r="C719" s="289"/>
      <c r="D719" s="289"/>
      <c r="E719" s="289"/>
      <c r="F719" s="289"/>
      <c r="G719" s="289"/>
      <c r="H719" s="289"/>
      <c r="I719" s="289"/>
      <c r="J719" s="289"/>
      <c r="K719" s="289"/>
      <c r="L719" s="289"/>
      <c r="M719" s="289"/>
      <c r="N719" s="289"/>
      <c r="O719" s="289"/>
      <c r="P719" s="289"/>
      <c r="Q719" s="289"/>
      <c r="R719" s="289"/>
      <c r="S719" s="289"/>
      <c r="T719" s="289"/>
      <c r="U719" s="289"/>
      <c r="V719" s="289"/>
      <c r="W719" s="289"/>
      <c r="X719" s="289"/>
      <c r="Y719" s="408"/>
      <c r="Z719" s="421"/>
      <c r="AA719" s="421"/>
      <c r="AB719" s="421"/>
      <c r="AC719" s="304"/>
    </row>
    <row r="720" spans="1:30" ht="30" hidden="1" outlineLevel="1">
      <c r="A720" s="525">
        <v>42</v>
      </c>
      <c r="B720" s="424" t="s">
        <v>133</v>
      </c>
      <c r="C720" s="289" t="s">
        <v>583</v>
      </c>
      <c r="D720" s="293"/>
      <c r="E720" s="293"/>
      <c r="F720" s="293"/>
      <c r="G720" s="293"/>
      <c r="H720" s="293"/>
      <c r="I720" s="293"/>
      <c r="J720" s="293"/>
      <c r="K720" s="293"/>
      <c r="L720" s="293"/>
      <c r="M720" s="293"/>
      <c r="N720" s="289"/>
      <c r="O720" s="293"/>
      <c r="P720" s="293"/>
      <c r="Q720" s="293"/>
      <c r="R720" s="293"/>
      <c r="S720" s="293"/>
      <c r="T720" s="293"/>
      <c r="U720" s="293"/>
      <c r="V720" s="293"/>
      <c r="W720" s="293"/>
      <c r="X720" s="293"/>
      <c r="Y720" s="422"/>
      <c r="Z720" s="406"/>
      <c r="AA720" s="406"/>
      <c r="AB720" s="406"/>
      <c r="AC720" s="294">
        <f>SUM(Y720:AB720)</f>
        <v>0</v>
      </c>
      <c r="AD720" s="281"/>
    </row>
    <row r="721" spans="1:30" ht="15" hidden="1" outlineLevel="1">
      <c r="A721" s="525"/>
      <c r="B721" s="292" t="s">
        <v>308</v>
      </c>
      <c r="C721" s="289" t="s">
        <v>576</v>
      </c>
      <c r="D721" s="293"/>
      <c r="E721" s="293"/>
      <c r="F721" s="293"/>
      <c r="G721" s="293"/>
      <c r="H721" s="293"/>
      <c r="I721" s="293"/>
      <c r="J721" s="293"/>
      <c r="K721" s="293"/>
      <c r="L721" s="293"/>
      <c r="M721" s="293"/>
      <c r="N721" s="463"/>
      <c r="O721" s="293"/>
      <c r="P721" s="293"/>
      <c r="Q721" s="293"/>
      <c r="R721" s="293"/>
      <c r="S721" s="293"/>
      <c r="T721" s="293"/>
      <c r="U721" s="293"/>
      <c r="V721" s="293"/>
      <c r="W721" s="293"/>
      <c r="X721" s="293"/>
      <c r="Y721" s="407">
        <f>Y720</f>
        <v>0</v>
      </c>
      <c r="Z721" s="407">
        <f t="shared" ref="Z721" si="54">Z720</f>
        <v>0</v>
      </c>
      <c r="AA721" s="407">
        <f t="shared" ref="AA721" si="55">AA720</f>
        <v>0</v>
      </c>
      <c r="AB721" s="407">
        <f t="shared" ref="AB721" si="56">AB720</f>
        <v>0</v>
      </c>
      <c r="AC721" s="304"/>
      <c r="AD721" s="281"/>
    </row>
    <row r="722" spans="1:30" ht="15" hidden="1" outlineLevel="1">
      <c r="A722" s="525"/>
      <c r="B722" s="424"/>
      <c r="C722" s="289"/>
      <c r="D722" s="289"/>
      <c r="E722" s="289"/>
      <c r="F722" s="289"/>
      <c r="G722" s="289"/>
      <c r="H722" s="289"/>
      <c r="I722" s="289"/>
      <c r="J722" s="289"/>
      <c r="K722" s="289"/>
      <c r="L722" s="289"/>
      <c r="M722" s="289"/>
      <c r="N722" s="289"/>
      <c r="O722" s="289"/>
      <c r="P722" s="289"/>
      <c r="Q722" s="289"/>
      <c r="R722" s="289"/>
      <c r="S722" s="289"/>
      <c r="T722" s="289"/>
      <c r="U722" s="289"/>
      <c r="V722" s="289"/>
      <c r="W722" s="289"/>
      <c r="X722" s="289"/>
      <c r="Y722" s="408"/>
      <c r="Z722" s="421"/>
      <c r="AA722" s="421"/>
      <c r="AB722" s="421"/>
      <c r="AC722" s="304"/>
    </row>
    <row r="723" spans="1:30" ht="15" hidden="1" outlineLevel="1">
      <c r="A723" s="525">
        <v>43</v>
      </c>
      <c r="B723" s="424" t="s">
        <v>134</v>
      </c>
      <c r="C723" s="289" t="s">
        <v>583</v>
      </c>
      <c r="D723" s="293"/>
      <c r="E723" s="293"/>
      <c r="F723" s="293"/>
      <c r="G723" s="293"/>
      <c r="H723" s="293"/>
      <c r="I723" s="293"/>
      <c r="J723" s="293"/>
      <c r="K723" s="293"/>
      <c r="L723" s="293"/>
      <c r="M723" s="293"/>
      <c r="N723" s="293">
        <v>12</v>
      </c>
      <c r="O723" s="293"/>
      <c r="P723" s="293"/>
      <c r="Q723" s="293"/>
      <c r="R723" s="293"/>
      <c r="S723" s="293"/>
      <c r="T723" s="293"/>
      <c r="U723" s="293"/>
      <c r="V723" s="293"/>
      <c r="W723" s="293"/>
      <c r="X723" s="293"/>
      <c r="Y723" s="422"/>
      <c r="Z723" s="406"/>
      <c r="AA723" s="406"/>
      <c r="AB723" s="406"/>
      <c r="AC723" s="294">
        <f>SUM(Y723:AB723)</f>
        <v>0</v>
      </c>
      <c r="AD723" s="281"/>
    </row>
    <row r="724" spans="1:30" ht="15" hidden="1" outlineLevel="1">
      <c r="A724" s="525"/>
      <c r="B724" s="292" t="s">
        <v>308</v>
      </c>
      <c r="C724" s="289" t="s">
        <v>576</v>
      </c>
      <c r="D724" s="293"/>
      <c r="E724" s="293"/>
      <c r="F724" s="293"/>
      <c r="G724" s="293"/>
      <c r="H724" s="293"/>
      <c r="I724" s="293"/>
      <c r="J724" s="293"/>
      <c r="K724" s="293"/>
      <c r="L724" s="293"/>
      <c r="M724" s="293"/>
      <c r="N724" s="293">
        <f>N723</f>
        <v>12</v>
      </c>
      <c r="O724" s="293"/>
      <c r="P724" s="293"/>
      <c r="Q724" s="293"/>
      <c r="R724" s="293"/>
      <c r="S724" s="293"/>
      <c r="T724" s="293"/>
      <c r="U724" s="293"/>
      <c r="V724" s="293"/>
      <c r="W724" s="293"/>
      <c r="X724" s="293"/>
      <c r="Y724" s="407">
        <f>Y723</f>
        <v>0</v>
      </c>
      <c r="Z724" s="407">
        <f t="shared" ref="Z724" si="57">Z723</f>
        <v>0</v>
      </c>
      <c r="AA724" s="407">
        <f t="shared" ref="AA724" si="58">AA723</f>
        <v>0</v>
      </c>
      <c r="AB724" s="407">
        <f t="shared" ref="AB724" si="59">AB723</f>
        <v>0</v>
      </c>
      <c r="AC724" s="304"/>
      <c r="AD724" s="281"/>
    </row>
    <row r="725" spans="1:30" ht="15" hidden="1" outlineLevel="1">
      <c r="A725" s="525"/>
      <c r="B725" s="424"/>
      <c r="C725" s="289"/>
      <c r="D725" s="289"/>
      <c r="E725" s="289"/>
      <c r="F725" s="289"/>
      <c r="G725" s="289"/>
      <c r="H725" s="289"/>
      <c r="I725" s="289"/>
      <c r="J725" s="289"/>
      <c r="K725" s="289"/>
      <c r="L725" s="289"/>
      <c r="M725" s="289"/>
      <c r="N725" s="289"/>
      <c r="O725" s="289"/>
      <c r="P725" s="289"/>
      <c r="Q725" s="289"/>
      <c r="R725" s="289"/>
      <c r="S725" s="289"/>
      <c r="T725" s="289"/>
      <c r="U725" s="289"/>
      <c r="V725" s="289"/>
      <c r="W725" s="289"/>
      <c r="X725" s="289"/>
      <c r="Y725" s="408"/>
      <c r="Z725" s="421"/>
      <c r="AA725" s="421"/>
      <c r="AB725" s="421"/>
      <c r="AC725" s="304"/>
    </row>
    <row r="726" spans="1:30" ht="45" hidden="1" outlineLevel="1">
      <c r="A726" s="525">
        <v>44</v>
      </c>
      <c r="B726" s="424" t="s">
        <v>135</v>
      </c>
      <c r="C726" s="289" t="s">
        <v>583</v>
      </c>
      <c r="D726" s="293"/>
      <c r="E726" s="293"/>
      <c r="F726" s="293"/>
      <c r="G726" s="293"/>
      <c r="H726" s="293"/>
      <c r="I726" s="293"/>
      <c r="J726" s="293"/>
      <c r="K726" s="293"/>
      <c r="L726" s="293"/>
      <c r="M726" s="293"/>
      <c r="N726" s="293">
        <v>12</v>
      </c>
      <c r="O726" s="293"/>
      <c r="P726" s="293"/>
      <c r="Q726" s="293"/>
      <c r="R726" s="293"/>
      <c r="S726" s="293"/>
      <c r="T726" s="293"/>
      <c r="U726" s="293"/>
      <c r="V726" s="293"/>
      <c r="W726" s="293"/>
      <c r="X726" s="293"/>
      <c r="Y726" s="422"/>
      <c r="Z726" s="406"/>
      <c r="AA726" s="406"/>
      <c r="AB726" s="406"/>
      <c r="AC726" s="294">
        <f>SUM(Y726:AB726)</f>
        <v>0</v>
      </c>
      <c r="AD726" s="281"/>
    </row>
    <row r="727" spans="1:30" ht="15" hidden="1" outlineLevel="1">
      <c r="A727" s="525"/>
      <c r="B727" s="292" t="s">
        <v>308</v>
      </c>
      <c r="C727" s="289" t="s">
        <v>576</v>
      </c>
      <c r="D727" s="293"/>
      <c r="E727" s="293"/>
      <c r="F727" s="293"/>
      <c r="G727" s="293"/>
      <c r="H727" s="293"/>
      <c r="I727" s="293"/>
      <c r="J727" s="293"/>
      <c r="K727" s="293"/>
      <c r="L727" s="293"/>
      <c r="M727" s="293"/>
      <c r="N727" s="293">
        <f>N726</f>
        <v>12</v>
      </c>
      <c r="O727" s="293"/>
      <c r="P727" s="293"/>
      <c r="Q727" s="293"/>
      <c r="R727" s="293"/>
      <c r="S727" s="293"/>
      <c r="T727" s="293"/>
      <c r="U727" s="293"/>
      <c r="V727" s="293"/>
      <c r="W727" s="293"/>
      <c r="X727" s="293"/>
      <c r="Y727" s="407">
        <f>Y726</f>
        <v>0</v>
      </c>
      <c r="Z727" s="407">
        <f t="shared" ref="Z727" si="60">Z726</f>
        <v>0</v>
      </c>
      <c r="AA727" s="407">
        <f t="shared" ref="AA727" si="61">AA726</f>
        <v>0</v>
      </c>
      <c r="AB727" s="407">
        <f t="shared" ref="AB727" si="62">AB726</f>
        <v>0</v>
      </c>
      <c r="AC727" s="304"/>
      <c r="AD727" s="281"/>
    </row>
    <row r="728" spans="1:30" ht="15" hidden="1" outlineLevel="1">
      <c r="A728" s="525"/>
      <c r="B728" s="424"/>
      <c r="C728" s="289"/>
      <c r="D728" s="289"/>
      <c r="E728" s="289"/>
      <c r="F728" s="289"/>
      <c r="G728" s="289"/>
      <c r="H728" s="289"/>
      <c r="I728" s="289"/>
      <c r="J728" s="289"/>
      <c r="K728" s="289"/>
      <c r="L728" s="289"/>
      <c r="M728" s="289"/>
      <c r="N728" s="289"/>
      <c r="O728" s="289"/>
      <c r="P728" s="289"/>
      <c r="Q728" s="289"/>
      <c r="R728" s="289"/>
      <c r="S728" s="289"/>
      <c r="T728" s="289"/>
      <c r="U728" s="289"/>
      <c r="V728" s="289"/>
      <c r="W728" s="289"/>
      <c r="X728" s="289"/>
      <c r="Y728" s="408"/>
      <c r="Z728" s="421"/>
      <c r="AA728" s="421"/>
      <c r="AB728" s="421"/>
      <c r="AC728" s="304"/>
    </row>
    <row r="729" spans="1:30" ht="30" hidden="1" outlineLevel="1">
      <c r="A729" s="525">
        <v>45</v>
      </c>
      <c r="B729" s="424" t="s">
        <v>136</v>
      </c>
      <c r="C729" s="289" t="s">
        <v>583</v>
      </c>
      <c r="D729" s="293"/>
      <c r="E729" s="293"/>
      <c r="F729" s="293"/>
      <c r="G729" s="293"/>
      <c r="H729" s="293"/>
      <c r="I729" s="293"/>
      <c r="J729" s="293"/>
      <c r="K729" s="293"/>
      <c r="L729" s="293"/>
      <c r="M729" s="293"/>
      <c r="N729" s="293">
        <v>12</v>
      </c>
      <c r="O729" s="293"/>
      <c r="P729" s="293"/>
      <c r="Q729" s="293"/>
      <c r="R729" s="293"/>
      <c r="S729" s="293"/>
      <c r="T729" s="293"/>
      <c r="U729" s="293"/>
      <c r="V729" s="293"/>
      <c r="W729" s="293"/>
      <c r="X729" s="293"/>
      <c r="Y729" s="422"/>
      <c r="Z729" s="406"/>
      <c r="AA729" s="406"/>
      <c r="AB729" s="406"/>
      <c r="AC729" s="294">
        <f>SUM(Y729:AB729)</f>
        <v>0</v>
      </c>
      <c r="AD729" s="281"/>
    </row>
    <row r="730" spans="1:30" ht="15" hidden="1" outlineLevel="1">
      <c r="A730" s="525"/>
      <c r="B730" s="292" t="s">
        <v>308</v>
      </c>
      <c r="C730" s="289" t="s">
        <v>576</v>
      </c>
      <c r="D730" s="293"/>
      <c r="E730" s="293"/>
      <c r="F730" s="293"/>
      <c r="G730" s="293"/>
      <c r="H730" s="293"/>
      <c r="I730" s="293"/>
      <c r="J730" s="293"/>
      <c r="K730" s="293"/>
      <c r="L730" s="293"/>
      <c r="M730" s="293"/>
      <c r="N730" s="293">
        <f>N729</f>
        <v>12</v>
      </c>
      <c r="O730" s="293"/>
      <c r="P730" s="293"/>
      <c r="Q730" s="293"/>
      <c r="R730" s="293"/>
      <c r="S730" s="293"/>
      <c r="T730" s="293"/>
      <c r="U730" s="293"/>
      <c r="V730" s="293"/>
      <c r="W730" s="293"/>
      <c r="X730" s="293"/>
      <c r="Y730" s="407">
        <f>Y729</f>
        <v>0</v>
      </c>
      <c r="Z730" s="407">
        <f t="shared" ref="Z730" si="63">Z729</f>
        <v>0</v>
      </c>
      <c r="AA730" s="407">
        <f t="shared" ref="AA730" si="64">AA729</f>
        <v>0</v>
      </c>
      <c r="AB730" s="407">
        <f t="shared" ref="AB730" si="65">AB729</f>
        <v>0</v>
      </c>
      <c r="AC730" s="304"/>
      <c r="AD730" s="281"/>
    </row>
    <row r="731" spans="1:30" ht="15" hidden="1" outlineLevel="1">
      <c r="A731" s="525"/>
      <c r="B731" s="424"/>
      <c r="C731" s="289"/>
      <c r="D731" s="289"/>
      <c r="E731" s="289"/>
      <c r="F731" s="289"/>
      <c r="G731" s="289"/>
      <c r="H731" s="289"/>
      <c r="I731" s="289"/>
      <c r="J731" s="289"/>
      <c r="K731" s="289"/>
      <c r="L731" s="289"/>
      <c r="M731" s="289"/>
      <c r="N731" s="289"/>
      <c r="O731" s="289"/>
      <c r="P731" s="289"/>
      <c r="Q731" s="289"/>
      <c r="R731" s="289"/>
      <c r="S731" s="289"/>
      <c r="T731" s="289"/>
      <c r="U731" s="289"/>
      <c r="V731" s="289"/>
      <c r="W731" s="289"/>
      <c r="X731" s="289"/>
      <c r="Y731" s="408"/>
      <c r="Z731" s="421"/>
      <c r="AA731" s="421"/>
      <c r="AB731" s="421"/>
      <c r="AC731" s="304"/>
    </row>
    <row r="732" spans="1:30" ht="30" hidden="1" outlineLevel="1">
      <c r="A732" s="525">
        <v>46</v>
      </c>
      <c r="B732" s="424" t="s">
        <v>137</v>
      </c>
      <c r="C732" s="289" t="s">
        <v>583</v>
      </c>
      <c r="D732" s="293"/>
      <c r="E732" s="293"/>
      <c r="F732" s="293"/>
      <c r="G732" s="293"/>
      <c r="H732" s="293"/>
      <c r="I732" s="293"/>
      <c r="J732" s="293"/>
      <c r="K732" s="293"/>
      <c r="L732" s="293"/>
      <c r="M732" s="293"/>
      <c r="N732" s="293">
        <v>12</v>
      </c>
      <c r="O732" s="293"/>
      <c r="P732" s="293"/>
      <c r="Q732" s="293"/>
      <c r="R732" s="293"/>
      <c r="S732" s="293"/>
      <c r="T732" s="293"/>
      <c r="U732" s="293"/>
      <c r="V732" s="293"/>
      <c r="W732" s="293"/>
      <c r="X732" s="293"/>
      <c r="Y732" s="422"/>
      <c r="Z732" s="406"/>
      <c r="AA732" s="406"/>
      <c r="AB732" s="406"/>
      <c r="AC732" s="294">
        <f>SUM(Y732:AB732)</f>
        <v>0</v>
      </c>
      <c r="AD732" s="281"/>
    </row>
    <row r="733" spans="1:30" ht="15" hidden="1" outlineLevel="1">
      <c r="A733" s="525"/>
      <c r="B733" s="292" t="s">
        <v>308</v>
      </c>
      <c r="C733" s="289" t="s">
        <v>576</v>
      </c>
      <c r="D733" s="293"/>
      <c r="E733" s="293"/>
      <c r="F733" s="293"/>
      <c r="G733" s="293"/>
      <c r="H733" s="293"/>
      <c r="I733" s="293"/>
      <c r="J733" s="293"/>
      <c r="K733" s="293"/>
      <c r="L733" s="293"/>
      <c r="M733" s="293"/>
      <c r="N733" s="293">
        <f>N732</f>
        <v>12</v>
      </c>
      <c r="O733" s="293"/>
      <c r="P733" s="293"/>
      <c r="Q733" s="293"/>
      <c r="R733" s="293"/>
      <c r="S733" s="293"/>
      <c r="T733" s="293"/>
      <c r="U733" s="293"/>
      <c r="V733" s="293"/>
      <c r="W733" s="293"/>
      <c r="X733" s="293"/>
      <c r="Y733" s="407">
        <f>Y732</f>
        <v>0</v>
      </c>
      <c r="Z733" s="407">
        <f t="shared" ref="Z733" si="66">Z732</f>
        <v>0</v>
      </c>
      <c r="AA733" s="407">
        <f t="shared" ref="AA733" si="67">AA732</f>
        <v>0</v>
      </c>
      <c r="AB733" s="407">
        <f t="shared" ref="AB733" si="68">AB732</f>
        <v>0</v>
      </c>
      <c r="AC733" s="304"/>
      <c r="AD733" s="281"/>
    </row>
    <row r="734" spans="1:30" ht="15" hidden="1" outlineLevel="1">
      <c r="A734" s="525"/>
      <c r="B734" s="424"/>
      <c r="C734" s="289"/>
      <c r="D734" s="289"/>
      <c r="E734" s="289"/>
      <c r="F734" s="289"/>
      <c r="G734" s="289"/>
      <c r="H734" s="289"/>
      <c r="I734" s="289"/>
      <c r="J734" s="289"/>
      <c r="K734" s="289"/>
      <c r="L734" s="289"/>
      <c r="M734" s="289"/>
      <c r="N734" s="289"/>
      <c r="O734" s="289"/>
      <c r="P734" s="289"/>
      <c r="Q734" s="289"/>
      <c r="R734" s="289"/>
      <c r="S734" s="289"/>
      <c r="T734" s="289"/>
      <c r="U734" s="289"/>
      <c r="V734" s="289"/>
      <c r="W734" s="289"/>
      <c r="X734" s="289"/>
      <c r="Y734" s="408"/>
      <c r="Z734" s="421"/>
      <c r="AA734" s="421"/>
      <c r="AB734" s="421"/>
      <c r="AC734" s="304"/>
    </row>
    <row r="735" spans="1:30" ht="30" hidden="1" outlineLevel="1">
      <c r="A735" s="525">
        <v>47</v>
      </c>
      <c r="B735" s="424" t="s">
        <v>138</v>
      </c>
      <c r="C735" s="289" t="s">
        <v>583</v>
      </c>
      <c r="D735" s="293"/>
      <c r="E735" s="293"/>
      <c r="F735" s="293"/>
      <c r="G735" s="293"/>
      <c r="H735" s="293"/>
      <c r="I735" s="293"/>
      <c r="J735" s="293"/>
      <c r="K735" s="293"/>
      <c r="L735" s="293"/>
      <c r="M735" s="293"/>
      <c r="N735" s="293">
        <v>12</v>
      </c>
      <c r="O735" s="293"/>
      <c r="P735" s="293"/>
      <c r="Q735" s="293"/>
      <c r="R735" s="293"/>
      <c r="S735" s="293"/>
      <c r="T735" s="293"/>
      <c r="U735" s="293"/>
      <c r="V735" s="293"/>
      <c r="W735" s="293"/>
      <c r="X735" s="293"/>
      <c r="Y735" s="422"/>
      <c r="Z735" s="406"/>
      <c r="AA735" s="406"/>
      <c r="AB735" s="406"/>
      <c r="AC735" s="294">
        <f>SUM(Y735:AB735)</f>
        <v>0</v>
      </c>
      <c r="AD735" s="281"/>
    </row>
    <row r="736" spans="1:30" ht="15" hidden="1" outlineLevel="1">
      <c r="A736" s="525"/>
      <c r="B736" s="292" t="s">
        <v>308</v>
      </c>
      <c r="C736" s="289" t="s">
        <v>576</v>
      </c>
      <c r="D736" s="293"/>
      <c r="E736" s="293"/>
      <c r="F736" s="293"/>
      <c r="G736" s="293"/>
      <c r="H736" s="293"/>
      <c r="I736" s="293"/>
      <c r="J736" s="293"/>
      <c r="K736" s="293"/>
      <c r="L736" s="293"/>
      <c r="M736" s="293"/>
      <c r="N736" s="293">
        <f>N735</f>
        <v>12</v>
      </c>
      <c r="O736" s="293"/>
      <c r="P736" s="293"/>
      <c r="Q736" s="293"/>
      <c r="R736" s="293"/>
      <c r="S736" s="293"/>
      <c r="T736" s="293"/>
      <c r="U736" s="293"/>
      <c r="V736" s="293"/>
      <c r="W736" s="293"/>
      <c r="X736" s="293"/>
      <c r="Y736" s="407">
        <f>Y735</f>
        <v>0</v>
      </c>
      <c r="Z736" s="407">
        <f t="shared" ref="Z736" si="69">Z735</f>
        <v>0</v>
      </c>
      <c r="AA736" s="407">
        <f t="shared" ref="AA736" si="70">AA735</f>
        <v>0</v>
      </c>
      <c r="AB736" s="407">
        <f t="shared" ref="AB736" si="71">AB735</f>
        <v>0</v>
      </c>
      <c r="AC736" s="304"/>
      <c r="AD736" s="281"/>
    </row>
    <row r="737" spans="1:30" ht="15" hidden="1" outlineLevel="1">
      <c r="A737" s="525"/>
      <c r="B737" s="424"/>
      <c r="C737" s="289"/>
      <c r="D737" s="289"/>
      <c r="E737" s="289"/>
      <c r="F737" s="289"/>
      <c r="G737" s="289"/>
      <c r="H737" s="289"/>
      <c r="I737" s="289"/>
      <c r="J737" s="289"/>
      <c r="K737" s="289"/>
      <c r="L737" s="289"/>
      <c r="M737" s="289"/>
      <c r="N737" s="289"/>
      <c r="O737" s="289"/>
      <c r="P737" s="289"/>
      <c r="Q737" s="289"/>
      <c r="R737" s="289"/>
      <c r="S737" s="289"/>
      <c r="T737" s="289"/>
      <c r="U737" s="289"/>
      <c r="V737" s="289"/>
      <c r="W737" s="289"/>
      <c r="X737" s="289"/>
      <c r="Y737" s="408"/>
      <c r="Z737" s="421"/>
      <c r="AA737" s="421"/>
      <c r="AB737" s="421"/>
      <c r="AC737" s="304"/>
    </row>
    <row r="738" spans="1:30" ht="30" hidden="1" outlineLevel="1">
      <c r="A738" s="525">
        <v>48</v>
      </c>
      <c r="B738" s="424" t="s">
        <v>139</v>
      </c>
      <c r="C738" s="289" t="s">
        <v>583</v>
      </c>
      <c r="D738" s="293"/>
      <c r="E738" s="293"/>
      <c r="F738" s="293"/>
      <c r="G738" s="293"/>
      <c r="H738" s="293"/>
      <c r="I738" s="293"/>
      <c r="J738" s="293"/>
      <c r="K738" s="293"/>
      <c r="L738" s="293"/>
      <c r="M738" s="293"/>
      <c r="N738" s="293">
        <v>12</v>
      </c>
      <c r="O738" s="293"/>
      <c r="P738" s="293"/>
      <c r="Q738" s="293"/>
      <c r="R738" s="293"/>
      <c r="S738" s="293"/>
      <c r="T738" s="293"/>
      <c r="U738" s="293"/>
      <c r="V738" s="293"/>
      <c r="W738" s="293"/>
      <c r="X738" s="293"/>
      <c r="Y738" s="422"/>
      <c r="Z738" s="406"/>
      <c r="AA738" s="406"/>
      <c r="AB738" s="406"/>
      <c r="AC738" s="294">
        <f>SUM(Y738:AB738)</f>
        <v>0</v>
      </c>
      <c r="AD738" s="281"/>
    </row>
    <row r="739" spans="1:30" ht="15" hidden="1" outlineLevel="1">
      <c r="A739" s="525"/>
      <c r="B739" s="292" t="s">
        <v>308</v>
      </c>
      <c r="C739" s="289" t="s">
        <v>576</v>
      </c>
      <c r="D739" s="293"/>
      <c r="E739" s="293"/>
      <c r="F739" s="293"/>
      <c r="G739" s="293"/>
      <c r="H739" s="293"/>
      <c r="I739" s="293"/>
      <c r="J739" s="293"/>
      <c r="K739" s="293"/>
      <c r="L739" s="293"/>
      <c r="M739" s="293"/>
      <c r="N739" s="293">
        <f>N738</f>
        <v>12</v>
      </c>
      <c r="O739" s="293"/>
      <c r="P739" s="293"/>
      <c r="Q739" s="293"/>
      <c r="R739" s="293"/>
      <c r="S739" s="293"/>
      <c r="T739" s="293"/>
      <c r="U739" s="293"/>
      <c r="V739" s="293"/>
      <c r="W739" s="293"/>
      <c r="X739" s="293"/>
      <c r="Y739" s="407">
        <f>Y738</f>
        <v>0</v>
      </c>
      <c r="Z739" s="407">
        <f t="shared" ref="Z739" si="72">Z738</f>
        <v>0</v>
      </c>
      <c r="AA739" s="407">
        <f t="shared" ref="AA739" si="73">AA738</f>
        <v>0</v>
      </c>
      <c r="AB739" s="407">
        <f t="shared" ref="AB739" si="74">AB738</f>
        <v>0</v>
      </c>
      <c r="AC739" s="304"/>
      <c r="AD739" s="281"/>
    </row>
    <row r="740" spans="1:30" ht="15" hidden="1" outlineLevel="1">
      <c r="A740" s="525"/>
      <c r="B740" s="424"/>
      <c r="C740" s="289"/>
      <c r="D740" s="289"/>
      <c r="E740" s="289"/>
      <c r="F740" s="289"/>
      <c r="G740" s="289"/>
      <c r="H740" s="289"/>
      <c r="I740" s="289"/>
      <c r="J740" s="289"/>
      <c r="K740" s="289"/>
      <c r="L740" s="289"/>
      <c r="M740" s="289"/>
      <c r="N740" s="289"/>
      <c r="O740" s="289"/>
      <c r="P740" s="289"/>
      <c r="Q740" s="289"/>
      <c r="R740" s="289"/>
      <c r="S740" s="289"/>
      <c r="T740" s="289"/>
      <c r="U740" s="289"/>
      <c r="V740" s="289"/>
      <c r="W740" s="289"/>
      <c r="X740" s="289"/>
      <c r="Y740" s="408"/>
      <c r="Z740" s="421"/>
      <c r="AA740" s="421"/>
      <c r="AB740" s="421"/>
      <c r="AC740" s="304"/>
    </row>
    <row r="741" spans="1:30" ht="30" hidden="1" outlineLevel="1">
      <c r="A741" s="525">
        <v>49</v>
      </c>
      <c r="B741" s="424" t="s">
        <v>140</v>
      </c>
      <c r="C741" s="289" t="s">
        <v>583</v>
      </c>
      <c r="D741" s="293"/>
      <c r="E741" s="293"/>
      <c r="F741" s="293"/>
      <c r="G741" s="293"/>
      <c r="H741" s="293"/>
      <c r="I741" s="293"/>
      <c r="J741" s="293"/>
      <c r="K741" s="293"/>
      <c r="L741" s="293"/>
      <c r="M741" s="293"/>
      <c r="N741" s="293">
        <v>12</v>
      </c>
      <c r="O741" s="293"/>
      <c r="P741" s="293"/>
      <c r="Q741" s="293"/>
      <c r="R741" s="293"/>
      <c r="S741" s="293"/>
      <c r="T741" s="293"/>
      <c r="U741" s="293"/>
      <c r="V741" s="293"/>
      <c r="W741" s="293"/>
      <c r="X741" s="293"/>
      <c r="Y741" s="422"/>
      <c r="Z741" s="406"/>
      <c r="AA741" s="406"/>
      <c r="AB741" s="406"/>
      <c r="AC741" s="294">
        <f>SUM(Y741:AB741)</f>
        <v>0</v>
      </c>
      <c r="AD741" s="281"/>
    </row>
    <row r="742" spans="1:30" ht="15" hidden="1" outlineLevel="1">
      <c r="A742" s="525"/>
      <c r="B742" s="292" t="s">
        <v>308</v>
      </c>
      <c r="C742" s="289" t="s">
        <v>576</v>
      </c>
      <c r="D742" s="293"/>
      <c r="E742" s="293"/>
      <c r="F742" s="293"/>
      <c r="G742" s="293"/>
      <c r="H742" s="293"/>
      <c r="I742" s="293"/>
      <c r="J742" s="293"/>
      <c r="K742" s="293"/>
      <c r="L742" s="293"/>
      <c r="M742" s="293"/>
      <c r="N742" s="293">
        <f>N741</f>
        <v>12</v>
      </c>
      <c r="O742" s="293"/>
      <c r="P742" s="293"/>
      <c r="Q742" s="293"/>
      <c r="R742" s="293"/>
      <c r="S742" s="293"/>
      <c r="T742" s="293"/>
      <c r="U742" s="293"/>
      <c r="V742" s="293"/>
      <c r="W742" s="293"/>
      <c r="X742" s="293"/>
      <c r="Y742" s="407">
        <f>Y741</f>
        <v>0</v>
      </c>
      <c r="Z742" s="407">
        <f t="shared" ref="Z742" si="75">Z741</f>
        <v>0</v>
      </c>
      <c r="AA742" s="407">
        <f t="shared" ref="AA742" si="76">AA741</f>
        <v>0</v>
      </c>
      <c r="AB742" s="407">
        <f t="shared" ref="AB742" si="77">AB741</f>
        <v>0</v>
      </c>
      <c r="AC742" s="304"/>
      <c r="AD742" s="281"/>
    </row>
    <row r="743" spans="1:30" ht="15" outlineLevel="1">
      <c r="A743" s="525"/>
      <c r="B743" s="292"/>
      <c r="C743" s="303"/>
      <c r="D743" s="289"/>
      <c r="E743" s="289"/>
      <c r="F743" s="289"/>
      <c r="G743" s="289"/>
      <c r="H743" s="289"/>
      <c r="I743" s="289"/>
      <c r="J743" s="289"/>
      <c r="K743" s="289"/>
      <c r="L743" s="289"/>
      <c r="M743" s="289"/>
      <c r="N743" s="289"/>
      <c r="O743" s="289"/>
      <c r="P743" s="289"/>
      <c r="Q743" s="289"/>
      <c r="R743" s="289"/>
      <c r="S743" s="289"/>
      <c r="T743" s="289"/>
      <c r="U743" s="289"/>
      <c r="V743" s="289"/>
      <c r="W743" s="289"/>
      <c r="X743" s="289"/>
      <c r="Y743" s="408"/>
      <c r="Z743" s="408"/>
      <c r="AA743" s="408"/>
      <c r="AB743" s="408"/>
      <c r="AC743" s="304"/>
    </row>
    <row r="744" spans="1:30" ht="15.6">
      <c r="B744" s="325" t="s">
        <v>309</v>
      </c>
      <c r="C744" s="327"/>
      <c r="D744" s="327">
        <f>SUM(D587:D742)</f>
        <v>0</v>
      </c>
      <c r="E744" s="327">
        <f t="shared" ref="E744:M744" si="78">SUM(E587:E742)</f>
        <v>3515672.873083638</v>
      </c>
      <c r="F744" s="327">
        <f t="shared" si="78"/>
        <v>0</v>
      </c>
      <c r="G744" s="327">
        <f t="shared" si="78"/>
        <v>0</v>
      </c>
      <c r="H744" s="327">
        <f t="shared" si="78"/>
        <v>0</v>
      </c>
      <c r="I744" s="327">
        <f t="shared" si="78"/>
        <v>0</v>
      </c>
      <c r="J744" s="327">
        <f t="shared" si="78"/>
        <v>0</v>
      </c>
      <c r="K744" s="327">
        <f t="shared" si="78"/>
        <v>0</v>
      </c>
      <c r="L744" s="327">
        <f t="shared" si="78"/>
        <v>0</v>
      </c>
      <c r="M744" s="327">
        <f t="shared" si="78"/>
        <v>0</v>
      </c>
      <c r="N744" s="327"/>
      <c r="O744" s="327">
        <f>SUM(O587:O742)</f>
        <v>0</v>
      </c>
      <c r="P744" s="327">
        <f t="shared" ref="P744:X744" si="79">SUM(P587:P742)</f>
        <v>320.87319825353939</v>
      </c>
      <c r="Q744" s="327">
        <f t="shared" si="79"/>
        <v>0</v>
      </c>
      <c r="R744" s="327">
        <f t="shared" si="79"/>
        <v>0</v>
      </c>
      <c r="S744" s="327">
        <f t="shared" si="79"/>
        <v>0</v>
      </c>
      <c r="T744" s="327">
        <f t="shared" si="79"/>
        <v>0</v>
      </c>
      <c r="U744" s="327">
        <f t="shared" si="79"/>
        <v>0</v>
      </c>
      <c r="V744" s="327">
        <f t="shared" si="79"/>
        <v>0</v>
      </c>
      <c r="W744" s="327">
        <f t="shared" si="79"/>
        <v>0</v>
      </c>
      <c r="X744" s="327">
        <f t="shared" si="79"/>
        <v>0</v>
      </c>
      <c r="Y744" s="327">
        <f>IF(Y585="kWh",SUMPRODUCT(D587:D742,Y587:Y742))</f>
        <v>0</v>
      </c>
      <c r="Z744" s="327">
        <f>IF(Z585="kWh",SUMPRODUCT(D587:D742,Z587:Z742))</f>
        <v>0</v>
      </c>
      <c r="AA744" s="327">
        <f>IF(AA585="kw",SUMPRODUCT(N587:N742,O587:O742,AA587:AA742),SUMPRODUCT(D587:D742,AA587:AA742))</f>
        <v>0</v>
      </c>
      <c r="AB744" s="327">
        <f>IF(AB585="kw",SUMPRODUCT(N587:N742,O587:O742,AB587:AB742),SUMPRODUCT(D587:D742,AB587:AB742))</f>
        <v>0</v>
      </c>
      <c r="AC744" s="328"/>
      <c r="AD744" s="281"/>
    </row>
    <row r="745" spans="1:30" ht="15.6">
      <c r="B745" s="387" t="s">
        <v>310</v>
      </c>
      <c r="C745" s="388"/>
      <c r="D745" s="388"/>
      <c r="E745" s="388"/>
      <c r="F745" s="388"/>
      <c r="G745" s="388"/>
      <c r="H745" s="388"/>
      <c r="I745" s="388"/>
      <c r="J745" s="388"/>
      <c r="K745" s="388"/>
      <c r="L745" s="388"/>
      <c r="M745" s="388"/>
      <c r="N745" s="388"/>
      <c r="O745" s="388"/>
      <c r="P745" s="388"/>
      <c r="Q745" s="388"/>
      <c r="R745" s="388"/>
      <c r="S745" s="388"/>
      <c r="T745" s="388"/>
      <c r="U745" s="388"/>
      <c r="V745" s="388"/>
      <c r="W745" s="388"/>
      <c r="X745" s="388"/>
      <c r="Y745" s="388">
        <f>HLOOKUP(Y401,'2. LRAMVA Threshold'!$B$42:$Q$53,10,FALSE)</f>
        <v>0</v>
      </c>
      <c r="Z745" s="388">
        <f>HLOOKUP(Z401,'2. LRAMVA Threshold'!$B$42:$Q$53,10,FALSE)</f>
        <v>0</v>
      </c>
      <c r="AA745" s="388">
        <f>HLOOKUP(AA401,'2. LRAMVA Threshold'!$B$42:$Q$53,10,FALSE)</f>
        <v>0</v>
      </c>
      <c r="AB745" s="388">
        <f>HLOOKUP(AB401,'2. LRAMVA Threshold'!$B$42:$Q$53,10,FALSE)</f>
        <v>0</v>
      </c>
      <c r="AC745" s="438"/>
      <c r="AD745" s="281"/>
    </row>
    <row r="746" spans="1:30" ht="15">
      <c r="B746" s="390"/>
      <c r="C746" s="428"/>
      <c r="D746" s="429"/>
      <c r="E746" s="429"/>
      <c r="F746" s="429"/>
      <c r="G746" s="429"/>
      <c r="H746" s="429"/>
      <c r="I746" s="429"/>
      <c r="J746" s="429"/>
      <c r="K746" s="429"/>
      <c r="L746" s="429"/>
      <c r="M746" s="429"/>
      <c r="N746" s="429"/>
      <c r="O746" s="430"/>
      <c r="P746" s="429"/>
      <c r="Q746" s="429"/>
      <c r="R746" s="429"/>
      <c r="S746" s="431"/>
      <c r="T746" s="431"/>
      <c r="U746" s="431"/>
      <c r="V746" s="431"/>
      <c r="W746" s="429"/>
      <c r="X746" s="429"/>
      <c r="Y746" s="432"/>
      <c r="Z746" s="432"/>
      <c r="AA746" s="432"/>
      <c r="AB746" s="432"/>
      <c r="AC746" s="396"/>
    </row>
    <row r="747" spans="1:30" ht="15">
      <c r="B747" s="322" t="s">
        <v>311</v>
      </c>
      <c r="C747" s="336"/>
      <c r="D747" s="336"/>
      <c r="E747" s="372"/>
      <c r="F747" s="372"/>
      <c r="G747" s="372"/>
      <c r="H747" s="372"/>
      <c r="I747" s="372"/>
      <c r="J747" s="372"/>
      <c r="K747" s="372"/>
      <c r="L747" s="372"/>
      <c r="M747" s="372"/>
      <c r="N747" s="372"/>
      <c r="O747" s="289"/>
      <c r="P747" s="338"/>
      <c r="Q747" s="338"/>
      <c r="R747" s="338"/>
      <c r="S747" s="337"/>
      <c r="T747" s="337"/>
      <c r="U747" s="337"/>
      <c r="V747" s="337"/>
      <c r="W747" s="338"/>
      <c r="X747" s="338"/>
      <c r="Y747" s="339">
        <f>HLOOKUP(Y$35,'3.  Distribution Rates'!$C$122:$P$133,10,FALSE)</f>
        <v>5.0000000000000001E-3</v>
      </c>
      <c r="Z747" s="339">
        <f>HLOOKUP(Z$35,'3.  Distribution Rates'!$C$122:$P$133,10,FALSE)</f>
        <v>0.02</v>
      </c>
      <c r="AA747" s="339">
        <f>HLOOKUP(AA$35,'3.  Distribution Rates'!$C$122:$P$133,10,FALSE)</f>
        <v>4.7934000000000001</v>
      </c>
      <c r="AB747" s="339">
        <f>HLOOKUP(AB$35,'3.  Distribution Rates'!$C$122:$P$133,10,FALSE)</f>
        <v>4.9275000000000002</v>
      </c>
      <c r="AC747" s="345"/>
      <c r="AD747" s="281"/>
    </row>
    <row r="748" spans="1:30" ht="15">
      <c r="B748" s="322" t="s">
        <v>312</v>
      </c>
      <c r="C748" s="342"/>
      <c r="D748" s="307"/>
      <c r="E748" s="277"/>
      <c r="F748" s="277"/>
      <c r="G748" s="277"/>
      <c r="H748" s="277"/>
      <c r="I748" s="277"/>
      <c r="J748" s="277"/>
      <c r="K748" s="277"/>
      <c r="L748" s="277"/>
      <c r="M748" s="277"/>
      <c r="N748" s="277"/>
      <c r="O748" s="289"/>
      <c r="P748" s="277"/>
      <c r="Q748" s="277"/>
      <c r="R748" s="277"/>
      <c r="S748" s="307"/>
      <c r="T748" s="307"/>
      <c r="U748" s="307"/>
      <c r="V748" s="307"/>
      <c r="W748" s="277"/>
      <c r="X748" s="277"/>
      <c r="Y748" s="374">
        <f>'4.  2011-2014 LRAM'!Y141*Y747</f>
        <v>0</v>
      </c>
      <c r="Z748" s="374">
        <f>'4.  2011-2014 LRAM'!Z141*Z747</f>
        <v>0</v>
      </c>
      <c r="AA748" s="374">
        <f>'4.  2011-2014 LRAM'!AA141*AA747</f>
        <v>0</v>
      </c>
      <c r="AB748" s="374">
        <f>'4.  2011-2014 LRAM'!AB141*AB747</f>
        <v>0</v>
      </c>
      <c r="AC748" s="622">
        <f t="shared" ref="AC748:AC755" si="80">SUM(Y748:AB748)</f>
        <v>0</v>
      </c>
      <c r="AD748" s="281"/>
    </row>
    <row r="749" spans="1:30" ht="15">
      <c r="B749" s="322" t="s">
        <v>313</v>
      </c>
      <c r="C749" s="342"/>
      <c r="D749" s="307"/>
      <c r="E749" s="277"/>
      <c r="F749" s="277"/>
      <c r="G749" s="277"/>
      <c r="H749" s="277"/>
      <c r="I749" s="277"/>
      <c r="J749" s="277"/>
      <c r="K749" s="277"/>
      <c r="L749" s="277"/>
      <c r="M749" s="277"/>
      <c r="N749" s="277"/>
      <c r="O749" s="289"/>
      <c r="P749" s="277"/>
      <c r="Q749" s="277"/>
      <c r="R749" s="277"/>
      <c r="S749" s="307"/>
      <c r="T749" s="307"/>
      <c r="U749" s="307"/>
      <c r="V749" s="307"/>
      <c r="W749" s="277"/>
      <c r="X749" s="277"/>
      <c r="Y749" s="374">
        <f>'4.  2011-2014 LRAM'!Y270*Y747</f>
        <v>0</v>
      </c>
      <c r="Z749" s="374">
        <f>'4.  2011-2014 LRAM'!Z270*Z747</f>
        <v>0</v>
      </c>
      <c r="AA749" s="374">
        <f>'4.  2011-2014 LRAM'!AA270*AA747</f>
        <v>0</v>
      </c>
      <c r="AB749" s="374">
        <f>'4.  2011-2014 LRAM'!AB270*AB747</f>
        <v>0</v>
      </c>
      <c r="AC749" s="622">
        <f t="shared" si="80"/>
        <v>0</v>
      </c>
    </row>
    <row r="750" spans="1:30" ht="15">
      <c r="B750" s="322" t="s">
        <v>314</v>
      </c>
      <c r="C750" s="342"/>
      <c r="D750" s="307"/>
      <c r="E750" s="277"/>
      <c r="F750" s="277"/>
      <c r="G750" s="277"/>
      <c r="H750" s="277"/>
      <c r="I750" s="277"/>
      <c r="J750" s="277"/>
      <c r="K750" s="277"/>
      <c r="L750" s="277"/>
      <c r="M750" s="277"/>
      <c r="N750" s="277"/>
      <c r="O750" s="289"/>
      <c r="P750" s="277"/>
      <c r="Q750" s="277"/>
      <c r="R750" s="277"/>
      <c r="S750" s="307"/>
      <c r="T750" s="307"/>
      <c r="U750" s="307"/>
      <c r="V750" s="307"/>
      <c r="W750" s="277"/>
      <c r="X750" s="277"/>
      <c r="Y750" s="374">
        <f>'4.  2011-2014 LRAM'!Y399*Y747</f>
        <v>0</v>
      </c>
      <c r="Z750" s="374">
        <f>'4.  2011-2014 LRAM'!Z399*Z747</f>
        <v>0</v>
      </c>
      <c r="AA750" s="374">
        <f>'4.  2011-2014 LRAM'!AA399*AA747</f>
        <v>0</v>
      </c>
      <c r="AB750" s="374">
        <f>'4.  2011-2014 LRAM'!AB399*AB747</f>
        <v>0</v>
      </c>
      <c r="AC750" s="622">
        <f t="shared" si="80"/>
        <v>0</v>
      </c>
    </row>
    <row r="751" spans="1:30" ht="15">
      <c r="B751" s="322" t="s">
        <v>315</v>
      </c>
      <c r="C751" s="342"/>
      <c r="D751" s="307"/>
      <c r="E751" s="277"/>
      <c r="F751" s="277"/>
      <c r="G751" s="277"/>
      <c r="H751" s="277"/>
      <c r="I751" s="277"/>
      <c r="J751" s="277"/>
      <c r="K751" s="277"/>
      <c r="L751" s="277"/>
      <c r="M751" s="277"/>
      <c r="N751" s="277"/>
      <c r="O751" s="289"/>
      <c r="P751" s="277"/>
      <c r="Q751" s="277"/>
      <c r="R751" s="277"/>
      <c r="S751" s="307"/>
      <c r="T751" s="307"/>
      <c r="U751" s="307"/>
      <c r="V751" s="307"/>
      <c r="W751" s="277"/>
      <c r="X751" s="277"/>
      <c r="Y751" s="374">
        <f>'4.  2011-2014 LRAM'!Y529*Y747</f>
        <v>0</v>
      </c>
      <c r="Z751" s="374">
        <f>'4.  2011-2014 LRAM'!Z529*Z747</f>
        <v>0</v>
      </c>
      <c r="AA751" s="374">
        <f>'4.  2011-2014 LRAM'!AA529*AA747</f>
        <v>0</v>
      </c>
      <c r="AB751" s="374">
        <f>'4.  2011-2014 LRAM'!AB529*AB747</f>
        <v>0</v>
      </c>
      <c r="AC751" s="622">
        <f t="shared" si="80"/>
        <v>0</v>
      </c>
    </row>
    <row r="752" spans="1:30" ht="15">
      <c r="B752" s="322" t="s">
        <v>316</v>
      </c>
      <c r="C752" s="342"/>
      <c r="D752" s="307"/>
      <c r="E752" s="277"/>
      <c r="F752" s="277"/>
      <c r="G752" s="277"/>
      <c r="H752" s="277"/>
      <c r="I752" s="277"/>
      <c r="J752" s="277"/>
      <c r="K752" s="277"/>
      <c r="L752" s="277"/>
      <c r="M752" s="277"/>
      <c r="N752" s="277"/>
      <c r="O752" s="289"/>
      <c r="P752" s="277"/>
      <c r="Q752" s="277"/>
      <c r="R752" s="277"/>
      <c r="S752" s="307"/>
      <c r="T752" s="307"/>
      <c r="U752" s="307"/>
      <c r="V752" s="307"/>
      <c r="W752" s="277"/>
      <c r="X752" s="277"/>
      <c r="Y752" s="374">
        <f t="shared" ref="Y752:AB752" si="81">Y210*Y747</f>
        <v>0</v>
      </c>
      <c r="Z752" s="374">
        <f t="shared" si="81"/>
        <v>0</v>
      </c>
      <c r="AA752" s="374">
        <f t="shared" si="81"/>
        <v>0</v>
      </c>
      <c r="AB752" s="374">
        <f t="shared" si="81"/>
        <v>0</v>
      </c>
      <c r="AC752" s="622">
        <f t="shared" si="80"/>
        <v>0</v>
      </c>
    </row>
    <row r="753" spans="1:29" ht="15">
      <c r="B753" s="322" t="s">
        <v>317</v>
      </c>
      <c r="C753" s="342"/>
      <c r="D753" s="307"/>
      <c r="E753" s="277"/>
      <c r="F753" s="277"/>
      <c r="G753" s="277"/>
      <c r="H753" s="277"/>
      <c r="I753" s="277"/>
      <c r="J753" s="277"/>
      <c r="K753" s="277"/>
      <c r="L753" s="277"/>
      <c r="M753" s="277"/>
      <c r="N753" s="277"/>
      <c r="O753" s="289"/>
      <c r="P753" s="277"/>
      <c r="Q753" s="277"/>
      <c r="R753" s="277"/>
      <c r="S753" s="307"/>
      <c r="T753" s="307"/>
      <c r="U753" s="307"/>
      <c r="V753" s="307"/>
      <c r="W753" s="277"/>
      <c r="X753" s="277"/>
      <c r="Y753" s="374">
        <f t="shared" ref="Y753:AB753" si="82">Y393*Y747</f>
        <v>0</v>
      </c>
      <c r="Z753" s="374">
        <f t="shared" si="82"/>
        <v>0</v>
      </c>
      <c r="AA753" s="374">
        <f t="shared" si="82"/>
        <v>0</v>
      </c>
      <c r="AB753" s="374">
        <f t="shared" si="82"/>
        <v>0</v>
      </c>
      <c r="AC753" s="622">
        <f t="shared" si="80"/>
        <v>0</v>
      </c>
    </row>
    <row r="754" spans="1:29" ht="15">
      <c r="B754" s="322" t="s">
        <v>318</v>
      </c>
      <c r="C754" s="342"/>
      <c r="D754" s="307"/>
      <c r="E754" s="277"/>
      <c r="F754" s="277"/>
      <c r="G754" s="277"/>
      <c r="H754" s="277"/>
      <c r="I754" s="277"/>
      <c r="J754" s="277"/>
      <c r="K754" s="277"/>
      <c r="L754" s="277"/>
      <c r="M754" s="277"/>
      <c r="N754" s="277"/>
      <c r="O754" s="289"/>
      <c r="P754" s="277"/>
      <c r="Q754" s="277"/>
      <c r="R754" s="277"/>
      <c r="S754" s="307"/>
      <c r="T754" s="307"/>
      <c r="U754" s="307"/>
      <c r="V754" s="307"/>
      <c r="W754" s="277"/>
      <c r="X754" s="277"/>
      <c r="Y754" s="374">
        <f t="shared" ref="Y754:AB754" si="83">Y576*Y747</f>
        <v>0</v>
      </c>
      <c r="Z754" s="374">
        <f t="shared" si="83"/>
        <v>0</v>
      </c>
      <c r="AA754" s="374">
        <f t="shared" si="83"/>
        <v>0</v>
      </c>
      <c r="AB754" s="374">
        <f t="shared" si="83"/>
        <v>0</v>
      </c>
      <c r="AC754" s="622">
        <f t="shared" si="80"/>
        <v>0</v>
      </c>
    </row>
    <row r="755" spans="1:29" ht="15">
      <c r="B755" s="322" t="s">
        <v>319</v>
      </c>
      <c r="C755" s="342"/>
      <c r="D755" s="307"/>
      <c r="E755" s="277"/>
      <c r="F755" s="277"/>
      <c r="G755" s="277"/>
      <c r="H755" s="277"/>
      <c r="I755" s="277"/>
      <c r="J755" s="277"/>
      <c r="K755" s="277"/>
      <c r="L755" s="277"/>
      <c r="M755" s="277"/>
      <c r="N755" s="277"/>
      <c r="O755" s="289"/>
      <c r="P755" s="277"/>
      <c r="Q755" s="277"/>
      <c r="R755" s="277"/>
      <c r="S755" s="307"/>
      <c r="T755" s="307"/>
      <c r="U755" s="307"/>
      <c r="V755" s="307"/>
      <c r="W755" s="277"/>
      <c r="X755" s="277"/>
      <c r="Y755" s="374">
        <f>Y744*Y747</f>
        <v>0</v>
      </c>
      <c r="Z755" s="374">
        <f t="shared" ref="Z755:AB755" si="84">Z744*Z747</f>
        <v>0</v>
      </c>
      <c r="AA755" s="374">
        <f t="shared" si="84"/>
        <v>0</v>
      </c>
      <c r="AB755" s="374">
        <f t="shared" si="84"/>
        <v>0</v>
      </c>
      <c r="AC755" s="622">
        <f t="shared" si="80"/>
        <v>0</v>
      </c>
    </row>
    <row r="756" spans="1:29" ht="15.6">
      <c r="B756" s="346" t="s">
        <v>320</v>
      </c>
      <c r="C756" s="342"/>
      <c r="D756" s="334"/>
      <c r="E756" s="332"/>
      <c r="F756" s="332"/>
      <c r="G756" s="332"/>
      <c r="H756" s="332"/>
      <c r="I756" s="332"/>
      <c r="J756" s="332"/>
      <c r="K756" s="332"/>
      <c r="L756" s="332"/>
      <c r="M756" s="332"/>
      <c r="N756" s="332"/>
      <c r="O756" s="298"/>
      <c r="P756" s="332"/>
      <c r="Q756" s="332"/>
      <c r="R756" s="332"/>
      <c r="S756" s="334"/>
      <c r="T756" s="334"/>
      <c r="U756" s="334"/>
      <c r="V756" s="334"/>
      <c r="W756" s="332"/>
      <c r="X756" s="332"/>
      <c r="Y756" s="343">
        <f>SUM(Y748:Y755)</f>
        <v>0</v>
      </c>
      <c r="Z756" s="343">
        <f>SUM(Z748:Z755)</f>
        <v>0</v>
      </c>
      <c r="AA756" s="343">
        <f t="shared" ref="AA756:AB756" si="85">SUM(AA748:AA755)</f>
        <v>0</v>
      </c>
      <c r="AB756" s="343">
        <f t="shared" si="85"/>
        <v>0</v>
      </c>
      <c r="AC756" s="403">
        <f>SUM(AC748:AC755)</f>
        <v>0</v>
      </c>
    </row>
    <row r="757" spans="1:29" ht="15.6">
      <c r="B757" s="346" t="s">
        <v>321</v>
      </c>
      <c r="C757" s="342"/>
      <c r="D757" s="347"/>
      <c r="E757" s="332"/>
      <c r="F757" s="332"/>
      <c r="G757" s="332"/>
      <c r="H757" s="332"/>
      <c r="I757" s="332"/>
      <c r="J757" s="332"/>
      <c r="K757" s="332"/>
      <c r="L757" s="332"/>
      <c r="M757" s="332"/>
      <c r="N757" s="332"/>
      <c r="O757" s="298"/>
      <c r="P757" s="332"/>
      <c r="Q757" s="332"/>
      <c r="R757" s="332"/>
      <c r="S757" s="334"/>
      <c r="T757" s="334"/>
      <c r="U757" s="334"/>
      <c r="V757" s="334"/>
      <c r="W757" s="332"/>
      <c r="X757" s="332"/>
      <c r="Y757" s="344">
        <f>Y745*Y747</f>
        <v>0</v>
      </c>
      <c r="Z757" s="344">
        <f t="shared" ref="Z757:AB757" si="86">Z745*Z747</f>
        <v>0</v>
      </c>
      <c r="AA757" s="344">
        <f t="shared" si="86"/>
        <v>0</v>
      </c>
      <c r="AB757" s="344">
        <f t="shared" si="86"/>
        <v>0</v>
      </c>
      <c r="AC757" s="403">
        <f>SUM(Y757:AB757)</f>
        <v>0</v>
      </c>
    </row>
    <row r="758" spans="1:29" ht="15.6">
      <c r="B758" s="346" t="s">
        <v>322</v>
      </c>
      <c r="C758" s="342"/>
      <c r="D758" s="347"/>
      <c r="E758" s="332"/>
      <c r="F758" s="332"/>
      <c r="G758" s="332"/>
      <c r="H758" s="332"/>
      <c r="I758" s="332"/>
      <c r="J758" s="332"/>
      <c r="K758" s="332"/>
      <c r="L758" s="332"/>
      <c r="M758" s="332"/>
      <c r="N758" s="332"/>
      <c r="O758" s="298"/>
      <c r="P758" s="332"/>
      <c r="Q758" s="332"/>
      <c r="R758" s="332"/>
      <c r="S758" s="347"/>
      <c r="T758" s="347"/>
      <c r="U758" s="347"/>
      <c r="V758" s="347"/>
      <c r="W758" s="332"/>
      <c r="X758" s="332"/>
      <c r="Y758" s="348"/>
      <c r="Z758" s="348"/>
      <c r="AA758" s="348"/>
      <c r="AB758" s="348"/>
      <c r="AC758" s="403">
        <f>AC756-AC757</f>
        <v>0</v>
      </c>
    </row>
    <row r="759" spans="1:29" ht="15">
      <c r="B759" s="322"/>
      <c r="C759" s="347"/>
      <c r="D759" s="347"/>
      <c r="E759" s="332"/>
      <c r="F759" s="332"/>
      <c r="G759" s="332"/>
      <c r="H759" s="332"/>
      <c r="I759" s="332"/>
      <c r="J759" s="332"/>
      <c r="K759" s="332"/>
      <c r="L759" s="332"/>
      <c r="M759" s="332"/>
      <c r="N759" s="332"/>
      <c r="O759" s="298"/>
      <c r="P759" s="332"/>
      <c r="Q759" s="332"/>
      <c r="R759" s="332"/>
      <c r="S759" s="347"/>
      <c r="T759" s="342"/>
      <c r="U759" s="347"/>
      <c r="V759" s="347"/>
      <c r="W759" s="332"/>
      <c r="X759" s="332"/>
      <c r="Y759" s="349"/>
      <c r="Z759" s="349"/>
      <c r="AA759" s="349"/>
      <c r="AB759" s="349"/>
      <c r="AC759" s="345"/>
    </row>
    <row r="760" spans="1:29" ht="15">
      <c r="B760" s="435" t="s">
        <v>323</v>
      </c>
      <c r="C760" s="302"/>
      <c r="D760" s="277"/>
      <c r="E760" s="277"/>
      <c r="F760" s="277"/>
      <c r="G760" s="277"/>
      <c r="H760" s="277"/>
      <c r="I760" s="277"/>
      <c r="J760" s="277"/>
      <c r="K760" s="277"/>
      <c r="L760" s="277"/>
      <c r="M760" s="277"/>
      <c r="N760" s="277"/>
      <c r="O760" s="354"/>
      <c r="P760" s="277"/>
      <c r="Q760" s="277"/>
      <c r="R760" s="277"/>
      <c r="S760" s="302"/>
      <c r="T760" s="307"/>
      <c r="U760" s="307"/>
      <c r="V760" s="277"/>
      <c r="W760" s="277"/>
      <c r="X760" s="307"/>
      <c r="Y760" s="289">
        <f>SUMPRODUCT(E587:E742,Y587:Y742)</f>
        <v>1591358.8730836378</v>
      </c>
      <c r="Z760" s="289">
        <f>SUMPRODUCT(E587:E742,Z587:Z742)</f>
        <v>577294.19999999995</v>
      </c>
      <c r="AA760" s="289">
        <f t="shared" ref="AA760:AB760" si="87">IF(AA585="kw",SUMPRODUCT($N$587:$N$742,$P$587:$P$742,AA587:AA742),SUMPRODUCT($E$587:$E$742,AA587:AA742))</f>
        <v>2502.8109463776073</v>
      </c>
      <c r="AB760" s="289">
        <f t="shared" si="87"/>
        <v>192.52391895212364</v>
      </c>
      <c r="AC760" s="335"/>
    </row>
    <row r="761" spans="1:29" ht="15">
      <c r="B761" s="436" t="s">
        <v>324</v>
      </c>
      <c r="C761" s="361"/>
      <c r="D761" s="380"/>
      <c r="E761" s="380"/>
      <c r="F761" s="380"/>
      <c r="G761" s="380"/>
      <c r="H761" s="380"/>
      <c r="I761" s="380"/>
      <c r="J761" s="380"/>
      <c r="K761" s="380"/>
      <c r="L761" s="380"/>
      <c r="M761" s="380"/>
      <c r="N761" s="380"/>
      <c r="O761" s="379"/>
      <c r="P761" s="380"/>
      <c r="Q761" s="380"/>
      <c r="R761" s="380"/>
      <c r="S761" s="361"/>
      <c r="T761" s="381"/>
      <c r="U761" s="381"/>
      <c r="V761" s="380"/>
      <c r="W761" s="380"/>
      <c r="X761" s="381"/>
      <c r="Y761" s="324">
        <f>SUMPRODUCT(F587:F742,Y587:Y742)</f>
        <v>0</v>
      </c>
      <c r="Z761" s="324">
        <f>SUMPRODUCT(F587:F742,Z587:Z742)</f>
        <v>0</v>
      </c>
      <c r="AA761" s="324">
        <f t="shared" ref="AA761:AB761" si="88">IF(AA585="kw",SUMPRODUCT($N$587:$N$742,$Q$587:$Q$742,AA587:AA742),SUMPRODUCT($F$587:$F$742,AA587:AA742))</f>
        <v>0</v>
      </c>
      <c r="AB761" s="324">
        <f t="shared" si="88"/>
        <v>0</v>
      </c>
      <c r="AC761" s="382"/>
    </row>
    <row r="762" spans="1:29" ht="20.25" customHeight="1">
      <c r="B762" s="364" t="s">
        <v>580</v>
      </c>
      <c r="C762" s="383"/>
      <c r="D762" s="384"/>
      <c r="E762" s="384"/>
      <c r="F762" s="384"/>
      <c r="G762" s="384"/>
      <c r="H762" s="384"/>
      <c r="I762" s="384"/>
      <c r="J762" s="384"/>
      <c r="K762" s="384"/>
      <c r="L762" s="384"/>
      <c r="M762" s="384"/>
      <c r="N762" s="384"/>
      <c r="O762" s="384"/>
      <c r="P762" s="384"/>
      <c r="Q762" s="384"/>
      <c r="R762" s="384"/>
      <c r="S762" s="367"/>
      <c r="T762" s="368"/>
      <c r="U762" s="384"/>
      <c r="V762" s="384"/>
      <c r="W762" s="384"/>
      <c r="X762" s="384"/>
      <c r="Y762" s="405"/>
      <c r="Z762" s="405"/>
      <c r="AA762" s="405"/>
      <c r="AB762" s="405"/>
      <c r="AC762" s="385"/>
    </row>
    <row r="765" spans="1:29" ht="15.6">
      <c r="B765" s="278" t="s">
        <v>325</v>
      </c>
      <c r="C765" s="279"/>
      <c r="D765" s="583" t="s">
        <v>524</v>
      </c>
      <c r="E765" s="253"/>
      <c r="F765" s="583"/>
      <c r="G765" s="253"/>
      <c r="H765" s="253"/>
      <c r="I765" s="253"/>
      <c r="J765" s="253"/>
      <c r="K765" s="253"/>
      <c r="L765" s="253"/>
      <c r="M765" s="253"/>
      <c r="N765" s="253"/>
      <c r="O765" s="279"/>
      <c r="P765" s="253"/>
      <c r="Q765" s="253"/>
      <c r="R765" s="253"/>
      <c r="S765" s="253"/>
      <c r="T765" s="253"/>
      <c r="U765" s="253"/>
      <c r="V765" s="253"/>
      <c r="W765" s="253"/>
      <c r="X765" s="253"/>
      <c r="Y765" s="269"/>
      <c r="Z765" s="267"/>
      <c r="AA765" s="267"/>
      <c r="AB765" s="267"/>
    </row>
    <row r="766" spans="1:29" ht="33" customHeight="1">
      <c r="B766" s="854" t="s">
        <v>209</v>
      </c>
      <c r="C766" s="856" t="s">
        <v>32</v>
      </c>
      <c r="D766" s="282" t="s">
        <v>420</v>
      </c>
      <c r="E766" s="858" t="s">
        <v>207</v>
      </c>
      <c r="F766" s="859"/>
      <c r="G766" s="859"/>
      <c r="H766" s="859"/>
      <c r="I766" s="859"/>
      <c r="J766" s="859"/>
      <c r="K766" s="859"/>
      <c r="L766" s="859"/>
      <c r="M766" s="860"/>
      <c r="N766" s="864" t="s">
        <v>211</v>
      </c>
      <c r="O766" s="282" t="s">
        <v>421</v>
      </c>
      <c r="P766" s="858" t="s">
        <v>210</v>
      </c>
      <c r="Q766" s="859"/>
      <c r="R766" s="859"/>
      <c r="S766" s="859"/>
      <c r="T766" s="859"/>
      <c r="U766" s="859"/>
      <c r="V766" s="859"/>
      <c r="W766" s="859"/>
      <c r="X766" s="860"/>
      <c r="Y766" s="861" t="s">
        <v>241</v>
      </c>
      <c r="Z766" s="862"/>
      <c r="AA766" s="862"/>
      <c r="AB766" s="862"/>
      <c r="AC766" s="863"/>
    </row>
    <row r="767" spans="1:29" ht="65.25" customHeight="1">
      <c r="B767" s="855"/>
      <c r="C767" s="857"/>
      <c r="D767" s="283">
        <v>2019</v>
      </c>
      <c r="E767" s="283">
        <v>2020</v>
      </c>
      <c r="F767" s="283">
        <v>2021</v>
      </c>
      <c r="G767" s="283">
        <v>2022</v>
      </c>
      <c r="H767" s="283">
        <v>2023</v>
      </c>
      <c r="I767" s="283">
        <v>2024</v>
      </c>
      <c r="J767" s="283">
        <v>2025</v>
      </c>
      <c r="K767" s="283">
        <v>2026</v>
      </c>
      <c r="L767" s="283">
        <v>2027</v>
      </c>
      <c r="M767" s="283">
        <v>2028</v>
      </c>
      <c r="N767" s="865"/>
      <c r="O767" s="283">
        <v>2019</v>
      </c>
      <c r="P767" s="283">
        <v>2020</v>
      </c>
      <c r="Q767" s="283">
        <v>2021</v>
      </c>
      <c r="R767" s="283">
        <v>2022</v>
      </c>
      <c r="S767" s="283">
        <v>2023</v>
      </c>
      <c r="T767" s="283">
        <v>2024</v>
      </c>
      <c r="U767" s="283">
        <v>2025</v>
      </c>
      <c r="V767" s="283">
        <v>2026</v>
      </c>
      <c r="W767" s="283">
        <v>2027</v>
      </c>
      <c r="X767" s="283">
        <v>2028</v>
      </c>
      <c r="Y767" s="283" t="str">
        <f>'1.  LRAMVA Summary'!D52</f>
        <v>Residential</v>
      </c>
      <c r="Z767" s="283" t="str">
        <f>'1.  LRAMVA Summary'!E52</f>
        <v>GS&lt;50 kW</v>
      </c>
      <c r="AA767" s="283" t="str">
        <f>'1.  LRAMVA Summary'!F52</f>
        <v>GS&gt;50 kW - Thermal Demand Meter</v>
      </c>
      <c r="AB767" s="283" t="str">
        <f>'1.  LRAMVA Summary'!G52</f>
        <v>GS&gt;50 kW - Interval Meter</v>
      </c>
      <c r="AC767" s="285" t="str">
        <f>'1.  LRAMVA Summary'!R52</f>
        <v>Total</v>
      </c>
    </row>
    <row r="768" spans="1:29" ht="15.75" customHeight="1">
      <c r="A768" s="525"/>
      <c r="B768" s="511" t="s">
        <v>502</v>
      </c>
      <c r="C768" s="287"/>
      <c r="D768" s="287"/>
      <c r="E768" s="287"/>
      <c r="F768" s="287"/>
      <c r="G768" s="287"/>
      <c r="H768" s="287"/>
      <c r="I768" s="287"/>
      <c r="J768" s="287"/>
      <c r="K768" s="287"/>
      <c r="L768" s="287"/>
      <c r="M768" s="287"/>
      <c r="N768" s="288"/>
      <c r="O768" s="287"/>
      <c r="P768" s="287"/>
      <c r="Q768" s="287"/>
      <c r="R768" s="287"/>
      <c r="S768" s="287"/>
      <c r="T768" s="287"/>
      <c r="U768" s="287"/>
      <c r="V768" s="287"/>
      <c r="W768" s="287"/>
      <c r="X768" s="287"/>
      <c r="Y768" s="289" t="str">
        <f>'1.  LRAMVA Summary'!D53</f>
        <v>kWh</v>
      </c>
      <c r="Z768" s="289" t="str">
        <f>'1.  LRAMVA Summary'!E53</f>
        <v>kWh</v>
      </c>
      <c r="AA768" s="289" t="str">
        <f>'1.  LRAMVA Summary'!F53</f>
        <v>kW</v>
      </c>
      <c r="AB768" s="289" t="str">
        <f>'1.  LRAMVA Summary'!G53</f>
        <v>kW</v>
      </c>
      <c r="AC768" s="290"/>
    </row>
    <row r="769" spans="1:30" ht="15.6" outlineLevel="1">
      <c r="A769" s="525"/>
      <c r="B769" s="497" t="s">
        <v>495</v>
      </c>
      <c r="C769" s="287"/>
      <c r="D769" s="287"/>
      <c r="E769" s="287"/>
      <c r="F769" s="287"/>
      <c r="G769" s="287"/>
      <c r="H769" s="287"/>
      <c r="I769" s="287"/>
      <c r="J769" s="287"/>
      <c r="K769" s="287"/>
      <c r="L769" s="287"/>
      <c r="M769" s="287"/>
      <c r="N769" s="288"/>
      <c r="O769" s="287"/>
      <c r="P769" s="287"/>
      <c r="Q769" s="287"/>
      <c r="R769" s="287"/>
      <c r="S769" s="287"/>
      <c r="T769" s="287"/>
      <c r="U769" s="287"/>
      <c r="V769" s="287"/>
      <c r="W769" s="287"/>
      <c r="X769" s="287"/>
      <c r="Y769" s="289"/>
      <c r="Z769" s="289"/>
      <c r="AA769" s="289"/>
      <c r="AB769" s="289"/>
      <c r="AC769" s="290"/>
    </row>
    <row r="770" spans="1:30" ht="15" hidden="1" outlineLevel="1">
      <c r="A770" s="525">
        <v>1</v>
      </c>
      <c r="B770" s="424" t="s">
        <v>94</v>
      </c>
      <c r="C770" s="289" t="s">
        <v>583</v>
      </c>
      <c r="D770" s="293"/>
      <c r="E770" s="293"/>
      <c r="F770" s="293"/>
      <c r="G770" s="293"/>
      <c r="H770" s="293"/>
      <c r="I770" s="293"/>
      <c r="J770" s="293"/>
      <c r="K770" s="293"/>
      <c r="L770" s="293"/>
      <c r="M770" s="293"/>
      <c r="N770" s="289"/>
      <c r="O770" s="293"/>
      <c r="P770" s="293"/>
      <c r="Q770" s="293"/>
      <c r="R770" s="293"/>
      <c r="S770" s="293"/>
      <c r="T770" s="293"/>
      <c r="U770" s="293"/>
      <c r="V770" s="293"/>
      <c r="W770" s="293"/>
      <c r="X770" s="293"/>
      <c r="Y770" s="749"/>
      <c r="Z770" s="749"/>
      <c r="AA770" s="749"/>
      <c r="AB770" s="749"/>
      <c r="AC770" s="294">
        <f>SUM(Y770:AB770)</f>
        <v>0</v>
      </c>
      <c r="AD770" s="281"/>
    </row>
    <row r="771" spans="1:30" ht="15" hidden="1" outlineLevel="1">
      <c r="A771" s="525"/>
      <c r="B771" s="292" t="s">
        <v>340</v>
      </c>
      <c r="C771" s="289" t="s">
        <v>576</v>
      </c>
      <c r="D771" s="293"/>
      <c r="E771" s="293"/>
      <c r="F771" s="293"/>
      <c r="G771" s="293"/>
      <c r="H771" s="293"/>
      <c r="I771" s="293"/>
      <c r="J771" s="293"/>
      <c r="K771" s="293"/>
      <c r="L771" s="293"/>
      <c r="M771" s="293"/>
      <c r="N771" s="463"/>
      <c r="O771" s="293"/>
      <c r="P771" s="293"/>
      <c r="Q771" s="293"/>
      <c r="R771" s="293"/>
      <c r="S771" s="293"/>
      <c r="T771" s="293"/>
      <c r="U771" s="293"/>
      <c r="V771" s="293"/>
      <c r="W771" s="293"/>
      <c r="X771" s="293"/>
      <c r="Y771" s="758">
        <f t="shared" ref="Y771" si="89">Y770</f>
        <v>0</v>
      </c>
      <c r="Z771" s="758">
        <f t="shared" ref="Z771:AB771" si="90">Z770</f>
        <v>0</v>
      </c>
      <c r="AA771" s="758">
        <f t="shared" si="90"/>
        <v>0</v>
      </c>
      <c r="AB771" s="758">
        <f t="shared" si="90"/>
        <v>0</v>
      </c>
      <c r="AC771" s="295"/>
      <c r="AD771" s="281"/>
    </row>
    <row r="772" spans="1:30" ht="15.6" hidden="1" outlineLevel="1">
      <c r="A772" s="525"/>
      <c r="B772" s="296"/>
      <c r="C772" s="297"/>
      <c r="D772" s="297"/>
      <c r="E772" s="297"/>
      <c r="F772" s="297"/>
      <c r="G772" s="297"/>
      <c r="H772" s="297"/>
      <c r="I772" s="297"/>
      <c r="J772" s="297"/>
      <c r="K772" s="297"/>
      <c r="L772" s="297"/>
      <c r="M772" s="297"/>
      <c r="N772" s="298"/>
      <c r="O772" s="297"/>
      <c r="P772" s="297"/>
      <c r="Q772" s="297"/>
      <c r="R772" s="297"/>
      <c r="S772" s="297"/>
      <c r="T772" s="297"/>
      <c r="U772" s="297"/>
      <c r="V772" s="297"/>
      <c r="W772" s="297"/>
      <c r="X772" s="297"/>
      <c r="Y772" s="757"/>
      <c r="Z772" s="772"/>
      <c r="AA772" s="772"/>
      <c r="AB772" s="772"/>
      <c r="AC772" s="300"/>
    </row>
    <row r="773" spans="1:30" ht="15" hidden="1" outlineLevel="1">
      <c r="A773" s="525">
        <v>2</v>
      </c>
      <c r="B773" s="424" t="s">
        <v>95</v>
      </c>
      <c r="C773" s="289" t="s">
        <v>583</v>
      </c>
      <c r="D773" s="293"/>
      <c r="E773" s="293"/>
      <c r="F773" s="293"/>
      <c r="G773" s="293"/>
      <c r="H773" s="293"/>
      <c r="I773" s="293"/>
      <c r="J773" s="293"/>
      <c r="K773" s="293"/>
      <c r="L773" s="293"/>
      <c r="M773" s="293"/>
      <c r="N773" s="289"/>
      <c r="O773" s="293"/>
      <c r="P773" s="293"/>
      <c r="Q773" s="293"/>
      <c r="R773" s="293"/>
      <c r="S773" s="293"/>
      <c r="T773" s="293"/>
      <c r="U773" s="293"/>
      <c r="V773" s="293"/>
      <c r="W773" s="293"/>
      <c r="X773" s="293"/>
      <c r="Y773" s="749"/>
      <c r="Z773" s="749"/>
      <c r="AA773" s="749"/>
      <c r="AB773" s="749"/>
      <c r="AC773" s="294">
        <f>SUM(Y773:AB773)</f>
        <v>0</v>
      </c>
      <c r="AD773" s="281"/>
    </row>
    <row r="774" spans="1:30" ht="15" hidden="1" outlineLevel="1">
      <c r="A774" s="525"/>
      <c r="B774" s="292" t="s">
        <v>340</v>
      </c>
      <c r="C774" s="289" t="s">
        <v>576</v>
      </c>
      <c r="D774" s="293"/>
      <c r="E774" s="293"/>
      <c r="F774" s="293"/>
      <c r="G774" s="293"/>
      <c r="H774" s="293"/>
      <c r="I774" s="293"/>
      <c r="J774" s="293"/>
      <c r="K774" s="293"/>
      <c r="L774" s="293"/>
      <c r="M774" s="293"/>
      <c r="N774" s="463"/>
      <c r="O774" s="293"/>
      <c r="P774" s="293"/>
      <c r="Q774" s="293"/>
      <c r="R774" s="293"/>
      <c r="S774" s="293"/>
      <c r="T774" s="293"/>
      <c r="U774" s="293"/>
      <c r="V774" s="293"/>
      <c r="W774" s="293"/>
      <c r="X774" s="293"/>
      <c r="Y774" s="758">
        <f t="shared" ref="Y774:Z774" si="91">Y773</f>
        <v>0</v>
      </c>
      <c r="Z774" s="758">
        <f t="shared" si="91"/>
        <v>0</v>
      </c>
      <c r="AA774" s="758">
        <f t="shared" ref="AA774:AB774" si="92">AA773</f>
        <v>0</v>
      </c>
      <c r="AB774" s="758">
        <f t="shared" si="92"/>
        <v>0</v>
      </c>
      <c r="AC774" s="295"/>
      <c r="AD774" s="281"/>
    </row>
    <row r="775" spans="1:30" ht="15.6" hidden="1" outlineLevel="1">
      <c r="A775" s="525"/>
      <c r="B775" s="296"/>
      <c r="C775" s="297"/>
      <c r="D775" s="297"/>
      <c r="E775" s="297"/>
      <c r="F775" s="297"/>
      <c r="G775" s="297"/>
      <c r="H775" s="297"/>
      <c r="I775" s="297"/>
      <c r="J775" s="297"/>
      <c r="K775" s="297"/>
      <c r="L775" s="297"/>
      <c r="M775" s="297"/>
      <c r="N775" s="298"/>
      <c r="O775" s="297"/>
      <c r="P775" s="297"/>
      <c r="Q775" s="297"/>
      <c r="R775" s="297"/>
      <c r="S775" s="297"/>
      <c r="T775" s="297"/>
      <c r="U775" s="297"/>
      <c r="V775" s="297"/>
      <c r="W775" s="297"/>
      <c r="X775" s="297"/>
      <c r="Y775" s="757"/>
      <c r="Z775" s="772"/>
      <c r="AA775" s="772"/>
      <c r="AB775" s="772"/>
      <c r="AC775" s="300"/>
      <c r="AD775" s="301"/>
    </row>
    <row r="776" spans="1:30" ht="15" hidden="1" outlineLevel="1">
      <c r="A776" s="525">
        <v>3</v>
      </c>
      <c r="B776" s="424" t="s">
        <v>96</v>
      </c>
      <c r="C776" s="289" t="s">
        <v>583</v>
      </c>
      <c r="D776" s="293"/>
      <c r="E776" s="293"/>
      <c r="F776" s="293"/>
      <c r="G776" s="293"/>
      <c r="H776" s="293"/>
      <c r="I776" s="293"/>
      <c r="J776" s="293"/>
      <c r="K776" s="293"/>
      <c r="L776" s="293"/>
      <c r="M776" s="293"/>
      <c r="N776" s="289"/>
      <c r="O776" s="293"/>
      <c r="P776" s="293"/>
      <c r="Q776" s="293"/>
      <c r="R776" s="293"/>
      <c r="S776" s="293"/>
      <c r="T776" s="293"/>
      <c r="U776" s="293"/>
      <c r="V776" s="293"/>
      <c r="W776" s="293"/>
      <c r="X776" s="293"/>
      <c r="Y776" s="749"/>
      <c r="Z776" s="749"/>
      <c r="AA776" s="749"/>
      <c r="AB776" s="749"/>
      <c r="AC776" s="294">
        <f>SUM(Y776:AB776)</f>
        <v>0</v>
      </c>
      <c r="AD776" s="281"/>
    </row>
    <row r="777" spans="1:30" ht="15" hidden="1" outlineLevel="1">
      <c r="A777" s="525"/>
      <c r="B777" s="292" t="s">
        <v>340</v>
      </c>
      <c r="C777" s="289" t="s">
        <v>576</v>
      </c>
      <c r="D777" s="293"/>
      <c r="E777" s="293"/>
      <c r="F777" s="293"/>
      <c r="G777" s="293"/>
      <c r="H777" s="293"/>
      <c r="I777" s="293"/>
      <c r="J777" s="293"/>
      <c r="K777" s="293"/>
      <c r="L777" s="293"/>
      <c r="M777" s="293"/>
      <c r="N777" s="463"/>
      <c r="O777" s="293"/>
      <c r="P777" s="293"/>
      <c r="Q777" s="293"/>
      <c r="R777" s="293"/>
      <c r="S777" s="293"/>
      <c r="T777" s="293"/>
      <c r="U777" s="293"/>
      <c r="V777" s="293"/>
      <c r="W777" s="293"/>
      <c r="X777" s="293"/>
      <c r="Y777" s="758">
        <f t="shared" ref="Y777:Z777" si="93">Y776</f>
        <v>0</v>
      </c>
      <c r="Z777" s="758">
        <f t="shared" si="93"/>
        <v>0</v>
      </c>
      <c r="AA777" s="758">
        <f t="shared" ref="AA777:AB777" si="94">AA776</f>
        <v>0</v>
      </c>
      <c r="AB777" s="758">
        <f t="shared" si="94"/>
        <v>0</v>
      </c>
      <c r="AC777" s="295"/>
      <c r="AD777" s="281"/>
    </row>
    <row r="778" spans="1:30" ht="15" hidden="1" outlineLevel="1">
      <c r="A778" s="525"/>
      <c r="B778" s="292"/>
      <c r="C778" s="303"/>
      <c r="D778" s="297"/>
      <c r="E778" s="297"/>
      <c r="F778" s="297"/>
      <c r="G778" s="297"/>
      <c r="H778" s="297"/>
      <c r="I778" s="297"/>
      <c r="J778" s="297"/>
      <c r="K778" s="297"/>
      <c r="L778" s="297"/>
      <c r="M778" s="297"/>
      <c r="N778" s="298"/>
      <c r="O778" s="297"/>
      <c r="P778" s="297"/>
      <c r="Q778" s="297"/>
      <c r="R778" s="297"/>
      <c r="S778" s="297"/>
      <c r="T778" s="297"/>
      <c r="U778" s="297"/>
      <c r="V778" s="297"/>
      <c r="W778" s="297"/>
      <c r="X778" s="297"/>
      <c r="Y778" s="757"/>
      <c r="Z778" s="757"/>
      <c r="AA778" s="757"/>
      <c r="AB778" s="757"/>
      <c r="AC778" s="304"/>
      <c r="AD778" s="301"/>
    </row>
    <row r="779" spans="1:30" ht="15" hidden="1" outlineLevel="1">
      <c r="A779" s="525">
        <v>4</v>
      </c>
      <c r="B779" s="513" t="s">
        <v>670</v>
      </c>
      <c r="C779" s="289" t="s">
        <v>583</v>
      </c>
      <c r="D779" s="293"/>
      <c r="E779" s="293"/>
      <c r="F779" s="293"/>
      <c r="G779" s="293"/>
      <c r="H779" s="293"/>
      <c r="I779" s="293"/>
      <c r="J779" s="293"/>
      <c r="K779" s="293"/>
      <c r="L779" s="293"/>
      <c r="M779" s="293"/>
      <c r="N779" s="289"/>
      <c r="O779" s="293"/>
      <c r="P779" s="293"/>
      <c r="Q779" s="293"/>
      <c r="R779" s="293"/>
      <c r="S779" s="293"/>
      <c r="T779" s="293"/>
      <c r="U779" s="293"/>
      <c r="V779" s="293"/>
      <c r="W779" s="293"/>
      <c r="X779" s="293"/>
      <c r="Y779" s="749"/>
      <c r="Z779" s="749"/>
      <c r="AA779" s="749"/>
      <c r="AB779" s="749"/>
      <c r="AC779" s="294">
        <f>SUM(Y779:AB779)</f>
        <v>0</v>
      </c>
      <c r="AD779" s="281"/>
    </row>
    <row r="780" spans="1:30" ht="15" hidden="1" outlineLevel="1">
      <c r="A780" s="525"/>
      <c r="B780" s="292" t="s">
        <v>340</v>
      </c>
      <c r="C780" s="289" t="s">
        <v>576</v>
      </c>
      <c r="D780" s="293"/>
      <c r="E780" s="293"/>
      <c r="F780" s="293"/>
      <c r="G780" s="293"/>
      <c r="H780" s="293"/>
      <c r="I780" s="293"/>
      <c r="J780" s="293"/>
      <c r="K780" s="293"/>
      <c r="L780" s="293"/>
      <c r="M780" s="293"/>
      <c r="N780" s="463"/>
      <c r="O780" s="293"/>
      <c r="P780" s="293"/>
      <c r="Q780" s="293"/>
      <c r="R780" s="293"/>
      <c r="S780" s="293"/>
      <c r="T780" s="293"/>
      <c r="U780" s="293"/>
      <c r="V780" s="293"/>
      <c r="W780" s="293"/>
      <c r="X780" s="293"/>
      <c r="Y780" s="758">
        <f t="shared" ref="Y780:Z780" si="95">Y779</f>
        <v>0</v>
      </c>
      <c r="Z780" s="758">
        <f t="shared" si="95"/>
        <v>0</v>
      </c>
      <c r="AA780" s="758">
        <f t="shared" ref="AA780:AB780" si="96">AA779</f>
        <v>0</v>
      </c>
      <c r="AB780" s="758">
        <f t="shared" si="96"/>
        <v>0</v>
      </c>
      <c r="AC780" s="295"/>
      <c r="AD780" s="281"/>
    </row>
    <row r="781" spans="1:30" ht="15" hidden="1" outlineLevel="1">
      <c r="A781" s="525"/>
      <c r="B781" s="292"/>
      <c r="C781" s="303"/>
      <c r="D781" s="297"/>
      <c r="E781" s="297"/>
      <c r="F781" s="297"/>
      <c r="G781" s="297"/>
      <c r="H781" s="297"/>
      <c r="I781" s="297"/>
      <c r="J781" s="297"/>
      <c r="K781" s="297"/>
      <c r="L781" s="297"/>
      <c r="M781" s="297"/>
      <c r="N781" s="298"/>
      <c r="O781" s="297"/>
      <c r="P781" s="297"/>
      <c r="Q781" s="297"/>
      <c r="R781" s="297"/>
      <c r="S781" s="297"/>
      <c r="T781" s="297"/>
      <c r="U781" s="297"/>
      <c r="V781" s="297"/>
      <c r="W781" s="297"/>
      <c r="X781" s="297"/>
      <c r="Y781" s="757"/>
      <c r="Z781" s="757"/>
      <c r="AA781" s="757"/>
      <c r="AB781" s="757"/>
      <c r="AC781" s="304"/>
      <c r="AD781" s="301"/>
    </row>
    <row r="782" spans="1:30" ht="15.75" hidden="1" customHeight="1" outlineLevel="1">
      <c r="A782" s="525">
        <v>5</v>
      </c>
      <c r="B782" s="424" t="s">
        <v>97</v>
      </c>
      <c r="C782" s="289" t="s">
        <v>583</v>
      </c>
      <c r="D782" s="293"/>
      <c r="E782" s="293"/>
      <c r="F782" s="293"/>
      <c r="G782" s="293"/>
      <c r="H782" s="293"/>
      <c r="I782" s="293"/>
      <c r="J782" s="293"/>
      <c r="K782" s="293"/>
      <c r="L782" s="293"/>
      <c r="M782" s="293"/>
      <c r="N782" s="289"/>
      <c r="O782" s="293"/>
      <c r="P782" s="293"/>
      <c r="Q782" s="293"/>
      <c r="R782" s="293"/>
      <c r="S782" s="293"/>
      <c r="T782" s="293"/>
      <c r="U782" s="293"/>
      <c r="V782" s="293"/>
      <c r="W782" s="293"/>
      <c r="X782" s="293"/>
      <c r="Y782" s="749"/>
      <c r="Z782" s="749"/>
      <c r="AA782" s="749"/>
      <c r="AB782" s="749"/>
      <c r="AC782" s="294">
        <f>SUM(Y782:AB782)</f>
        <v>0</v>
      </c>
      <c r="AD782" s="281"/>
    </row>
    <row r="783" spans="1:30" ht="20.25" hidden="1" customHeight="1" outlineLevel="1">
      <c r="A783" s="525"/>
      <c r="B783" s="292" t="s">
        <v>340</v>
      </c>
      <c r="C783" s="289" t="s">
        <v>576</v>
      </c>
      <c r="D783" s="293"/>
      <c r="E783" s="293"/>
      <c r="F783" s="293"/>
      <c r="G783" s="293"/>
      <c r="H783" s="293"/>
      <c r="I783" s="293"/>
      <c r="J783" s="293"/>
      <c r="K783" s="293"/>
      <c r="L783" s="293"/>
      <c r="M783" s="293"/>
      <c r="N783" s="463"/>
      <c r="O783" s="293"/>
      <c r="P783" s="293"/>
      <c r="Q783" s="293"/>
      <c r="R783" s="293"/>
      <c r="S783" s="293"/>
      <c r="T783" s="293"/>
      <c r="U783" s="293"/>
      <c r="V783" s="293"/>
      <c r="W783" s="293"/>
      <c r="X783" s="293"/>
      <c r="Y783" s="758">
        <f t="shared" ref="Y783:Z783" si="97">Y782</f>
        <v>0</v>
      </c>
      <c r="Z783" s="758">
        <f t="shared" si="97"/>
        <v>0</v>
      </c>
      <c r="AA783" s="758">
        <f t="shared" ref="AA783:AB783" si="98">AA782</f>
        <v>0</v>
      </c>
      <c r="AB783" s="758">
        <f t="shared" si="98"/>
        <v>0</v>
      </c>
      <c r="AC783" s="295"/>
      <c r="AD783" s="281"/>
    </row>
    <row r="784" spans="1:30" ht="15" hidden="1" outlineLevel="1">
      <c r="A784" s="525"/>
      <c r="B784" s="292"/>
      <c r="C784" s="289"/>
      <c r="D784" s="297"/>
      <c r="E784" s="297"/>
      <c r="F784" s="297"/>
      <c r="G784" s="297"/>
      <c r="H784" s="297"/>
      <c r="I784" s="297"/>
      <c r="J784" s="297"/>
      <c r="K784" s="297"/>
      <c r="L784" s="297"/>
      <c r="M784" s="297"/>
      <c r="N784" s="298"/>
      <c r="O784" s="297"/>
      <c r="P784" s="297"/>
      <c r="Q784" s="297"/>
      <c r="R784" s="297"/>
      <c r="S784" s="297"/>
      <c r="T784" s="297"/>
      <c r="U784" s="297"/>
      <c r="V784" s="297"/>
      <c r="W784" s="297"/>
      <c r="X784" s="297"/>
      <c r="Y784" s="750"/>
      <c r="Z784" s="751"/>
      <c r="AA784" s="751"/>
      <c r="AB784" s="751"/>
      <c r="AC784" s="295"/>
      <c r="AD784" s="301"/>
    </row>
    <row r="785" spans="1:30" ht="15.6" hidden="1" outlineLevel="1">
      <c r="A785" s="525"/>
      <c r="B785" s="317" t="s">
        <v>496</v>
      </c>
      <c r="C785" s="287"/>
      <c r="D785" s="287"/>
      <c r="E785" s="287"/>
      <c r="F785" s="287"/>
      <c r="G785" s="287"/>
      <c r="H785" s="287"/>
      <c r="I785" s="287"/>
      <c r="J785" s="287"/>
      <c r="K785" s="287"/>
      <c r="L785" s="287"/>
      <c r="M785" s="287"/>
      <c r="N785" s="288"/>
      <c r="O785" s="287"/>
      <c r="P785" s="287"/>
      <c r="Q785" s="287"/>
      <c r="R785" s="287"/>
      <c r="S785" s="287"/>
      <c r="T785" s="287"/>
      <c r="U785" s="287"/>
      <c r="V785" s="287"/>
      <c r="W785" s="287"/>
      <c r="X785" s="287"/>
      <c r="Y785" s="752"/>
      <c r="Z785" s="752"/>
      <c r="AA785" s="752"/>
      <c r="AB785" s="752"/>
      <c r="AC785" s="290"/>
      <c r="AD785" s="281"/>
    </row>
    <row r="786" spans="1:30" ht="15" hidden="1" outlineLevel="1">
      <c r="A786" s="525">
        <v>6</v>
      </c>
      <c r="B786" s="424" t="s">
        <v>98</v>
      </c>
      <c r="C786" s="289" t="s">
        <v>583</v>
      </c>
      <c r="D786" s="293"/>
      <c r="E786" s="293"/>
      <c r="F786" s="293"/>
      <c r="G786" s="293"/>
      <c r="H786" s="293"/>
      <c r="I786" s="293"/>
      <c r="J786" s="293"/>
      <c r="K786" s="293"/>
      <c r="L786" s="293"/>
      <c r="M786" s="293"/>
      <c r="N786" s="293">
        <v>12</v>
      </c>
      <c r="O786" s="293"/>
      <c r="P786" s="293"/>
      <c r="Q786" s="293"/>
      <c r="R786" s="293"/>
      <c r="S786" s="293"/>
      <c r="T786" s="293"/>
      <c r="U786" s="293"/>
      <c r="V786" s="293"/>
      <c r="W786" s="293"/>
      <c r="X786" s="293"/>
      <c r="Y786" s="753"/>
      <c r="Z786" s="749"/>
      <c r="AA786" s="749"/>
      <c r="AB786" s="749"/>
      <c r="AC786" s="294">
        <f>SUM(Y786:AB786)</f>
        <v>0</v>
      </c>
      <c r="AD786" s="281"/>
    </row>
    <row r="787" spans="1:30" ht="15" hidden="1" outlineLevel="1">
      <c r="A787" s="525"/>
      <c r="B787" s="292" t="s">
        <v>340</v>
      </c>
      <c r="C787" s="289" t="s">
        <v>576</v>
      </c>
      <c r="D787" s="293"/>
      <c r="E787" s="293"/>
      <c r="F787" s="293"/>
      <c r="G787" s="293"/>
      <c r="H787" s="293"/>
      <c r="I787" s="293"/>
      <c r="J787" s="293"/>
      <c r="K787" s="293"/>
      <c r="L787" s="293"/>
      <c r="M787" s="293"/>
      <c r="N787" s="293">
        <f>N786</f>
        <v>12</v>
      </c>
      <c r="O787" s="293"/>
      <c r="P787" s="293"/>
      <c r="Q787" s="293"/>
      <c r="R787" s="293"/>
      <c r="S787" s="293"/>
      <c r="T787" s="293"/>
      <c r="U787" s="293"/>
      <c r="V787" s="293"/>
      <c r="W787" s="293"/>
      <c r="X787" s="293"/>
      <c r="Y787" s="758">
        <f>Y786</f>
        <v>0</v>
      </c>
      <c r="Z787" s="758">
        <f t="shared" ref="Z787:AA787" si="99">Z786</f>
        <v>0</v>
      </c>
      <c r="AA787" s="758">
        <f t="shared" si="99"/>
        <v>0</v>
      </c>
      <c r="AB787" s="758">
        <f t="shared" ref="AB787" si="100">AB786</f>
        <v>0</v>
      </c>
      <c r="AC787" s="309"/>
      <c r="AD787" s="281"/>
    </row>
    <row r="788" spans="1:30" ht="15" hidden="1" outlineLevel="1">
      <c r="A788" s="525"/>
      <c r="B788" s="308"/>
      <c r="C788" s="310"/>
      <c r="D788" s="297"/>
      <c r="E788" s="297"/>
      <c r="F788" s="297"/>
      <c r="G788" s="297"/>
      <c r="H788" s="297"/>
      <c r="I788" s="297"/>
      <c r="J788" s="297"/>
      <c r="K788" s="297"/>
      <c r="L788" s="297"/>
      <c r="M788" s="297"/>
      <c r="N788" s="289"/>
      <c r="O788" s="297"/>
      <c r="P788" s="297"/>
      <c r="Q788" s="297"/>
      <c r="R788" s="297"/>
      <c r="S788" s="297"/>
      <c r="T788" s="297"/>
      <c r="U788" s="297"/>
      <c r="V788" s="297"/>
      <c r="W788" s="297"/>
      <c r="X788" s="297"/>
      <c r="Y788" s="754"/>
      <c r="Z788" s="754"/>
      <c r="AA788" s="754"/>
      <c r="AB788" s="754"/>
      <c r="AC788" s="311"/>
      <c r="AD788" s="281"/>
    </row>
    <row r="789" spans="1:30" ht="30" hidden="1" outlineLevel="1">
      <c r="A789" s="525">
        <v>7</v>
      </c>
      <c r="B789" s="424" t="s">
        <v>99</v>
      </c>
      <c r="C789" s="289" t="s">
        <v>583</v>
      </c>
      <c r="D789" s="293"/>
      <c r="E789" s="293"/>
      <c r="F789" s="293"/>
      <c r="G789" s="293"/>
      <c r="H789" s="293"/>
      <c r="I789" s="293"/>
      <c r="J789" s="293"/>
      <c r="K789" s="293"/>
      <c r="L789" s="293"/>
      <c r="M789" s="293"/>
      <c r="N789" s="293">
        <v>12</v>
      </c>
      <c r="O789" s="293"/>
      <c r="P789" s="293"/>
      <c r="Q789" s="293"/>
      <c r="R789" s="293"/>
      <c r="S789" s="293"/>
      <c r="T789" s="293"/>
      <c r="U789" s="293"/>
      <c r="V789" s="293"/>
      <c r="W789" s="293"/>
      <c r="X789" s="293"/>
      <c r="Y789" s="789"/>
      <c r="Z789" s="749"/>
      <c r="AA789" s="749"/>
      <c r="AB789" s="749"/>
      <c r="AC789" s="294">
        <f>SUM(Y789:AB789)</f>
        <v>0</v>
      </c>
      <c r="AD789" s="281"/>
    </row>
    <row r="790" spans="1:30" ht="15" hidden="1" outlineLevel="1">
      <c r="A790" s="525"/>
      <c r="B790" s="292" t="s">
        <v>340</v>
      </c>
      <c r="C790" s="289" t="s">
        <v>576</v>
      </c>
      <c r="D790" s="293"/>
      <c r="E790" s="293"/>
      <c r="F790" s="293"/>
      <c r="G790" s="293"/>
      <c r="H790" s="293"/>
      <c r="I790" s="293"/>
      <c r="J790" s="293"/>
      <c r="K790" s="293"/>
      <c r="L790" s="293"/>
      <c r="M790" s="293"/>
      <c r="N790" s="293">
        <f>N789</f>
        <v>12</v>
      </c>
      <c r="O790" s="293"/>
      <c r="P790" s="293"/>
      <c r="Q790" s="293"/>
      <c r="R790" s="293"/>
      <c r="S790" s="293"/>
      <c r="T790" s="293"/>
      <c r="U790" s="293"/>
      <c r="V790" s="293"/>
      <c r="W790" s="293"/>
      <c r="X790" s="293"/>
      <c r="Y790" s="758">
        <f>Y789</f>
        <v>0</v>
      </c>
      <c r="Z790" s="758">
        <f t="shared" ref="Z790:AA790" si="101">Z789</f>
        <v>0</v>
      </c>
      <c r="AA790" s="758">
        <f t="shared" si="101"/>
        <v>0</v>
      </c>
      <c r="AB790" s="758">
        <f t="shared" ref="AB790" si="102">AB789</f>
        <v>0</v>
      </c>
      <c r="AC790" s="309"/>
      <c r="AD790" s="281"/>
    </row>
    <row r="791" spans="1:30" ht="15" hidden="1" outlineLevel="1">
      <c r="A791" s="525"/>
      <c r="B791" s="312"/>
      <c r="C791" s="310"/>
      <c r="D791" s="297"/>
      <c r="E791" s="297"/>
      <c r="F791" s="297"/>
      <c r="G791" s="297"/>
      <c r="H791" s="297"/>
      <c r="I791" s="297"/>
      <c r="J791" s="297"/>
      <c r="K791" s="297"/>
      <c r="L791" s="297"/>
      <c r="M791" s="297"/>
      <c r="N791" s="289"/>
      <c r="O791" s="297"/>
      <c r="P791" s="297"/>
      <c r="Q791" s="297"/>
      <c r="R791" s="297"/>
      <c r="S791" s="297"/>
      <c r="T791" s="297"/>
      <c r="U791" s="297"/>
      <c r="V791" s="297"/>
      <c r="W791" s="297"/>
      <c r="X791" s="297"/>
      <c r="Y791" s="754"/>
      <c r="Z791" s="755"/>
      <c r="AA791" s="754"/>
      <c r="AB791" s="754"/>
      <c r="AC791" s="311"/>
      <c r="AD791" s="281"/>
    </row>
    <row r="792" spans="1:30" ht="30" hidden="1" outlineLevel="1">
      <c r="A792" s="525">
        <v>8</v>
      </c>
      <c r="B792" s="424" t="s">
        <v>100</v>
      </c>
      <c r="C792" s="289" t="s">
        <v>583</v>
      </c>
      <c r="D792" s="293"/>
      <c r="E792" s="293"/>
      <c r="F792" s="293"/>
      <c r="G792" s="293"/>
      <c r="H792" s="293"/>
      <c r="I792" s="293"/>
      <c r="J792" s="293"/>
      <c r="K792" s="293"/>
      <c r="L792" s="293"/>
      <c r="M792" s="293"/>
      <c r="N792" s="293">
        <v>12</v>
      </c>
      <c r="O792" s="293"/>
      <c r="P792" s="293"/>
      <c r="Q792" s="293"/>
      <c r="R792" s="293"/>
      <c r="S792" s="293"/>
      <c r="T792" s="293"/>
      <c r="U792" s="293"/>
      <c r="V792" s="293"/>
      <c r="W792" s="293"/>
      <c r="X792" s="293"/>
      <c r="Y792" s="753"/>
      <c r="Z792" s="749"/>
      <c r="AA792" s="749"/>
      <c r="AB792" s="749"/>
      <c r="AC792" s="294">
        <f>SUM(Y792:AB792)</f>
        <v>0</v>
      </c>
      <c r="AD792" s="281"/>
    </row>
    <row r="793" spans="1:30" ht="15" hidden="1" outlineLevel="1">
      <c r="A793" s="525"/>
      <c r="B793" s="292" t="s">
        <v>340</v>
      </c>
      <c r="C793" s="289" t="s">
        <v>576</v>
      </c>
      <c r="D793" s="293"/>
      <c r="E793" s="293"/>
      <c r="F793" s="293"/>
      <c r="G793" s="293"/>
      <c r="H793" s="293"/>
      <c r="I793" s="293"/>
      <c r="J793" s="293"/>
      <c r="K793" s="293"/>
      <c r="L793" s="293"/>
      <c r="M793" s="293"/>
      <c r="N793" s="293">
        <f>N792</f>
        <v>12</v>
      </c>
      <c r="O793" s="293"/>
      <c r="P793" s="293"/>
      <c r="Q793" s="293"/>
      <c r="R793" s="293"/>
      <c r="S793" s="293"/>
      <c r="T793" s="293"/>
      <c r="U793" s="293"/>
      <c r="V793" s="293"/>
      <c r="W793" s="293"/>
      <c r="X793" s="293"/>
      <c r="Y793" s="758">
        <f>Y792</f>
        <v>0</v>
      </c>
      <c r="Z793" s="758">
        <f t="shared" ref="Z793:AA793" si="103">Z792</f>
        <v>0</v>
      </c>
      <c r="AA793" s="758">
        <f t="shared" si="103"/>
        <v>0</v>
      </c>
      <c r="AB793" s="758">
        <f t="shared" ref="AB793" si="104">AB792</f>
        <v>0</v>
      </c>
      <c r="AC793" s="309"/>
      <c r="AD793" s="281"/>
    </row>
    <row r="794" spans="1:30" ht="15" hidden="1" outlineLevel="1">
      <c r="A794" s="525"/>
      <c r="B794" s="312"/>
      <c r="C794" s="310"/>
      <c r="D794" s="297"/>
      <c r="E794" s="297"/>
      <c r="F794" s="297"/>
      <c r="G794" s="297"/>
      <c r="H794" s="297"/>
      <c r="I794" s="297"/>
      <c r="J794" s="297"/>
      <c r="K794" s="297"/>
      <c r="L794" s="297"/>
      <c r="M794" s="297"/>
      <c r="N794" s="289"/>
      <c r="O794" s="297"/>
      <c r="P794" s="297"/>
      <c r="Q794" s="297"/>
      <c r="R794" s="297"/>
      <c r="S794" s="297"/>
      <c r="T794" s="297"/>
      <c r="U794" s="297"/>
      <c r="V794" s="297"/>
      <c r="W794" s="297"/>
      <c r="X794" s="297"/>
      <c r="Y794" s="754"/>
      <c r="Z794" s="755"/>
      <c r="AA794" s="754"/>
      <c r="AB794" s="754"/>
      <c r="AC794" s="311"/>
      <c r="AD794" s="281"/>
    </row>
    <row r="795" spans="1:30" ht="30" hidden="1" outlineLevel="1">
      <c r="A795" s="525">
        <v>9</v>
      </c>
      <c r="B795" s="424" t="s">
        <v>101</v>
      </c>
      <c r="C795" s="289" t="s">
        <v>583</v>
      </c>
      <c r="D795" s="293"/>
      <c r="E795" s="293"/>
      <c r="F795" s="293"/>
      <c r="G795" s="293"/>
      <c r="H795" s="293"/>
      <c r="I795" s="293"/>
      <c r="J795" s="293"/>
      <c r="K795" s="293"/>
      <c r="L795" s="293"/>
      <c r="M795" s="293"/>
      <c r="N795" s="293">
        <v>12</v>
      </c>
      <c r="O795" s="293"/>
      <c r="P795" s="293"/>
      <c r="Q795" s="293"/>
      <c r="R795" s="293"/>
      <c r="S795" s="293"/>
      <c r="T795" s="293"/>
      <c r="U795" s="293"/>
      <c r="V795" s="293"/>
      <c r="W795" s="293"/>
      <c r="X795" s="293"/>
      <c r="Y795" s="753"/>
      <c r="Z795" s="749"/>
      <c r="AA795" s="749"/>
      <c r="AB795" s="749"/>
      <c r="AC795" s="294">
        <f>SUM(Y795:AB795)</f>
        <v>0</v>
      </c>
      <c r="AD795" s="281"/>
    </row>
    <row r="796" spans="1:30" ht="15" hidden="1" outlineLevel="1">
      <c r="A796" s="525"/>
      <c r="B796" s="292" t="s">
        <v>340</v>
      </c>
      <c r="C796" s="289" t="s">
        <v>576</v>
      </c>
      <c r="D796" s="293"/>
      <c r="E796" s="293"/>
      <c r="F796" s="293"/>
      <c r="G796" s="293"/>
      <c r="H796" s="293"/>
      <c r="I796" s="293"/>
      <c r="J796" s="293"/>
      <c r="K796" s="293"/>
      <c r="L796" s="293"/>
      <c r="M796" s="293"/>
      <c r="N796" s="293">
        <f>N795</f>
        <v>12</v>
      </c>
      <c r="O796" s="293"/>
      <c r="P796" s="293"/>
      <c r="Q796" s="293"/>
      <c r="R796" s="293"/>
      <c r="S796" s="293"/>
      <c r="T796" s="293"/>
      <c r="U796" s="293"/>
      <c r="V796" s="293"/>
      <c r="W796" s="293"/>
      <c r="X796" s="293"/>
      <c r="Y796" s="758">
        <f>Y795</f>
        <v>0</v>
      </c>
      <c r="Z796" s="758">
        <f t="shared" ref="Z796:AB796" si="105">Z795</f>
        <v>0</v>
      </c>
      <c r="AA796" s="758">
        <f t="shared" si="105"/>
        <v>0</v>
      </c>
      <c r="AB796" s="758">
        <f t="shared" si="105"/>
        <v>0</v>
      </c>
      <c r="AC796" s="309"/>
      <c r="AD796" s="281"/>
    </row>
    <row r="797" spans="1:30" ht="15" hidden="1" outlineLevel="1">
      <c r="A797" s="525"/>
      <c r="B797" s="312"/>
      <c r="C797" s="310"/>
      <c r="D797" s="297"/>
      <c r="E797" s="297"/>
      <c r="F797" s="297"/>
      <c r="G797" s="297"/>
      <c r="H797" s="297"/>
      <c r="I797" s="297"/>
      <c r="J797" s="297"/>
      <c r="K797" s="297"/>
      <c r="L797" s="297"/>
      <c r="M797" s="297"/>
      <c r="N797" s="289"/>
      <c r="O797" s="297"/>
      <c r="P797" s="297"/>
      <c r="Q797" s="297"/>
      <c r="R797" s="297"/>
      <c r="S797" s="297"/>
      <c r="T797" s="297"/>
      <c r="U797" s="297"/>
      <c r="V797" s="297"/>
      <c r="W797" s="297"/>
      <c r="X797" s="297"/>
      <c r="Y797" s="754"/>
      <c r="Z797" s="754"/>
      <c r="AA797" s="754"/>
      <c r="AB797" s="754"/>
      <c r="AC797" s="311"/>
      <c r="AD797" s="281"/>
    </row>
    <row r="798" spans="1:30" ht="30" hidden="1" outlineLevel="1">
      <c r="A798" s="525">
        <v>10</v>
      </c>
      <c r="B798" s="424" t="s">
        <v>102</v>
      </c>
      <c r="C798" s="289" t="s">
        <v>583</v>
      </c>
      <c r="D798" s="293"/>
      <c r="E798" s="293"/>
      <c r="F798" s="293"/>
      <c r="G798" s="293"/>
      <c r="H798" s="293"/>
      <c r="I798" s="293"/>
      <c r="J798" s="293"/>
      <c r="K798" s="293"/>
      <c r="L798" s="293"/>
      <c r="M798" s="293"/>
      <c r="N798" s="293">
        <v>3</v>
      </c>
      <c r="O798" s="293"/>
      <c r="P798" s="293"/>
      <c r="Q798" s="293"/>
      <c r="R798" s="293"/>
      <c r="S798" s="293"/>
      <c r="T798" s="293"/>
      <c r="U798" s="293"/>
      <c r="V798" s="293"/>
      <c r="W798" s="293"/>
      <c r="X798" s="293"/>
      <c r="Y798" s="753"/>
      <c r="Z798" s="749"/>
      <c r="AA798" s="749"/>
      <c r="AB798" s="749"/>
      <c r="AC798" s="294">
        <f>SUM(Y798:AB798)</f>
        <v>0</v>
      </c>
      <c r="AD798" s="281"/>
    </row>
    <row r="799" spans="1:30" ht="15" hidden="1" outlineLevel="1">
      <c r="A799" s="525"/>
      <c r="B799" s="292" t="s">
        <v>340</v>
      </c>
      <c r="C799" s="289" t="s">
        <v>576</v>
      </c>
      <c r="D799" s="293"/>
      <c r="E799" s="293"/>
      <c r="F799" s="293"/>
      <c r="G799" s="293"/>
      <c r="H799" s="293"/>
      <c r="I799" s="293"/>
      <c r="J799" s="293"/>
      <c r="K799" s="293"/>
      <c r="L799" s="293"/>
      <c r="M799" s="293"/>
      <c r="N799" s="293">
        <f>N798</f>
        <v>3</v>
      </c>
      <c r="O799" s="293"/>
      <c r="P799" s="293"/>
      <c r="Q799" s="293"/>
      <c r="R799" s="293"/>
      <c r="S799" s="293"/>
      <c r="T799" s="293"/>
      <c r="U799" s="293"/>
      <c r="V799" s="293"/>
      <c r="W799" s="293"/>
      <c r="X799" s="293"/>
      <c r="Y799" s="758">
        <f>Y798</f>
        <v>0</v>
      </c>
      <c r="Z799" s="758">
        <f t="shared" ref="Z799:AB799" si="106">Z798</f>
        <v>0</v>
      </c>
      <c r="AA799" s="758">
        <f t="shared" si="106"/>
        <v>0</v>
      </c>
      <c r="AB799" s="758">
        <f t="shared" si="106"/>
        <v>0</v>
      </c>
      <c r="AC799" s="309"/>
      <c r="AD799" s="281"/>
    </row>
    <row r="800" spans="1:30" ht="15" hidden="1" outlineLevel="1">
      <c r="A800" s="525"/>
      <c r="B800" s="312"/>
      <c r="C800" s="310"/>
      <c r="D800" s="297"/>
      <c r="E800" s="297"/>
      <c r="F800" s="297"/>
      <c r="G800" s="297"/>
      <c r="H800" s="297"/>
      <c r="I800" s="297"/>
      <c r="J800" s="297"/>
      <c r="K800" s="297"/>
      <c r="L800" s="297"/>
      <c r="M800" s="297"/>
      <c r="N800" s="289"/>
      <c r="O800" s="297"/>
      <c r="P800" s="297"/>
      <c r="Q800" s="297"/>
      <c r="R800" s="297"/>
      <c r="S800" s="297"/>
      <c r="T800" s="297"/>
      <c r="U800" s="297"/>
      <c r="V800" s="297"/>
      <c r="W800" s="297"/>
      <c r="X800" s="297"/>
      <c r="Y800" s="754"/>
      <c r="Z800" s="755"/>
      <c r="AA800" s="754"/>
      <c r="AB800" s="754"/>
      <c r="AC800" s="311"/>
      <c r="AD800" s="281"/>
    </row>
    <row r="801" spans="1:30" ht="15.6" hidden="1" outlineLevel="1">
      <c r="A801" s="525"/>
      <c r="B801" s="286" t="s">
        <v>10</v>
      </c>
      <c r="C801" s="287"/>
      <c r="D801" s="287"/>
      <c r="E801" s="287"/>
      <c r="F801" s="287"/>
      <c r="G801" s="287"/>
      <c r="H801" s="287"/>
      <c r="I801" s="287"/>
      <c r="J801" s="287"/>
      <c r="K801" s="287"/>
      <c r="L801" s="287"/>
      <c r="M801" s="287"/>
      <c r="N801" s="288"/>
      <c r="O801" s="287"/>
      <c r="P801" s="287"/>
      <c r="Q801" s="287"/>
      <c r="R801" s="287"/>
      <c r="S801" s="287"/>
      <c r="T801" s="287"/>
      <c r="U801" s="287"/>
      <c r="V801" s="287"/>
      <c r="W801" s="287"/>
      <c r="X801" s="287"/>
      <c r="Y801" s="752"/>
      <c r="Z801" s="752"/>
      <c r="AA801" s="752"/>
      <c r="AB801" s="752"/>
      <c r="AC801" s="290"/>
      <c r="AD801" s="281"/>
    </row>
    <row r="802" spans="1:30" ht="30" hidden="1" outlineLevel="1">
      <c r="A802" s="525">
        <v>11</v>
      </c>
      <c r="B802" s="424" t="s">
        <v>103</v>
      </c>
      <c r="C802" s="289" t="s">
        <v>583</v>
      </c>
      <c r="D802" s="293"/>
      <c r="E802" s="293"/>
      <c r="F802" s="293"/>
      <c r="G802" s="293"/>
      <c r="H802" s="293"/>
      <c r="I802" s="293"/>
      <c r="J802" s="293"/>
      <c r="K802" s="293"/>
      <c r="L802" s="293"/>
      <c r="M802" s="293"/>
      <c r="N802" s="293">
        <v>12</v>
      </c>
      <c r="O802" s="293"/>
      <c r="P802" s="293"/>
      <c r="Q802" s="293"/>
      <c r="R802" s="293"/>
      <c r="S802" s="293"/>
      <c r="T802" s="293"/>
      <c r="U802" s="293"/>
      <c r="V802" s="293"/>
      <c r="W802" s="293"/>
      <c r="X802" s="293"/>
      <c r="Y802" s="756"/>
      <c r="Z802" s="749"/>
      <c r="AA802" s="749"/>
      <c r="AB802" s="749"/>
      <c r="AC802" s="294">
        <f>SUM(Y802:AB802)</f>
        <v>0</v>
      </c>
      <c r="AD802" s="281"/>
    </row>
    <row r="803" spans="1:30" ht="15" hidden="1" outlineLevel="1">
      <c r="A803" s="525"/>
      <c r="B803" s="292" t="s">
        <v>340</v>
      </c>
      <c r="C803" s="289" t="s">
        <v>576</v>
      </c>
      <c r="D803" s="293"/>
      <c r="E803" s="293"/>
      <c r="F803" s="293"/>
      <c r="G803" s="293"/>
      <c r="H803" s="293"/>
      <c r="I803" s="293"/>
      <c r="J803" s="293"/>
      <c r="K803" s="293"/>
      <c r="L803" s="293"/>
      <c r="M803" s="293"/>
      <c r="N803" s="293">
        <f>N802</f>
        <v>12</v>
      </c>
      <c r="O803" s="293"/>
      <c r="P803" s="293"/>
      <c r="Q803" s="293"/>
      <c r="R803" s="293"/>
      <c r="S803" s="293"/>
      <c r="T803" s="293"/>
      <c r="U803" s="293"/>
      <c r="V803" s="293"/>
      <c r="W803" s="293"/>
      <c r="X803" s="293"/>
      <c r="Y803" s="758">
        <f>Y802</f>
        <v>0</v>
      </c>
      <c r="Z803" s="758">
        <f t="shared" ref="Z803:AB803" si="107">Z802</f>
        <v>0</v>
      </c>
      <c r="AA803" s="758">
        <f t="shared" si="107"/>
        <v>0</v>
      </c>
      <c r="AB803" s="758">
        <f t="shared" si="107"/>
        <v>0</v>
      </c>
      <c r="AC803" s="295"/>
      <c r="AD803" s="281"/>
    </row>
    <row r="804" spans="1:30" ht="15" hidden="1" outlineLevel="1">
      <c r="A804" s="525"/>
      <c r="B804" s="313"/>
      <c r="C804" s="303"/>
      <c r="D804" s="297"/>
      <c r="E804" s="297"/>
      <c r="F804" s="297"/>
      <c r="G804" s="297"/>
      <c r="H804" s="297"/>
      <c r="I804" s="297"/>
      <c r="J804" s="297"/>
      <c r="K804" s="297"/>
      <c r="L804" s="297"/>
      <c r="M804" s="297"/>
      <c r="N804" s="289"/>
      <c r="O804" s="297"/>
      <c r="P804" s="297"/>
      <c r="Q804" s="297"/>
      <c r="R804" s="297"/>
      <c r="S804" s="297"/>
      <c r="T804" s="297"/>
      <c r="U804" s="297"/>
      <c r="V804" s="297"/>
      <c r="W804" s="297"/>
      <c r="X804" s="297"/>
      <c r="Y804" s="757"/>
      <c r="Z804" s="751"/>
      <c r="AA804" s="751"/>
      <c r="AB804" s="751"/>
      <c r="AC804" s="304"/>
      <c r="AD804" s="281"/>
    </row>
    <row r="805" spans="1:30" ht="30" hidden="1" outlineLevel="1">
      <c r="A805" s="525">
        <v>12</v>
      </c>
      <c r="B805" s="424" t="s">
        <v>104</v>
      </c>
      <c r="C805" s="289" t="s">
        <v>583</v>
      </c>
      <c r="D805" s="293"/>
      <c r="E805" s="293"/>
      <c r="F805" s="293"/>
      <c r="G805" s="293"/>
      <c r="H805" s="293"/>
      <c r="I805" s="293"/>
      <c r="J805" s="293"/>
      <c r="K805" s="293"/>
      <c r="L805" s="293"/>
      <c r="M805" s="293"/>
      <c r="N805" s="293">
        <v>12</v>
      </c>
      <c r="O805" s="293"/>
      <c r="P805" s="293"/>
      <c r="Q805" s="293"/>
      <c r="R805" s="293"/>
      <c r="S805" s="293"/>
      <c r="T805" s="293"/>
      <c r="U805" s="293"/>
      <c r="V805" s="293"/>
      <c r="W805" s="293"/>
      <c r="X805" s="293"/>
      <c r="Y805" s="749"/>
      <c r="Z805" s="749"/>
      <c r="AA805" s="749"/>
      <c r="AB805" s="749"/>
      <c r="AC805" s="294">
        <f>SUM(Y805:AB805)</f>
        <v>0</v>
      </c>
      <c r="AD805" s="281"/>
    </row>
    <row r="806" spans="1:30" ht="15" hidden="1" outlineLevel="1">
      <c r="A806" s="525"/>
      <c r="B806" s="292" t="s">
        <v>340</v>
      </c>
      <c r="C806" s="289" t="s">
        <v>576</v>
      </c>
      <c r="D806" s="293"/>
      <c r="E806" s="293"/>
      <c r="F806" s="293"/>
      <c r="G806" s="293"/>
      <c r="H806" s="293"/>
      <c r="I806" s="293"/>
      <c r="J806" s="293"/>
      <c r="K806" s="293"/>
      <c r="L806" s="293"/>
      <c r="M806" s="293"/>
      <c r="N806" s="293">
        <f>N805</f>
        <v>12</v>
      </c>
      <c r="O806" s="293"/>
      <c r="P806" s="293"/>
      <c r="Q806" s="293"/>
      <c r="R806" s="293"/>
      <c r="S806" s="293"/>
      <c r="T806" s="293"/>
      <c r="U806" s="293"/>
      <c r="V806" s="293"/>
      <c r="W806" s="293"/>
      <c r="X806" s="293"/>
      <c r="Y806" s="758">
        <f>Y805</f>
        <v>0</v>
      </c>
      <c r="Z806" s="758">
        <f t="shared" ref="Z806:AB806" si="108">Z805</f>
        <v>0</v>
      </c>
      <c r="AA806" s="758">
        <f t="shared" si="108"/>
        <v>0</v>
      </c>
      <c r="AB806" s="758">
        <f t="shared" si="108"/>
        <v>0</v>
      </c>
      <c r="AC806" s="295"/>
      <c r="AD806" s="281"/>
    </row>
    <row r="807" spans="1:30" ht="15" hidden="1" outlineLevel="1">
      <c r="A807" s="525"/>
      <c r="B807" s="313"/>
      <c r="C807" s="303"/>
      <c r="D807" s="297"/>
      <c r="E807" s="297"/>
      <c r="F807" s="297"/>
      <c r="G807" s="297"/>
      <c r="H807" s="297"/>
      <c r="I807" s="297"/>
      <c r="J807" s="297"/>
      <c r="K807" s="297"/>
      <c r="L807" s="297"/>
      <c r="M807" s="297"/>
      <c r="N807" s="289"/>
      <c r="O807" s="297"/>
      <c r="P807" s="297"/>
      <c r="Q807" s="297"/>
      <c r="R807" s="297"/>
      <c r="S807" s="297"/>
      <c r="T807" s="297"/>
      <c r="U807" s="297"/>
      <c r="V807" s="297"/>
      <c r="W807" s="297"/>
      <c r="X807" s="297"/>
      <c r="Y807" s="750"/>
      <c r="Z807" s="750"/>
      <c r="AA807" s="757"/>
      <c r="AB807" s="757"/>
      <c r="AC807" s="304"/>
      <c r="AD807" s="281"/>
    </row>
    <row r="808" spans="1:30" ht="30" hidden="1" outlineLevel="1">
      <c r="A808" s="525">
        <v>13</v>
      </c>
      <c r="B808" s="424" t="s">
        <v>105</v>
      </c>
      <c r="C808" s="289" t="s">
        <v>583</v>
      </c>
      <c r="D808" s="293"/>
      <c r="E808" s="293"/>
      <c r="F808" s="293"/>
      <c r="G808" s="293"/>
      <c r="H808" s="293"/>
      <c r="I808" s="293"/>
      <c r="J808" s="293"/>
      <c r="K808" s="293"/>
      <c r="L808" s="293"/>
      <c r="M808" s="293"/>
      <c r="N808" s="293">
        <v>12</v>
      </c>
      <c r="O808" s="293"/>
      <c r="P808" s="293"/>
      <c r="Q808" s="293"/>
      <c r="R808" s="293"/>
      <c r="S808" s="293"/>
      <c r="T808" s="293"/>
      <c r="U808" s="293"/>
      <c r="V808" s="293"/>
      <c r="W808" s="293"/>
      <c r="X808" s="293"/>
      <c r="Y808" s="749"/>
      <c r="Z808" s="749"/>
      <c r="AA808" s="749"/>
      <c r="AB808" s="749"/>
      <c r="AC808" s="294">
        <f>SUM(Y808:AB808)</f>
        <v>0</v>
      </c>
      <c r="AD808" s="281"/>
    </row>
    <row r="809" spans="1:30" ht="15" hidden="1" outlineLevel="1">
      <c r="A809" s="525"/>
      <c r="B809" s="292" t="s">
        <v>340</v>
      </c>
      <c r="C809" s="289" t="s">
        <v>576</v>
      </c>
      <c r="D809" s="293"/>
      <c r="E809" s="293"/>
      <c r="F809" s="293"/>
      <c r="G809" s="293"/>
      <c r="H809" s="293"/>
      <c r="I809" s="293"/>
      <c r="J809" s="293"/>
      <c r="K809" s="293"/>
      <c r="L809" s="293"/>
      <c r="M809" s="293"/>
      <c r="N809" s="293">
        <f>N808</f>
        <v>12</v>
      </c>
      <c r="O809" s="293"/>
      <c r="P809" s="293"/>
      <c r="Q809" s="293"/>
      <c r="R809" s="293"/>
      <c r="S809" s="293"/>
      <c r="T809" s="293"/>
      <c r="U809" s="293"/>
      <c r="V809" s="293"/>
      <c r="W809" s="293"/>
      <c r="X809" s="293"/>
      <c r="Y809" s="758">
        <f>Y808</f>
        <v>0</v>
      </c>
      <c r="Z809" s="758">
        <f t="shared" ref="Z809:AB809" si="109">Z808</f>
        <v>0</v>
      </c>
      <c r="AA809" s="758">
        <f t="shared" si="109"/>
        <v>0</v>
      </c>
      <c r="AB809" s="758">
        <f t="shared" si="109"/>
        <v>0</v>
      </c>
      <c r="AC809" s="304"/>
      <c r="AD809" s="281"/>
    </row>
    <row r="810" spans="1:30" ht="15" hidden="1" outlineLevel="1">
      <c r="A810" s="525"/>
      <c r="B810" s="313"/>
      <c r="C810" s="303"/>
      <c r="D810" s="297"/>
      <c r="E810" s="297"/>
      <c r="F810" s="297"/>
      <c r="G810" s="297"/>
      <c r="H810" s="297"/>
      <c r="I810" s="297"/>
      <c r="J810" s="297"/>
      <c r="K810" s="297"/>
      <c r="L810" s="297"/>
      <c r="M810" s="297"/>
      <c r="N810" s="289"/>
      <c r="O810" s="297"/>
      <c r="P810" s="297"/>
      <c r="Q810" s="297"/>
      <c r="R810" s="297"/>
      <c r="S810" s="297"/>
      <c r="T810" s="297"/>
      <c r="U810" s="297"/>
      <c r="V810" s="297"/>
      <c r="W810" s="297"/>
      <c r="X810" s="297"/>
      <c r="Y810" s="757"/>
      <c r="Z810" s="757"/>
      <c r="AA810" s="757"/>
      <c r="AB810" s="757"/>
      <c r="AC810" s="304"/>
      <c r="AD810" s="281"/>
    </row>
    <row r="811" spans="1:30" ht="15.6" hidden="1" outlineLevel="1">
      <c r="A811" s="525"/>
      <c r="B811" s="286" t="s">
        <v>106</v>
      </c>
      <c r="C811" s="287"/>
      <c r="D811" s="288"/>
      <c r="E811" s="288"/>
      <c r="F811" s="288"/>
      <c r="G811" s="288"/>
      <c r="H811" s="288"/>
      <c r="I811" s="288"/>
      <c r="J811" s="288"/>
      <c r="K811" s="288"/>
      <c r="L811" s="288"/>
      <c r="M811" s="288"/>
      <c r="N811" s="288"/>
      <c r="O811" s="288"/>
      <c r="P811" s="287"/>
      <c r="Q811" s="287"/>
      <c r="R811" s="287"/>
      <c r="S811" s="287"/>
      <c r="T811" s="287"/>
      <c r="U811" s="287"/>
      <c r="V811" s="287"/>
      <c r="W811" s="287"/>
      <c r="X811" s="287"/>
      <c r="Y811" s="752"/>
      <c r="Z811" s="752"/>
      <c r="AA811" s="752"/>
      <c r="AB811" s="752"/>
      <c r="AC811" s="290"/>
      <c r="AD811" s="281"/>
    </row>
    <row r="812" spans="1:30" ht="15" hidden="1" outlineLevel="1">
      <c r="A812" s="525">
        <v>14</v>
      </c>
      <c r="B812" s="313" t="s">
        <v>107</v>
      </c>
      <c r="C812" s="289" t="s">
        <v>583</v>
      </c>
      <c r="D812" s="293"/>
      <c r="E812" s="293"/>
      <c r="F812" s="293"/>
      <c r="G812" s="293"/>
      <c r="H812" s="293"/>
      <c r="I812" s="293"/>
      <c r="J812" s="293"/>
      <c r="K812" s="293"/>
      <c r="L812" s="293"/>
      <c r="M812" s="293"/>
      <c r="N812" s="293">
        <v>12</v>
      </c>
      <c r="O812" s="293" t="str">
        <f>IFERROR(INDEX('7.  Persistence Report'!$L$27:$AO$124,(MATCH(AD812,'7.  Persistence Report'!$BV$27:$BV$124,0)),(MATCH($O809,'7.  Persistence Report'!$L$26:$AO$26,0))),"")</f>
        <v/>
      </c>
      <c r="P812" s="293" t="str">
        <f>IFERROR(INDEX('7.  Persistence Report'!$L$27:$AO$124,(MATCH(AE812,'7.  Persistence Report'!$BV$27:$BV$124,0)),(MATCH($O809,'7.  Persistence Report'!$L$26:$AO$26,0))),"")</f>
        <v/>
      </c>
      <c r="Q812" s="293" t="str">
        <f>IFERROR(INDEX('7.  Persistence Report'!$L$27:$AO$124,(MATCH(AF812,'7.  Persistence Report'!$BV$27:$BV$124,0)),(MATCH($O809,'7.  Persistence Report'!$L$26:$AO$26,0))),"")</f>
        <v/>
      </c>
      <c r="R812" s="293" t="str">
        <f>IFERROR(INDEX('7.  Persistence Report'!$L$27:$AO$124,(MATCH(AG812,'7.  Persistence Report'!$BV$27:$BV$124,0)),(MATCH($O809,'7.  Persistence Report'!$L$26:$AO$26,0))),"")</f>
        <v/>
      </c>
      <c r="S812" s="293" t="str">
        <f>IFERROR(INDEX('7.  Persistence Report'!$L$27:$AO$124,(MATCH(AH812,'7.  Persistence Report'!$BV$27:$BV$124,0)),(MATCH($O809,'7.  Persistence Report'!$L$26:$AO$26,0))),"")</f>
        <v/>
      </c>
      <c r="T812" s="293" t="str">
        <f>IFERROR(INDEX('7.  Persistence Report'!$L$27:$AO$124,(MATCH(AI812,'7.  Persistence Report'!$BV$27:$BV$124,0)),(MATCH($O809,'7.  Persistence Report'!$L$26:$AO$26,0))),"")</f>
        <v/>
      </c>
      <c r="U812" s="293" t="str">
        <f>IFERROR(INDEX('7.  Persistence Report'!$L$27:$AO$124,(MATCH(AJ812,'7.  Persistence Report'!$BV$27:$BV$124,0)),(MATCH($O809,'7.  Persistence Report'!$L$26:$AO$26,0))),"")</f>
        <v/>
      </c>
      <c r="V812" s="293" t="str">
        <f>IFERROR(INDEX('7.  Persistence Report'!$L$27:$AO$124,(MATCH(AK812,'7.  Persistence Report'!$BV$27:$BV$124,0)),(MATCH($O809,'7.  Persistence Report'!$L$26:$AO$26,0))),"")</f>
        <v/>
      </c>
      <c r="W812" s="293" t="str">
        <f>IFERROR(INDEX('7.  Persistence Report'!$L$27:$AO$124,(MATCH(AL812,'7.  Persistence Report'!$BV$27:$BV$124,0)),(MATCH($O809,'7.  Persistence Report'!$L$26:$AO$26,0))),"")</f>
        <v/>
      </c>
      <c r="X812" s="293" t="str">
        <f>IFERROR(INDEX('7.  Persistence Report'!$L$27:$AO$124,(MATCH(AM812,'7.  Persistence Report'!$BV$27:$BV$124,0)),(MATCH($O809,'7.  Persistence Report'!$L$26:$AO$26,0))),"")</f>
        <v/>
      </c>
      <c r="Y812" s="749"/>
      <c r="Z812" s="749"/>
      <c r="AA812" s="749"/>
      <c r="AB812" s="749"/>
      <c r="AC812" s="294">
        <f>SUM(Y812:AB812)</f>
        <v>0</v>
      </c>
      <c r="AD812" s="281"/>
    </row>
    <row r="813" spans="1:30" ht="15" hidden="1" outlineLevel="1">
      <c r="A813" s="525"/>
      <c r="B813" s="292" t="s">
        <v>340</v>
      </c>
      <c r="C813" s="289" t="s">
        <v>576</v>
      </c>
      <c r="D813" s="293"/>
      <c r="E813" s="293"/>
      <c r="F813" s="293"/>
      <c r="G813" s="293"/>
      <c r="H813" s="293"/>
      <c r="I813" s="293"/>
      <c r="J813" s="293"/>
      <c r="K813" s="293"/>
      <c r="L813" s="293"/>
      <c r="M813" s="293"/>
      <c r="N813" s="293">
        <f>N812</f>
        <v>12</v>
      </c>
      <c r="O813" s="293" t="str">
        <f>IFERROR(INDEX('7.  Persistence Report'!$L$27:$AO$124,(MATCH(AD813,'7.  Persistence Report'!$BV$27:$BV$124,0)),(MATCH(O$767,'7.  Persistence Report'!$L$26:$AO$26,0))),"")</f>
        <v/>
      </c>
      <c r="P813" s="293" t="str">
        <f>IFERROR(INDEX('7.  Persistence Report'!$L$27:$AO$124,(MATCH(AE813,'7.  Persistence Report'!$BV$27:$BV$124,0)),(MATCH(P$767,'7.  Persistence Report'!$L$26:$AO$26,0))),"")</f>
        <v/>
      </c>
      <c r="Q813" s="293" t="str">
        <f>IFERROR(INDEX('7.  Persistence Report'!$L$27:$AO$124,(MATCH(AF813,'7.  Persistence Report'!$BV$27:$BV$124,0)),(MATCH(Q$767,'7.  Persistence Report'!$L$26:$AO$26,0))),"")</f>
        <v/>
      </c>
      <c r="R813" s="293" t="str">
        <f>IFERROR(INDEX('7.  Persistence Report'!$L$27:$AO$124,(MATCH(AG813,'7.  Persistence Report'!$BV$27:$BV$124,0)),(MATCH(R$767,'7.  Persistence Report'!$L$26:$AO$26,0))),"")</f>
        <v/>
      </c>
      <c r="S813" s="293" t="str">
        <f>IFERROR(INDEX('7.  Persistence Report'!$L$27:$AO$124,(MATCH(AH813,'7.  Persistence Report'!$BV$27:$BV$124,0)),(MATCH(S$767,'7.  Persistence Report'!$L$26:$AO$26,0))),"")</f>
        <v/>
      </c>
      <c r="T813" s="293" t="str">
        <f>IFERROR(INDEX('7.  Persistence Report'!$L$27:$AO$124,(MATCH(AI813,'7.  Persistence Report'!$BV$27:$BV$124,0)),(MATCH(T$767,'7.  Persistence Report'!$L$26:$AO$26,0))),"")</f>
        <v/>
      </c>
      <c r="U813" s="293" t="str">
        <f>IFERROR(INDEX('7.  Persistence Report'!$L$27:$AO$124,(MATCH(AJ813,'7.  Persistence Report'!$BV$27:$BV$124,0)),(MATCH(U$767,'7.  Persistence Report'!$L$26:$AO$26,0))),"")</f>
        <v/>
      </c>
      <c r="V813" s="293" t="str">
        <f>IFERROR(INDEX('7.  Persistence Report'!$L$27:$AO$124,(MATCH(AK813,'7.  Persistence Report'!$BV$27:$BV$124,0)),(MATCH(V$767,'7.  Persistence Report'!$L$26:$AO$26,0))),"")</f>
        <v/>
      </c>
      <c r="W813" s="293" t="str">
        <f>IFERROR(INDEX('7.  Persistence Report'!$L$27:$AO$124,(MATCH(AL813,'7.  Persistence Report'!$BV$27:$BV$124,0)),(MATCH(W$767,'7.  Persistence Report'!$L$26:$AO$26,0))),"")</f>
        <v/>
      </c>
      <c r="X813" s="293" t="str">
        <f>IFERROR(INDEX('7.  Persistence Report'!$L$27:$AO$124,(MATCH(AM813,'7.  Persistence Report'!$BV$27:$BV$124,0)),(MATCH(X$767,'7.  Persistence Report'!$L$26:$AO$26,0))),"")</f>
        <v/>
      </c>
      <c r="Y813" s="758">
        <f>Y812</f>
        <v>0</v>
      </c>
      <c r="Z813" s="758">
        <f t="shared" ref="Z813:AB813" si="110">Z812</f>
        <v>0</v>
      </c>
      <c r="AA813" s="758">
        <f t="shared" si="110"/>
        <v>0</v>
      </c>
      <c r="AB813" s="758">
        <f t="shared" si="110"/>
        <v>0</v>
      </c>
      <c r="AC813" s="295"/>
      <c r="AD813" s="281"/>
    </row>
    <row r="814" spans="1:30" ht="15" hidden="1" outlineLevel="1">
      <c r="A814" s="525"/>
      <c r="B814" s="313"/>
      <c r="C814" s="303"/>
      <c r="D814" s="297"/>
      <c r="E814" s="297"/>
      <c r="F814" s="297"/>
      <c r="G814" s="297"/>
      <c r="H814" s="297"/>
      <c r="I814" s="297"/>
      <c r="J814" s="297"/>
      <c r="K814" s="297"/>
      <c r="L814" s="297"/>
      <c r="M814" s="297"/>
      <c r="N814" s="463"/>
      <c r="O814" s="289"/>
      <c r="P814" s="289"/>
      <c r="Q814" s="289"/>
      <c r="R814" s="289"/>
      <c r="S814" s="289"/>
      <c r="T814" s="289"/>
      <c r="U814" s="289"/>
      <c r="V814" s="289"/>
      <c r="W814" s="289"/>
      <c r="X814" s="289"/>
      <c r="Y814" s="758"/>
      <c r="Z814" s="758"/>
      <c r="AA814" s="758"/>
      <c r="AB814" s="758"/>
      <c r="AC814" s="304"/>
      <c r="AD814" s="281"/>
    </row>
    <row r="815" spans="1:30" s="307" customFormat="1" ht="15.6" hidden="1" outlineLevel="1">
      <c r="A815" s="525"/>
      <c r="B815" s="286" t="s">
        <v>488</v>
      </c>
      <c r="C815" s="289"/>
      <c r="D815" s="289"/>
      <c r="E815" s="289"/>
      <c r="F815" s="289"/>
      <c r="G815" s="289"/>
      <c r="H815" s="289"/>
      <c r="I815" s="289"/>
      <c r="J815" s="289"/>
      <c r="K815" s="289"/>
      <c r="L815" s="289"/>
      <c r="M815" s="289"/>
      <c r="N815" s="289"/>
      <c r="O815" s="289"/>
      <c r="P815" s="289"/>
      <c r="Q815" s="289"/>
      <c r="R815" s="289"/>
      <c r="S815" s="289"/>
      <c r="T815" s="289"/>
      <c r="U815" s="289"/>
      <c r="V815" s="289"/>
      <c r="W815" s="289"/>
      <c r="X815" s="289"/>
      <c r="Y815" s="757"/>
      <c r="Z815" s="757"/>
      <c r="AA815" s="757"/>
      <c r="AB815" s="757"/>
      <c r="AC815" s="510"/>
      <c r="AD815" s="281"/>
    </row>
    <row r="816" spans="1:30" ht="15" hidden="1" outlineLevel="1">
      <c r="A816" s="525">
        <v>15</v>
      </c>
      <c r="B816" s="292" t="s">
        <v>493</v>
      </c>
      <c r="C816" s="289" t="s">
        <v>583</v>
      </c>
      <c r="D816" s="293"/>
      <c r="E816" s="293"/>
      <c r="F816" s="293"/>
      <c r="G816" s="293"/>
      <c r="H816" s="293"/>
      <c r="I816" s="293"/>
      <c r="J816" s="293"/>
      <c r="K816" s="293"/>
      <c r="L816" s="293"/>
      <c r="M816" s="293"/>
      <c r="N816" s="293">
        <v>0</v>
      </c>
      <c r="O816" s="293"/>
      <c r="P816" s="293"/>
      <c r="Q816" s="293"/>
      <c r="R816" s="293"/>
      <c r="S816" s="293"/>
      <c r="T816" s="293"/>
      <c r="U816" s="293"/>
      <c r="V816" s="293"/>
      <c r="W816" s="293"/>
      <c r="X816" s="293"/>
      <c r="Y816" s="749"/>
      <c r="Z816" s="749"/>
      <c r="AA816" s="749"/>
      <c r="AB816" s="749"/>
      <c r="AC816" s="294">
        <f>SUM(Y816:AB816)</f>
        <v>0</v>
      </c>
      <c r="AD816" s="281"/>
    </row>
    <row r="817" spans="1:30" ht="15" hidden="1" outlineLevel="1">
      <c r="A817" s="525"/>
      <c r="B817" s="292" t="s">
        <v>340</v>
      </c>
      <c r="C817" s="289" t="s">
        <v>576</v>
      </c>
      <c r="D817" s="293"/>
      <c r="E817" s="293"/>
      <c r="F817" s="293"/>
      <c r="G817" s="293"/>
      <c r="H817" s="293"/>
      <c r="I817" s="293"/>
      <c r="J817" s="293"/>
      <c r="K817" s="293"/>
      <c r="L817" s="293"/>
      <c r="M817" s="293"/>
      <c r="N817" s="293">
        <f>N816</f>
        <v>0</v>
      </c>
      <c r="O817" s="293"/>
      <c r="P817" s="293"/>
      <c r="Q817" s="293"/>
      <c r="R817" s="293"/>
      <c r="S817" s="293"/>
      <c r="T817" s="293"/>
      <c r="U817" s="293"/>
      <c r="V817" s="293"/>
      <c r="W817" s="293"/>
      <c r="X817" s="293"/>
      <c r="Y817" s="758">
        <f>Y816</f>
        <v>0</v>
      </c>
      <c r="Z817" s="758">
        <f t="shared" ref="Z817:AB817" si="111">Z816</f>
        <v>0</v>
      </c>
      <c r="AA817" s="758">
        <f t="shared" si="111"/>
        <v>0</v>
      </c>
      <c r="AB817" s="758">
        <f t="shared" si="111"/>
        <v>0</v>
      </c>
      <c r="AC817" s="295"/>
      <c r="AD817" s="281"/>
    </row>
    <row r="818" spans="1:30" ht="15" hidden="1" outlineLevel="1">
      <c r="A818" s="525"/>
      <c r="B818" s="313"/>
      <c r="C818" s="303"/>
      <c r="D818" s="297"/>
      <c r="E818" s="297"/>
      <c r="F818" s="297"/>
      <c r="G818" s="297"/>
      <c r="H818" s="297"/>
      <c r="I818" s="297"/>
      <c r="J818" s="297"/>
      <c r="K818" s="297"/>
      <c r="L818" s="297"/>
      <c r="M818" s="297"/>
      <c r="N818" s="289"/>
      <c r="O818" s="289"/>
      <c r="P818" s="289"/>
      <c r="Q818" s="289"/>
      <c r="R818" s="289"/>
      <c r="S818" s="289"/>
      <c r="T818" s="289"/>
      <c r="U818" s="289"/>
      <c r="V818" s="289"/>
      <c r="W818" s="289"/>
      <c r="X818" s="289"/>
      <c r="Y818" s="757"/>
      <c r="Z818" s="757"/>
      <c r="AA818" s="757"/>
      <c r="AB818" s="757"/>
      <c r="AC818" s="304"/>
      <c r="AD818" s="281"/>
    </row>
    <row r="819" spans="1:30" s="281" customFormat="1" ht="15" hidden="1" outlineLevel="1">
      <c r="A819" s="525">
        <v>16</v>
      </c>
      <c r="B819" s="322" t="s">
        <v>489</v>
      </c>
      <c r="C819" s="289" t="s">
        <v>583</v>
      </c>
      <c r="D819" s="293"/>
      <c r="E819" s="293"/>
      <c r="F819" s="293"/>
      <c r="G819" s="293"/>
      <c r="H819" s="293"/>
      <c r="I819" s="293"/>
      <c r="J819" s="293"/>
      <c r="K819" s="293"/>
      <c r="L819" s="293"/>
      <c r="M819" s="293"/>
      <c r="N819" s="293">
        <v>0</v>
      </c>
      <c r="O819" s="293"/>
      <c r="P819" s="293"/>
      <c r="Q819" s="293"/>
      <c r="R819" s="293"/>
      <c r="S819" s="293"/>
      <c r="T819" s="293"/>
      <c r="U819" s="293"/>
      <c r="V819" s="293"/>
      <c r="W819" s="293"/>
      <c r="X819" s="293"/>
      <c r="Y819" s="749"/>
      <c r="Z819" s="749"/>
      <c r="AA819" s="749"/>
      <c r="AB819" s="749"/>
      <c r="AC819" s="294">
        <f>SUM(Y819:AB819)</f>
        <v>0</v>
      </c>
    </row>
    <row r="820" spans="1:30" s="281" customFormat="1" ht="15" hidden="1" outlineLevel="1">
      <c r="A820" s="525"/>
      <c r="B820" s="292" t="s">
        <v>340</v>
      </c>
      <c r="C820" s="289" t="s">
        <v>576</v>
      </c>
      <c r="D820" s="293"/>
      <c r="E820" s="293"/>
      <c r="F820" s="293"/>
      <c r="G820" s="293"/>
      <c r="H820" s="293"/>
      <c r="I820" s="293"/>
      <c r="J820" s="293"/>
      <c r="K820" s="293"/>
      <c r="L820" s="293"/>
      <c r="M820" s="293"/>
      <c r="N820" s="293">
        <f>N819</f>
        <v>0</v>
      </c>
      <c r="O820" s="293"/>
      <c r="P820" s="293"/>
      <c r="Q820" s="293"/>
      <c r="R820" s="293"/>
      <c r="S820" s="293"/>
      <c r="T820" s="293"/>
      <c r="U820" s="293"/>
      <c r="V820" s="293"/>
      <c r="W820" s="293"/>
      <c r="X820" s="293"/>
      <c r="Y820" s="758">
        <f t="shared" ref="Y820:Z820" si="112">Y819</f>
        <v>0</v>
      </c>
      <c r="Z820" s="758">
        <f t="shared" si="112"/>
        <v>0</v>
      </c>
      <c r="AA820" s="758">
        <f t="shared" ref="AA820:AB820" si="113">AA819</f>
        <v>0</v>
      </c>
      <c r="AB820" s="758">
        <f t="shared" si="113"/>
        <v>0</v>
      </c>
      <c r="AC820" s="295"/>
    </row>
    <row r="821" spans="1:30" s="281" customFormat="1" ht="15" hidden="1" outlineLevel="1">
      <c r="A821" s="525"/>
      <c r="B821" s="322"/>
      <c r="C821" s="289"/>
      <c r="D821" s="297"/>
      <c r="E821" s="297"/>
      <c r="F821" s="297"/>
      <c r="G821" s="297"/>
      <c r="H821" s="297"/>
      <c r="I821" s="297"/>
      <c r="J821" s="297"/>
      <c r="K821" s="297"/>
      <c r="L821" s="297"/>
      <c r="M821" s="297"/>
      <c r="N821" s="289"/>
      <c r="O821" s="289"/>
      <c r="P821" s="289"/>
      <c r="Q821" s="289"/>
      <c r="R821" s="289"/>
      <c r="S821" s="289"/>
      <c r="T821" s="289"/>
      <c r="U821" s="289"/>
      <c r="V821" s="289"/>
      <c r="W821" s="289"/>
      <c r="X821" s="289"/>
      <c r="Y821" s="757"/>
      <c r="Z821" s="757"/>
      <c r="AA821" s="757"/>
      <c r="AB821" s="757"/>
      <c r="AC821" s="311"/>
    </row>
    <row r="822" spans="1:30" ht="15.6" hidden="1" outlineLevel="1">
      <c r="A822" s="525"/>
      <c r="B822" s="512" t="s">
        <v>494</v>
      </c>
      <c r="C822" s="318"/>
      <c r="D822" s="288"/>
      <c r="E822" s="287"/>
      <c r="F822" s="287"/>
      <c r="G822" s="287"/>
      <c r="H822" s="287"/>
      <c r="I822" s="287"/>
      <c r="J822" s="287"/>
      <c r="K822" s="287"/>
      <c r="L822" s="287"/>
      <c r="M822" s="287"/>
      <c r="N822" s="288"/>
      <c r="O822" s="287"/>
      <c r="P822" s="287"/>
      <c r="Q822" s="287"/>
      <c r="R822" s="287"/>
      <c r="S822" s="287"/>
      <c r="T822" s="287"/>
      <c r="U822" s="287"/>
      <c r="V822" s="287"/>
      <c r="W822" s="287"/>
      <c r="X822" s="287"/>
      <c r="Y822" s="752"/>
      <c r="Z822" s="752"/>
      <c r="AA822" s="752"/>
      <c r="AB822" s="752"/>
      <c r="AC822" s="290"/>
      <c r="AD822" s="281"/>
    </row>
    <row r="823" spans="1:30" ht="15" hidden="1" outlineLevel="1">
      <c r="A823" s="525">
        <v>17</v>
      </c>
      <c r="B823" s="424" t="s">
        <v>111</v>
      </c>
      <c r="C823" s="289" t="s">
        <v>583</v>
      </c>
      <c r="D823" s="293"/>
      <c r="E823" s="293"/>
      <c r="F823" s="293"/>
      <c r="G823" s="293"/>
      <c r="H823" s="293"/>
      <c r="I823" s="293"/>
      <c r="J823" s="293"/>
      <c r="K823" s="293"/>
      <c r="L823" s="293"/>
      <c r="M823" s="293"/>
      <c r="N823" s="293">
        <v>12</v>
      </c>
      <c r="O823" s="293"/>
      <c r="P823" s="293"/>
      <c r="Q823" s="293"/>
      <c r="R823" s="293"/>
      <c r="S823" s="293"/>
      <c r="T823" s="293"/>
      <c r="U823" s="293"/>
      <c r="V823" s="293"/>
      <c r="W823" s="293"/>
      <c r="X823" s="293"/>
      <c r="Y823" s="749"/>
      <c r="Z823" s="749"/>
      <c r="AA823" s="749"/>
      <c r="AB823" s="749"/>
      <c r="AC823" s="294">
        <f>SUM(Y823:AB823)</f>
        <v>0</v>
      </c>
      <c r="AD823" s="281"/>
    </row>
    <row r="824" spans="1:30" ht="15" hidden="1" outlineLevel="1">
      <c r="A824" s="525"/>
      <c r="B824" s="292" t="s">
        <v>340</v>
      </c>
      <c r="C824" s="289" t="s">
        <v>576</v>
      </c>
      <c r="D824" s="293"/>
      <c r="E824" s="293"/>
      <c r="F824" s="293"/>
      <c r="G824" s="293"/>
      <c r="H824" s="293"/>
      <c r="I824" s="293"/>
      <c r="J824" s="293"/>
      <c r="K824" s="293"/>
      <c r="L824" s="293"/>
      <c r="M824" s="293"/>
      <c r="N824" s="293">
        <f>N823</f>
        <v>12</v>
      </c>
      <c r="O824" s="293"/>
      <c r="P824" s="293"/>
      <c r="Q824" s="293"/>
      <c r="R824" s="293"/>
      <c r="S824" s="293"/>
      <c r="T824" s="293"/>
      <c r="U824" s="293"/>
      <c r="V824" s="293"/>
      <c r="W824" s="293"/>
      <c r="X824" s="293"/>
      <c r="Y824" s="758">
        <f t="shared" ref="Y824:Z824" si="114">Y823</f>
        <v>0</v>
      </c>
      <c r="Z824" s="758">
        <f t="shared" si="114"/>
        <v>0</v>
      </c>
      <c r="AA824" s="758">
        <f t="shared" ref="AA824:AB824" si="115">AA823</f>
        <v>0</v>
      </c>
      <c r="AB824" s="758">
        <f t="shared" si="115"/>
        <v>0</v>
      </c>
      <c r="AC824" s="304"/>
      <c r="AD824" s="281"/>
    </row>
    <row r="825" spans="1:30" ht="15" hidden="1" outlineLevel="1">
      <c r="A825" s="525"/>
      <c r="B825" s="292"/>
      <c r="C825" s="289"/>
      <c r="D825" s="297"/>
      <c r="E825" s="297"/>
      <c r="F825" s="297"/>
      <c r="G825" s="297"/>
      <c r="H825" s="297"/>
      <c r="I825" s="297"/>
      <c r="J825" s="297"/>
      <c r="K825" s="297"/>
      <c r="L825" s="297"/>
      <c r="M825" s="297"/>
      <c r="N825" s="289"/>
      <c r="O825" s="289"/>
      <c r="P825" s="289"/>
      <c r="Q825" s="289"/>
      <c r="R825" s="289"/>
      <c r="S825" s="289"/>
      <c r="T825" s="289"/>
      <c r="U825" s="289"/>
      <c r="V825" s="289"/>
      <c r="W825" s="289"/>
      <c r="X825" s="289"/>
      <c r="Y825" s="750"/>
      <c r="Z825" s="759"/>
      <c r="AA825" s="759"/>
      <c r="AB825" s="759"/>
      <c r="AC825" s="304"/>
      <c r="AD825" s="281"/>
    </row>
    <row r="826" spans="1:30" ht="15" hidden="1" outlineLevel="1">
      <c r="A826" s="525">
        <v>18</v>
      </c>
      <c r="B826" s="424" t="s">
        <v>108</v>
      </c>
      <c r="C826" s="289" t="s">
        <v>583</v>
      </c>
      <c r="D826" s="293"/>
      <c r="E826" s="293"/>
      <c r="F826" s="293"/>
      <c r="G826" s="293"/>
      <c r="H826" s="293"/>
      <c r="I826" s="293"/>
      <c r="J826" s="293"/>
      <c r="K826" s="293"/>
      <c r="L826" s="293"/>
      <c r="M826" s="293"/>
      <c r="N826" s="293">
        <v>12</v>
      </c>
      <c r="O826" s="293"/>
      <c r="P826" s="293"/>
      <c r="Q826" s="293"/>
      <c r="R826" s="293"/>
      <c r="S826" s="293"/>
      <c r="T826" s="293"/>
      <c r="U826" s="293"/>
      <c r="V826" s="293"/>
      <c r="W826" s="293"/>
      <c r="X826" s="293"/>
      <c r="Y826" s="756"/>
      <c r="Z826" s="749"/>
      <c r="AA826" s="749"/>
      <c r="AB826" s="749"/>
      <c r="AC826" s="294">
        <f>SUM(Y826:AB826)</f>
        <v>0</v>
      </c>
      <c r="AD826" s="281"/>
    </row>
    <row r="827" spans="1:30" ht="15" hidden="1" outlineLevel="1">
      <c r="A827" s="525"/>
      <c r="B827" s="292" t="s">
        <v>340</v>
      </c>
      <c r="C827" s="289" t="s">
        <v>576</v>
      </c>
      <c r="D827" s="293"/>
      <c r="E827" s="293"/>
      <c r="F827" s="293"/>
      <c r="G827" s="293"/>
      <c r="H827" s="293"/>
      <c r="I827" s="293"/>
      <c r="J827" s="293"/>
      <c r="K827" s="293"/>
      <c r="L827" s="293"/>
      <c r="M827" s="293"/>
      <c r="N827" s="293">
        <f>N826</f>
        <v>12</v>
      </c>
      <c r="O827" s="293"/>
      <c r="P827" s="293"/>
      <c r="Q827" s="293"/>
      <c r="R827" s="293"/>
      <c r="S827" s="293"/>
      <c r="T827" s="293"/>
      <c r="U827" s="293"/>
      <c r="V827" s="293"/>
      <c r="W827" s="293"/>
      <c r="X827" s="293"/>
      <c r="Y827" s="758">
        <f>Y826</f>
        <v>0</v>
      </c>
      <c r="Z827" s="758">
        <f t="shared" ref="Z827:AB827" si="116">Z826</f>
        <v>0</v>
      </c>
      <c r="AA827" s="758">
        <f t="shared" si="116"/>
        <v>0</v>
      </c>
      <c r="AB827" s="758">
        <f t="shared" si="116"/>
        <v>0</v>
      </c>
      <c r="AC827" s="304"/>
      <c r="AD827" s="281"/>
    </row>
    <row r="828" spans="1:30" ht="15" hidden="1" outlineLevel="1">
      <c r="A828" s="525"/>
      <c r="B828" s="320"/>
      <c r="C828" s="289"/>
      <c r="D828" s="297"/>
      <c r="E828" s="297"/>
      <c r="F828" s="297"/>
      <c r="G828" s="297"/>
      <c r="H828" s="297"/>
      <c r="I828" s="297"/>
      <c r="J828" s="297"/>
      <c r="K828" s="297"/>
      <c r="L828" s="297"/>
      <c r="M828" s="297"/>
      <c r="N828" s="289"/>
      <c r="O828" s="289"/>
      <c r="P828" s="289"/>
      <c r="Q828" s="289"/>
      <c r="R828" s="289"/>
      <c r="S828" s="289"/>
      <c r="T828" s="289"/>
      <c r="U828" s="289"/>
      <c r="V828" s="289"/>
      <c r="W828" s="289"/>
      <c r="X828" s="289"/>
      <c r="Y828" s="751"/>
      <c r="Z828" s="783"/>
      <c r="AA828" s="783"/>
      <c r="AB828" s="783"/>
      <c r="AC828" s="295"/>
      <c r="AD828" s="281"/>
    </row>
    <row r="829" spans="1:30" ht="15" hidden="1" outlineLevel="1">
      <c r="A829" s="525">
        <v>19</v>
      </c>
      <c r="B829" s="424" t="s">
        <v>110</v>
      </c>
      <c r="C829" s="289" t="s">
        <v>583</v>
      </c>
      <c r="D829" s="293"/>
      <c r="E829" s="293"/>
      <c r="F829" s="293"/>
      <c r="G829" s="293"/>
      <c r="H829" s="293"/>
      <c r="I829" s="293"/>
      <c r="J829" s="293"/>
      <c r="K829" s="293"/>
      <c r="L829" s="293"/>
      <c r="M829" s="293"/>
      <c r="N829" s="293">
        <v>12</v>
      </c>
      <c r="O829" s="293"/>
      <c r="P829" s="293"/>
      <c r="Q829" s="293"/>
      <c r="R829" s="293"/>
      <c r="S829" s="293"/>
      <c r="T829" s="293"/>
      <c r="U829" s="293"/>
      <c r="V829" s="293"/>
      <c r="W829" s="293"/>
      <c r="X829" s="293"/>
      <c r="Y829" s="756"/>
      <c r="Z829" s="749"/>
      <c r="AA829" s="749"/>
      <c r="AB829" s="749"/>
      <c r="AC829" s="294">
        <f>SUM(Y829:AB829)</f>
        <v>0</v>
      </c>
      <c r="AD829" s="281"/>
    </row>
    <row r="830" spans="1:30" ht="15" hidden="1" outlineLevel="1">
      <c r="A830" s="525"/>
      <c r="B830" s="292" t="s">
        <v>340</v>
      </c>
      <c r="C830" s="289" t="s">
        <v>576</v>
      </c>
      <c r="D830" s="293"/>
      <c r="E830" s="293"/>
      <c r="F830" s="293"/>
      <c r="G830" s="293"/>
      <c r="H830" s="293"/>
      <c r="I830" s="293"/>
      <c r="J830" s="293"/>
      <c r="K830" s="293"/>
      <c r="L830" s="293"/>
      <c r="M830" s="293"/>
      <c r="N830" s="293">
        <f>N829</f>
        <v>12</v>
      </c>
      <c r="O830" s="293"/>
      <c r="P830" s="293"/>
      <c r="Q830" s="293"/>
      <c r="R830" s="293"/>
      <c r="S830" s="293"/>
      <c r="T830" s="293"/>
      <c r="U830" s="293"/>
      <c r="V830" s="293"/>
      <c r="W830" s="293"/>
      <c r="X830" s="293"/>
      <c r="Y830" s="758">
        <f>Y829</f>
        <v>0</v>
      </c>
      <c r="Z830" s="758">
        <f t="shared" ref="Z830:AB830" si="117">Z829</f>
        <v>0</v>
      </c>
      <c r="AA830" s="758">
        <f t="shared" si="117"/>
        <v>0</v>
      </c>
      <c r="AB830" s="758">
        <f t="shared" si="117"/>
        <v>0</v>
      </c>
      <c r="AC830" s="295"/>
      <c r="AD830" s="281"/>
    </row>
    <row r="831" spans="1:30" ht="15" hidden="1" outlineLevel="1">
      <c r="A831" s="525"/>
      <c r="B831" s="320"/>
      <c r="C831" s="289"/>
      <c r="D831" s="297"/>
      <c r="E831" s="297"/>
      <c r="F831" s="297"/>
      <c r="G831" s="297"/>
      <c r="H831" s="297"/>
      <c r="I831" s="297"/>
      <c r="J831" s="297"/>
      <c r="K831" s="297"/>
      <c r="L831" s="297"/>
      <c r="M831" s="297"/>
      <c r="N831" s="289"/>
      <c r="O831" s="289"/>
      <c r="P831" s="289"/>
      <c r="Q831" s="289"/>
      <c r="R831" s="289"/>
      <c r="S831" s="289"/>
      <c r="T831" s="289"/>
      <c r="U831" s="289"/>
      <c r="V831" s="289"/>
      <c r="W831" s="289"/>
      <c r="X831" s="289"/>
      <c r="Y831" s="757"/>
      <c r="Z831" s="757"/>
      <c r="AA831" s="757"/>
      <c r="AB831" s="757"/>
      <c r="AC831" s="304"/>
      <c r="AD831" s="281"/>
    </row>
    <row r="832" spans="1:30" ht="15" hidden="1" outlineLevel="1">
      <c r="A832" s="525">
        <v>20</v>
      </c>
      <c r="B832" s="424" t="s">
        <v>109</v>
      </c>
      <c r="C832" s="289" t="s">
        <v>583</v>
      </c>
      <c r="D832" s="293"/>
      <c r="E832" s="293"/>
      <c r="F832" s="293"/>
      <c r="G832" s="293"/>
      <c r="H832" s="293"/>
      <c r="I832" s="293"/>
      <c r="J832" s="293"/>
      <c r="K832" s="293"/>
      <c r="L832" s="293"/>
      <c r="M832" s="293"/>
      <c r="N832" s="293">
        <v>12</v>
      </c>
      <c r="O832" s="293"/>
      <c r="P832" s="293"/>
      <c r="Q832" s="293"/>
      <c r="R832" s="293"/>
      <c r="S832" s="293"/>
      <c r="T832" s="293"/>
      <c r="U832" s="293"/>
      <c r="V832" s="293"/>
      <c r="W832" s="293"/>
      <c r="X832" s="293"/>
      <c r="Y832" s="756"/>
      <c r="Z832" s="749"/>
      <c r="AA832" s="749"/>
      <c r="AB832" s="749"/>
      <c r="AC832" s="294">
        <f>SUM(Y832:AB832)</f>
        <v>0</v>
      </c>
      <c r="AD832" s="281"/>
    </row>
    <row r="833" spans="1:30" ht="15" hidden="1" outlineLevel="1">
      <c r="A833" s="525"/>
      <c r="B833" s="292" t="s">
        <v>340</v>
      </c>
      <c r="C833" s="289" t="s">
        <v>576</v>
      </c>
      <c r="D833" s="293"/>
      <c r="E833" s="293"/>
      <c r="F833" s="293"/>
      <c r="G833" s="293"/>
      <c r="H833" s="293"/>
      <c r="I833" s="293"/>
      <c r="J833" s="293"/>
      <c r="K833" s="293"/>
      <c r="L833" s="293"/>
      <c r="M833" s="293"/>
      <c r="N833" s="293">
        <f>N832</f>
        <v>12</v>
      </c>
      <c r="O833" s="293"/>
      <c r="P833" s="293"/>
      <c r="Q833" s="293"/>
      <c r="R833" s="293"/>
      <c r="S833" s="293"/>
      <c r="T833" s="293"/>
      <c r="U833" s="293"/>
      <c r="V833" s="293"/>
      <c r="W833" s="293"/>
      <c r="X833" s="293"/>
      <c r="Y833" s="758">
        <f t="shared" ref="Y833:AB833" si="118">Y832</f>
        <v>0</v>
      </c>
      <c r="Z833" s="758">
        <f t="shared" si="118"/>
        <v>0</v>
      </c>
      <c r="AA833" s="758">
        <f t="shared" si="118"/>
        <v>0</v>
      </c>
      <c r="AB833" s="758">
        <f t="shared" si="118"/>
        <v>0</v>
      </c>
      <c r="AC833" s="304"/>
      <c r="AD833" s="281"/>
    </row>
    <row r="834" spans="1:30" ht="15.6" hidden="1" outlineLevel="1">
      <c r="A834" s="525"/>
      <c r="B834" s="321"/>
      <c r="C834" s="298"/>
      <c r="D834" s="297"/>
      <c r="E834" s="297"/>
      <c r="F834" s="297"/>
      <c r="G834" s="297"/>
      <c r="H834" s="297"/>
      <c r="I834" s="297"/>
      <c r="J834" s="297"/>
      <c r="K834" s="297"/>
      <c r="L834" s="297"/>
      <c r="M834" s="297"/>
      <c r="N834" s="298"/>
      <c r="O834" s="289"/>
      <c r="P834" s="289"/>
      <c r="Q834" s="289"/>
      <c r="R834" s="289"/>
      <c r="S834" s="289"/>
      <c r="T834" s="289"/>
      <c r="U834" s="289"/>
      <c r="V834" s="289"/>
      <c r="W834" s="289"/>
      <c r="X834" s="289"/>
      <c r="Y834" s="757"/>
      <c r="Z834" s="757"/>
      <c r="AA834" s="757"/>
      <c r="AB834" s="757"/>
      <c r="AC834" s="304"/>
      <c r="AD834" s="281"/>
    </row>
    <row r="835" spans="1:30" ht="15.6" hidden="1" outlineLevel="1">
      <c r="A835" s="525"/>
      <c r="B835" s="511" t="s">
        <v>501</v>
      </c>
      <c r="C835" s="289"/>
      <c r="D835" s="289"/>
      <c r="E835" s="289"/>
      <c r="F835" s="289"/>
      <c r="G835" s="289"/>
      <c r="H835" s="289"/>
      <c r="I835" s="289"/>
      <c r="J835" s="289"/>
      <c r="K835" s="289"/>
      <c r="L835" s="289"/>
      <c r="M835" s="289"/>
      <c r="N835" s="289"/>
      <c r="O835" s="289"/>
      <c r="P835" s="289"/>
      <c r="Q835" s="289"/>
      <c r="R835" s="289"/>
      <c r="S835" s="289"/>
      <c r="T835" s="289"/>
      <c r="U835" s="289"/>
      <c r="V835" s="289"/>
      <c r="W835" s="289"/>
      <c r="X835" s="289"/>
      <c r="Y835" s="750"/>
      <c r="Z835" s="759"/>
      <c r="AA835" s="759"/>
      <c r="AB835" s="759"/>
      <c r="AC835" s="304"/>
      <c r="AD835" s="281"/>
    </row>
    <row r="836" spans="1:30" ht="15.6" hidden="1" outlineLevel="1">
      <c r="A836" s="525"/>
      <c r="B836" s="497" t="s">
        <v>497</v>
      </c>
      <c r="C836" s="289"/>
      <c r="D836" s="289"/>
      <c r="E836" s="289"/>
      <c r="F836" s="289"/>
      <c r="G836" s="289"/>
      <c r="H836" s="289"/>
      <c r="I836" s="289"/>
      <c r="J836" s="289"/>
      <c r="K836" s="289"/>
      <c r="L836" s="289"/>
      <c r="M836" s="289"/>
      <c r="N836" s="289"/>
      <c r="O836" s="289"/>
      <c r="P836" s="289"/>
      <c r="Q836" s="289"/>
      <c r="R836" s="289"/>
      <c r="S836" s="289"/>
      <c r="T836" s="289"/>
      <c r="U836" s="289"/>
      <c r="V836" s="289"/>
      <c r="W836" s="289"/>
      <c r="X836" s="289"/>
      <c r="Y836" s="750"/>
      <c r="Z836" s="759"/>
      <c r="AA836" s="759"/>
      <c r="AB836" s="759"/>
      <c r="AC836" s="304"/>
      <c r="AD836" s="281"/>
    </row>
    <row r="837" spans="1:30" ht="15" hidden="1" outlineLevel="1">
      <c r="A837" s="525">
        <v>21</v>
      </c>
      <c r="B837" s="424" t="s">
        <v>112</v>
      </c>
      <c r="C837" s="289" t="s">
        <v>583</v>
      </c>
      <c r="D837" s="293"/>
      <c r="E837" s="293"/>
      <c r="F837" s="293"/>
      <c r="G837" s="293"/>
      <c r="H837" s="293"/>
      <c r="I837" s="293"/>
      <c r="J837" s="293"/>
      <c r="K837" s="293"/>
      <c r="L837" s="293"/>
      <c r="M837" s="293"/>
      <c r="N837" s="289"/>
      <c r="O837" s="293" t="str">
        <f>IFERROR(INDEX('7.  Persistence Report'!$L$27:$AO$124,(MATCH(AD837,'7.  Persistence Report'!$BV$27:$BV$124,0)),(MATCH($O834,'7.  Persistence Report'!$L$26:$AO$26,0))),"")</f>
        <v/>
      </c>
      <c r="P837" s="293" t="str">
        <f>IFERROR(INDEX('7.  Persistence Report'!$L$27:$AO$124,(MATCH(AE837,'7.  Persistence Report'!$BV$27:$BV$124,0)),(MATCH($O834,'7.  Persistence Report'!$L$26:$AO$26,0))),"")</f>
        <v/>
      </c>
      <c r="Q837" s="293" t="str">
        <f>IFERROR(INDEX('7.  Persistence Report'!$L$27:$AO$124,(MATCH(AF837,'7.  Persistence Report'!$BV$27:$BV$124,0)),(MATCH($O834,'7.  Persistence Report'!$L$26:$AO$26,0))),"")</f>
        <v/>
      </c>
      <c r="R837" s="293" t="str">
        <f>IFERROR(INDEX('7.  Persistence Report'!$L$27:$AO$124,(MATCH(AG837,'7.  Persistence Report'!$BV$27:$BV$124,0)),(MATCH($O834,'7.  Persistence Report'!$L$26:$AO$26,0))),"")</f>
        <v/>
      </c>
      <c r="S837" s="293" t="str">
        <f>IFERROR(INDEX('7.  Persistence Report'!$L$27:$AO$124,(MATCH(AH837,'7.  Persistence Report'!$BV$27:$BV$124,0)),(MATCH($O834,'7.  Persistence Report'!$L$26:$AO$26,0))),"")</f>
        <v/>
      </c>
      <c r="T837" s="293" t="str">
        <f>IFERROR(INDEX('7.  Persistence Report'!$L$27:$AO$124,(MATCH(AI837,'7.  Persistence Report'!$BV$27:$BV$124,0)),(MATCH($O834,'7.  Persistence Report'!$L$26:$AO$26,0))),"")</f>
        <v/>
      </c>
      <c r="U837" s="293" t="str">
        <f>IFERROR(INDEX('7.  Persistence Report'!$L$27:$AO$124,(MATCH(AJ837,'7.  Persistence Report'!$BV$27:$BV$124,0)),(MATCH($O834,'7.  Persistence Report'!$L$26:$AO$26,0))),"")</f>
        <v/>
      </c>
      <c r="V837" s="293" t="str">
        <f>IFERROR(INDEX('7.  Persistence Report'!$L$27:$AO$124,(MATCH(AK837,'7.  Persistence Report'!$BV$27:$BV$124,0)),(MATCH($O834,'7.  Persistence Report'!$L$26:$AO$26,0))),"")</f>
        <v/>
      </c>
      <c r="W837" s="293" t="str">
        <f>IFERROR(INDEX('7.  Persistence Report'!$L$27:$AO$124,(MATCH(AL837,'7.  Persistence Report'!$BV$27:$BV$124,0)),(MATCH($O834,'7.  Persistence Report'!$L$26:$AO$26,0))),"")</f>
        <v/>
      </c>
      <c r="X837" s="293" t="str">
        <f>IFERROR(INDEX('7.  Persistence Report'!$L$27:$AO$124,(MATCH(AM837,'7.  Persistence Report'!$BV$27:$BV$124,0)),(MATCH($O834,'7.  Persistence Report'!$L$26:$AO$26,0))),"")</f>
        <v/>
      </c>
      <c r="Y837" s="749"/>
      <c r="Z837" s="749"/>
      <c r="AA837" s="749"/>
      <c r="AB837" s="749"/>
      <c r="AC837" s="294">
        <f>SUM(Y837:AB837)</f>
        <v>0</v>
      </c>
      <c r="AD837" s="281"/>
    </row>
    <row r="838" spans="1:30" ht="15" hidden="1" outlineLevel="1">
      <c r="A838" s="525"/>
      <c r="B838" s="292" t="s">
        <v>340</v>
      </c>
      <c r="C838" s="289" t="s">
        <v>576</v>
      </c>
      <c r="D838" s="293"/>
      <c r="E838" s="293"/>
      <c r="F838" s="293"/>
      <c r="G838" s="293"/>
      <c r="H838" s="293"/>
      <c r="I838" s="293"/>
      <c r="J838" s="293"/>
      <c r="K838" s="293"/>
      <c r="L838" s="293"/>
      <c r="M838" s="293"/>
      <c r="N838" s="463"/>
      <c r="O838" s="293" t="str">
        <f>IFERROR(INDEX('7.  Persistence Report'!$L$27:$AO$124,(MATCH(AD838,'7.  Persistence Report'!$BV$27:$BV$124,0)),(MATCH(O$767,'7.  Persistence Report'!$L$26:$AO$26,0))),"")</f>
        <v/>
      </c>
      <c r="P838" s="293" t="str">
        <f>IFERROR(INDEX('7.  Persistence Report'!$L$27:$AO$124,(MATCH(AE838,'7.  Persistence Report'!$BV$27:$BV$124,0)),(MATCH(P$767,'7.  Persistence Report'!$L$26:$AO$26,0))),"")</f>
        <v/>
      </c>
      <c r="Q838" s="293" t="str">
        <f>IFERROR(INDEX('7.  Persistence Report'!$L$27:$AO$124,(MATCH(AF838,'7.  Persistence Report'!$BV$27:$BV$124,0)),(MATCH(Q$767,'7.  Persistence Report'!$L$26:$AO$26,0))),"")</f>
        <v/>
      </c>
      <c r="R838" s="293" t="str">
        <f>IFERROR(INDEX('7.  Persistence Report'!$L$27:$AO$124,(MATCH(AG838,'7.  Persistence Report'!$BV$27:$BV$124,0)),(MATCH(R$767,'7.  Persistence Report'!$L$26:$AO$26,0))),"")</f>
        <v/>
      </c>
      <c r="S838" s="293" t="str">
        <f>IFERROR(INDEX('7.  Persistence Report'!$L$27:$AO$124,(MATCH(AH838,'7.  Persistence Report'!$BV$27:$BV$124,0)),(MATCH(S$767,'7.  Persistence Report'!$L$26:$AO$26,0))),"")</f>
        <v/>
      </c>
      <c r="T838" s="293" t="str">
        <f>IFERROR(INDEX('7.  Persistence Report'!$L$27:$AO$124,(MATCH(AI838,'7.  Persistence Report'!$BV$27:$BV$124,0)),(MATCH(T$767,'7.  Persistence Report'!$L$26:$AO$26,0))),"")</f>
        <v/>
      </c>
      <c r="U838" s="293" t="str">
        <f>IFERROR(INDEX('7.  Persistence Report'!$L$27:$AO$124,(MATCH(AJ838,'7.  Persistence Report'!$BV$27:$BV$124,0)),(MATCH(U$767,'7.  Persistence Report'!$L$26:$AO$26,0))),"")</f>
        <v/>
      </c>
      <c r="V838" s="293" t="str">
        <f>IFERROR(INDEX('7.  Persistence Report'!$L$27:$AO$124,(MATCH(AK838,'7.  Persistence Report'!$BV$27:$BV$124,0)),(MATCH(V$767,'7.  Persistence Report'!$L$26:$AO$26,0))),"")</f>
        <v/>
      </c>
      <c r="W838" s="293" t="str">
        <f>IFERROR(INDEX('7.  Persistence Report'!$L$27:$AO$124,(MATCH(AL838,'7.  Persistence Report'!$BV$27:$BV$124,0)),(MATCH(W$767,'7.  Persistence Report'!$L$26:$AO$26,0))),"")</f>
        <v/>
      </c>
      <c r="X838" s="293" t="str">
        <f>IFERROR(INDEX('7.  Persistence Report'!$L$27:$AO$124,(MATCH(AM838,'7.  Persistence Report'!$BV$27:$BV$124,0)),(MATCH(X$767,'7.  Persistence Report'!$L$26:$AO$26,0))),"")</f>
        <v/>
      </c>
      <c r="Y838" s="758">
        <f t="shared" ref="Y838:Z838" si="119">Y837</f>
        <v>0</v>
      </c>
      <c r="Z838" s="758">
        <f t="shared" si="119"/>
        <v>0</v>
      </c>
      <c r="AA838" s="758">
        <f t="shared" ref="AA838:AB838" si="120">AA837</f>
        <v>0</v>
      </c>
      <c r="AB838" s="758">
        <f t="shared" si="120"/>
        <v>0</v>
      </c>
      <c r="AC838" s="304"/>
      <c r="AD838" s="281"/>
    </row>
    <row r="839" spans="1:30" ht="15" hidden="1" outlineLevel="1">
      <c r="A839" s="525"/>
      <c r="B839" s="292"/>
      <c r="C839" s="289"/>
      <c r="D839" s="297"/>
      <c r="E839" s="297"/>
      <c r="F839" s="297"/>
      <c r="G839" s="297"/>
      <c r="H839" s="297"/>
      <c r="I839" s="297"/>
      <c r="J839" s="297"/>
      <c r="K839" s="297"/>
      <c r="L839" s="297"/>
      <c r="M839" s="297"/>
      <c r="N839" s="289"/>
      <c r="O839" s="289"/>
      <c r="P839" s="289"/>
      <c r="Q839" s="289"/>
      <c r="R839" s="289"/>
      <c r="S839" s="289"/>
      <c r="T839" s="289"/>
      <c r="U839" s="289"/>
      <c r="V839" s="289"/>
      <c r="W839" s="289"/>
      <c r="X839" s="289"/>
      <c r="Y839" s="750"/>
      <c r="Z839" s="759"/>
      <c r="AA839" s="759"/>
      <c r="AB839" s="759"/>
      <c r="AC839" s="304"/>
      <c r="AD839" s="281"/>
    </row>
    <row r="840" spans="1:30" ht="30" outlineLevel="1">
      <c r="A840" s="525">
        <v>22</v>
      </c>
      <c r="B840" s="424" t="s">
        <v>113</v>
      </c>
      <c r="C840" s="289" t="s">
        <v>583</v>
      </c>
      <c r="D840" s="293">
        <v>37800</v>
      </c>
      <c r="E840" s="293"/>
      <c r="F840" s="293"/>
      <c r="G840" s="293"/>
      <c r="H840" s="293"/>
      <c r="I840" s="293"/>
      <c r="J840" s="293"/>
      <c r="K840" s="293"/>
      <c r="L840" s="293"/>
      <c r="M840" s="293"/>
      <c r="N840" s="289"/>
      <c r="O840" s="293">
        <v>5.8590109649110254</v>
      </c>
      <c r="P840" s="293"/>
      <c r="Q840" s="293"/>
      <c r="R840" s="293"/>
      <c r="S840" s="293"/>
      <c r="T840" s="293"/>
      <c r="U840" s="293"/>
      <c r="V840" s="293"/>
      <c r="W840" s="293"/>
      <c r="X840" s="293"/>
      <c r="Y840" s="749">
        <v>1</v>
      </c>
      <c r="Z840" s="749"/>
      <c r="AA840" s="749"/>
      <c r="AB840" s="749"/>
      <c r="AC840" s="294">
        <f>SUM(Y840:AB840)</f>
        <v>1</v>
      </c>
      <c r="AD840" s="281"/>
    </row>
    <row r="841" spans="1:30" ht="15" outlineLevel="1">
      <c r="A841" s="525"/>
      <c r="B841" s="292" t="s">
        <v>340</v>
      </c>
      <c r="C841" s="289" t="s">
        <v>576</v>
      </c>
      <c r="D841" s="293" t="s">
        <v>773</v>
      </c>
      <c r="E841" s="293"/>
      <c r="F841" s="293"/>
      <c r="G841" s="293"/>
      <c r="H841" s="293"/>
      <c r="I841" s="293"/>
      <c r="J841" s="293"/>
      <c r="K841" s="293"/>
      <c r="L841" s="293"/>
      <c r="M841" s="293"/>
      <c r="N841" s="463"/>
      <c r="O841" s="293" t="s">
        <v>773</v>
      </c>
      <c r="P841" s="293"/>
      <c r="Q841" s="293"/>
      <c r="R841" s="293"/>
      <c r="S841" s="293"/>
      <c r="T841" s="293"/>
      <c r="U841" s="293"/>
      <c r="V841" s="293"/>
      <c r="W841" s="293"/>
      <c r="X841" s="293"/>
      <c r="Y841" s="758">
        <f>Y840</f>
        <v>1</v>
      </c>
      <c r="Z841" s="758">
        <f t="shared" ref="Z841:AB841" si="121">Z840</f>
        <v>0</v>
      </c>
      <c r="AA841" s="758">
        <f t="shared" si="121"/>
        <v>0</v>
      </c>
      <c r="AB841" s="758">
        <f t="shared" si="121"/>
        <v>0</v>
      </c>
      <c r="AC841" s="304"/>
      <c r="AD841" s="281"/>
    </row>
    <row r="842" spans="1:30" ht="15" outlineLevel="1">
      <c r="A842" s="525"/>
      <c r="B842" s="292"/>
      <c r="C842" s="289"/>
      <c r="D842" s="289"/>
      <c r="E842" s="289"/>
      <c r="F842" s="289"/>
      <c r="G842" s="289"/>
      <c r="H842" s="289"/>
      <c r="I842" s="289"/>
      <c r="J842" s="289"/>
      <c r="K842" s="289"/>
      <c r="L842" s="289"/>
      <c r="M842" s="289"/>
      <c r="N842" s="289"/>
      <c r="O842" s="289"/>
      <c r="P842" s="289"/>
      <c r="Q842" s="289"/>
      <c r="R842" s="289"/>
      <c r="S842" s="289"/>
      <c r="T842" s="289"/>
      <c r="U842" s="289"/>
      <c r="V842" s="289"/>
      <c r="W842" s="289"/>
      <c r="X842" s="289"/>
      <c r="Y842" s="750"/>
      <c r="Z842" s="759"/>
      <c r="AA842" s="759"/>
      <c r="AB842" s="759"/>
      <c r="AC842" s="304"/>
      <c r="AD842" s="281"/>
    </row>
    <row r="843" spans="1:30" ht="30" outlineLevel="1">
      <c r="A843" s="525">
        <v>23</v>
      </c>
      <c r="B843" s="424" t="s">
        <v>114</v>
      </c>
      <c r="C843" s="289" t="s">
        <v>583</v>
      </c>
      <c r="D843" s="293" t="s">
        <v>773</v>
      </c>
      <c r="E843" s="293"/>
      <c r="F843" s="293"/>
      <c r="G843" s="293"/>
      <c r="H843" s="293"/>
      <c r="I843" s="293"/>
      <c r="J843" s="293"/>
      <c r="K843" s="293"/>
      <c r="L843" s="293"/>
      <c r="M843" s="293"/>
      <c r="N843" s="289"/>
      <c r="O843" s="293" t="s">
        <v>773</v>
      </c>
      <c r="P843" s="293"/>
      <c r="Q843" s="293"/>
      <c r="R843" s="293"/>
      <c r="S843" s="293"/>
      <c r="T843" s="293"/>
      <c r="U843" s="293"/>
      <c r="V843" s="293"/>
      <c r="W843" s="293"/>
      <c r="X843" s="293"/>
      <c r="Y843" s="749"/>
      <c r="Z843" s="749"/>
      <c r="AA843" s="749"/>
      <c r="AB843" s="749"/>
      <c r="AC843" s="294">
        <f>SUM(Y843:AB843)</f>
        <v>0</v>
      </c>
      <c r="AD843" s="281"/>
    </row>
    <row r="844" spans="1:30" ht="15" outlineLevel="1">
      <c r="A844" s="525"/>
      <c r="B844" s="292" t="s">
        <v>340</v>
      </c>
      <c r="C844" s="289" t="s">
        <v>576</v>
      </c>
      <c r="D844" s="293" t="s">
        <v>773</v>
      </c>
      <c r="E844" s="293"/>
      <c r="F844" s="293"/>
      <c r="G844" s="293"/>
      <c r="H844" s="293"/>
      <c r="I844" s="293"/>
      <c r="J844" s="293"/>
      <c r="K844" s="293"/>
      <c r="L844" s="293"/>
      <c r="M844" s="293"/>
      <c r="N844" s="463"/>
      <c r="O844" s="293" t="s">
        <v>773</v>
      </c>
      <c r="P844" s="293"/>
      <c r="Q844" s="293"/>
      <c r="R844" s="293"/>
      <c r="S844" s="293"/>
      <c r="T844" s="293"/>
      <c r="U844" s="293"/>
      <c r="V844" s="293"/>
      <c r="W844" s="293"/>
      <c r="X844" s="293"/>
      <c r="Y844" s="758">
        <f t="shared" ref="Y844:Z844" si="122">Y843</f>
        <v>0</v>
      </c>
      <c r="Z844" s="758">
        <f t="shared" si="122"/>
        <v>0</v>
      </c>
      <c r="AA844" s="758">
        <f t="shared" ref="AA844:AB844" si="123">AA843</f>
        <v>0</v>
      </c>
      <c r="AB844" s="758">
        <f t="shared" si="123"/>
        <v>0</v>
      </c>
      <c r="AC844" s="304"/>
      <c r="AD844" s="281"/>
    </row>
    <row r="845" spans="1:30" ht="15" outlineLevel="1">
      <c r="A845" s="525"/>
      <c r="B845" s="426"/>
      <c r="C845" s="289"/>
      <c r="D845" s="289"/>
      <c r="E845" s="289"/>
      <c r="F845" s="289"/>
      <c r="G845" s="289"/>
      <c r="H845" s="289"/>
      <c r="I845" s="289"/>
      <c r="J845" s="289"/>
      <c r="K845" s="289"/>
      <c r="L845" s="289"/>
      <c r="M845" s="289"/>
      <c r="N845" s="289"/>
      <c r="O845" s="289"/>
      <c r="P845" s="289"/>
      <c r="Q845" s="289"/>
      <c r="R845" s="289"/>
      <c r="S845" s="289"/>
      <c r="T845" s="289"/>
      <c r="U845" s="289"/>
      <c r="V845" s="289"/>
      <c r="W845" s="289"/>
      <c r="X845" s="289"/>
      <c r="Y845" s="750"/>
      <c r="Z845" s="759"/>
      <c r="AA845" s="759"/>
      <c r="AB845" s="759"/>
      <c r="AC845" s="304"/>
      <c r="AD845" s="281"/>
    </row>
    <row r="846" spans="1:30" ht="15" outlineLevel="1">
      <c r="A846" s="525">
        <v>24</v>
      </c>
      <c r="B846" s="424" t="s">
        <v>115</v>
      </c>
      <c r="C846" s="289" t="s">
        <v>583</v>
      </c>
      <c r="D846" s="293" t="s">
        <v>773</v>
      </c>
      <c r="E846" s="293"/>
      <c r="F846" s="293"/>
      <c r="G846" s="293"/>
      <c r="H846" s="293"/>
      <c r="I846" s="293"/>
      <c r="J846" s="293"/>
      <c r="K846" s="293"/>
      <c r="L846" s="293"/>
      <c r="M846" s="293"/>
      <c r="N846" s="289"/>
      <c r="O846" s="293" t="s">
        <v>773</v>
      </c>
      <c r="P846" s="293"/>
      <c r="Q846" s="293"/>
      <c r="R846" s="293"/>
      <c r="S846" s="293"/>
      <c r="T846" s="293"/>
      <c r="U846" s="293"/>
      <c r="V846" s="293"/>
      <c r="W846" s="293"/>
      <c r="X846" s="293"/>
      <c r="Y846" s="749"/>
      <c r="Z846" s="749"/>
      <c r="AA846" s="749"/>
      <c r="AB846" s="749"/>
      <c r="AC846" s="294">
        <f>SUM(Y846:AB846)</f>
        <v>0</v>
      </c>
      <c r="AD846" s="281"/>
    </row>
    <row r="847" spans="1:30" ht="15" outlineLevel="1">
      <c r="A847" s="525"/>
      <c r="B847" s="292" t="s">
        <v>340</v>
      </c>
      <c r="C847" s="289" t="s">
        <v>576</v>
      </c>
      <c r="D847" s="293" t="s">
        <v>773</v>
      </c>
      <c r="E847" s="293"/>
      <c r="F847" s="293"/>
      <c r="G847" s="293"/>
      <c r="H847" s="293"/>
      <c r="I847" s="293"/>
      <c r="J847" s="293"/>
      <c r="K847" s="293"/>
      <c r="L847" s="293"/>
      <c r="M847" s="293"/>
      <c r="N847" s="463"/>
      <c r="O847" s="293" t="s">
        <v>773</v>
      </c>
      <c r="P847" s="293"/>
      <c r="Q847" s="293"/>
      <c r="R847" s="293"/>
      <c r="S847" s="293"/>
      <c r="T847" s="293"/>
      <c r="U847" s="293"/>
      <c r="V847" s="293"/>
      <c r="W847" s="293"/>
      <c r="X847" s="293"/>
      <c r="Y847" s="758">
        <f t="shared" ref="Y847:Z847" si="124">Y846</f>
        <v>0</v>
      </c>
      <c r="Z847" s="758">
        <f t="shared" si="124"/>
        <v>0</v>
      </c>
      <c r="AA847" s="758">
        <f t="shared" ref="AA847:AB847" si="125">AA846</f>
        <v>0</v>
      </c>
      <c r="AB847" s="758">
        <f t="shared" si="125"/>
        <v>0</v>
      </c>
      <c r="AC847" s="304"/>
      <c r="AD847" s="281"/>
    </row>
    <row r="848" spans="1:30" ht="15" outlineLevel="1">
      <c r="A848" s="525"/>
      <c r="B848" s="292"/>
      <c r="C848" s="289"/>
      <c r="D848" s="289"/>
      <c r="E848" s="289"/>
      <c r="F848" s="289"/>
      <c r="G848" s="289"/>
      <c r="H848" s="289"/>
      <c r="I848" s="289"/>
      <c r="J848" s="289"/>
      <c r="K848" s="289"/>
      <c r="L848" s="289"/>
      <c r="M848" s="289"/>
      <c r="N848" s="289"/>
      <c r="O848" s="289"/>
      <c r="P848" s="289"/>
      <c r="Q848" s="289"/>
      <c r="R848" s="289"/>
      <c r="S848" s="289"/>
      <c r="T848" s="289"/>
      <c r="U848" s="289"/>
      <c r="V848" s="289"/>
      <c r="W848" s="289"/>
      <c r="X848" s="289"/>
      <c r="Y848" s="757"/>
      <c r="Z848" s="759"/>
      <c r="AA848" s="759"/>
      <c r="AB848" s="759"/>
      <c r="AC848" s="304"/>
      <c r="AD848" s="281"/>
    </row>
    <row r="849" spans="1:30" ht="15.6" outlineLevel="1">
      <c r="A849" s="525"/>
      <c r="B849" s="286" t="s">
        <v>498</v>
      </c>
      <c r="C849" s="289"/>
      <c r="D849" s="289"/>
      <c r="E849" s="289"/>
      <c r="F849" s="289"/>
      <c r="G849" s="289"/>
      <c r="H849" s="289"/>
      <c r="I849" s="289"/>
      <c r="J849" s="289"/>
      <c r="K849" s="289"/>
      <c r="L849" s="289"/>
      <c r="M849" s="289"/>
      <c r="N849" s="289"/>
      <c r="O849" s="289"/>
      <c r="P849" s="289"/>
      <c r="Q849" s="289"/>
      <c r="R849" s="289"/>
      <c r="S849" s="289"/>
      <c r="T849" s="289"/>
      <c r="U849" s="289"/>
      <c r="V849" s="289"/>
      <c r="W849" s="289"/>
      <c r="X849" s="289"/>
      <c r="Y849" s="757"/>
      <c r="Z849" s="759"/>
      <c r="AA849" s="759"/>
      <c r="AB849" s="759"/>
      <c r="AC849" s="304"/>
      <c r="AD849" s="281"/>
    </row>
    <row r="850" spans="1:30" ht="15" outlineLevel="1">
      <c r="A850" s="525">
        <v>25</v>
      </c>
      <c r="B850" s="424" t="s">
        <v>116</v>
      </c>
      <c r="C850" s="289" t="s">
        <v>583</v>
      </c>
      <c r="D850" s="293" t="s">
        <v>773</v>
      </c>
      <c r="E850" s="293"/>
      <c r="F850" s="293"/>
      <c r="G850" s="293"/>
      <c r="H850" s="293"/>
      <c r="I850" s="293"/>
      <c r="J850" s="293"/>
      <c r="K850" s="293"/>
      <c r="L850" s="293"/>
      <c r="M850" s="293"/>
      <c r="N850" s="293">
        <v>12</v>
      </c>
      <c r="O850" s="293"/>
      <c r="P850" s="293"/>
      <c r="Q850" s="293"/>
      <c r="R850" s="293"/>
      <c r="S850" s="293"/>
      <c r="T850" s="293"/>
      <c r="U850" s="293"/>
      <c r="V850" s="293"/>
      <c r="W850" s="293"/>
      <c r="X850" s="293"/>
      <c r="Y850" s="756"/>
      <c r="Z850" s="749"/>
      <c r="AA850" s="749"/>
      <c r="AB850" s="749"/>
      <c r="AC850" s="294">
        <f>SUM(Y850:AB850)</f>
        <v>0</v>
      </c>
      <c r="AD850" s="281"/>
    </row>
    <row r="851" spans="1:30" ht="15" outlineLevel="1">
      <c r="A851" s="525"/>
      <c r="B851" s="292" t="s">
        <v>340</v>
      </c>
      <c r="C851" s="289" t="s">
        <v>576</v>
      </c>
      <c r="D851" s="293" t="s">
        <v>773</v>
      </c>
      <c r="E851" s="293"/>
      <c r="F851" s="293"/>
      <c r="G851" s="293"/>
      <c r="H851" s="293"/>
      <c r="I851" s="293"/>
      <c r="J851" s="293"/>
      <c r="K851" s="293"/>
      <c r="L851" s="293"/>
      <c r="M851" s="293"/>
      <c r="N851" s="293">
        <v>12</v>
      </c>
      <c r="O851" s="293"/>
      <c r="P851" s="293"/>
      <c r="Q851" s="293"/>
      <c r="R851" s="293"/>
      <c r="S851" s="293"/>
      <c r="T851" s="293"/>
      <c r="U851" s="293"/>
      <c r="V851" s="293"/>
      <c r="W851" s="293"/>
      <c r="X851" s="293"/>
      <c r="Y851" s="758">
        <f>Y850</f>
        <v>0</v>
      </c>
      <c r="Z851" s="758">
        <f t="shared" ref="Z851:AA851" si="126">Z850</f>
        <v>0</v>
      </c>
      <c r="AA851" s="758">
        <f t="shared" si="126"/>
        <v>0</v>
      </c>
      <c r="AB851" s="758">
        <f t="shared" ref="AB851" si="127">AB850</f>
        <v>0</v>
      </c>
      <c r="AC851" s="304"/>
      <c r="AD851" s="281"/>
    </row>
    <row r="852" spans="1:30" ht="15" outlineLevel="1">
      <c r="A852" s="525"/>
      <c r="B852" s="292"/>
      <c r="C852" s="289"/>
      <c r="D852" s="289"/>
      <c r="E852" s="289"/>
      <c r="F852" s="289"/>
      <c r="G852" s="289"/>
      <c r="H852" s="289"/>
      <c r="I852" s="289"/>
      <c r="J852" s="289"/>
      <c r="K852" s="289"/>
      <c r="L852" s="289"/>
      <c r="M852" s="289"/>
      <c r="N852" s="289"/>
      <c r="O852" s="289"/>
      <c r="P852" s="289"/>
      <c r="Q852" s="289"/>
      <c r="R852" s="289"/>
      <c r="S852" s="289"/>
      <c r="T852" s="289"/>
      <c r="U852" s="289"/>
      <c r="V852" s="289"/>
      <c r="W852" s="289"/>
      <c r="X852" s="289"/>
      <c r="Y852" s="757"/>
      <c r="Z852" s="759"/>
      <c r="AA852" s="759"/>
      <c r="AB852" s="759"/>
      <c r="AC852" s="304"/>
      <c r="AD852" s="281"/>
    </row>
    <row r="853" spans="1:30" ht="15" outlineLevel="1">
      <c r="A853" s="525">
        <v>26</v>
      </c>
      <c r="B853" s="424" t="s">
        <v>117</v>
      </c>
      <c r="C853" s="289" t="s">
        <v>583</v>
      </c>
      <c r="D853" s="293">
        <v>85284</v>
      </c>
      <c r="E853" s="293"/>
      <c r="F853" s="293"/>
      <c r="G853" s="293"/>
      <c r="H853" s="293"/>
      <c r="I853" s="293"/>
      <c r="J853" s="293"/>
      <c r="K853" s="293"/>
      <c r="L853" s="293"/>
      <c r="M853" s="293"/>
      <c r="N853" s="293">
        <v>12</v>
      </c>
      <c r="O853" s="293">
        <v>781.51043945454046</v>
      </c>
      <c r="P853" s="293"/>
      <c r="Q853" s="293"/>
      <c r="R853" s="293"/>
      <c r="S853" s="293"/>
      <c r="T853" s="293"/>
      <c r="U853" s="293"/>
      <c r="V853" s="293"/>
      <c r="W853" s="293"/>
      <c r="X853" s="293"/>
      <c r="Y853" s="756"/>
      <c r="Z853" s="756">
        <v>0.3</v>
      </c>
      <c r="AA853" s="756">
        <v>0.65</v>
      </c>
      <c r="AB853" s="756">
        <v>0.05</v>
      </c>
      <c r="AC853" s="294">
        <f>SUM(Y853:AB853)</f>
        <v>1</v>
      </c>
      <c r="AD853" s="281"/>
    </row>
    <row r="854" spans="1:30" ht="15" outlineLevel="1">
      <c r="A854" s="525"/>
      <c r="B854" s="292" t="s">
        <v>340</v>
      </c>
      <c r="C854" s="289" t="s">
        <v>576</v>
      </c>
      <c r="D854" s="293" t="s">
        <v>773</v>
      </c>
      <c r="E854" s="293"/>
      <c r="F854" s="293"/>
      <c r="G854" s="293"/>
      <c r="H854" s="293"/>
      <c r="I854" s="293"/>
      <c r="J854" s="293"/>
      <c r="K854" s="293"/>
      <c r="L854" s="293"/>
      <c r="M854" s="293"/>
      <c r="N854" s="293">
        <v>12</v>
      </c>
      <c r="O854" s="293"/>
      <c r="P854" s="293"/>
      <c r="Q854" s="293"/>
      <c r="R854" s="293"/>
      <c r="S854" s="293"/>
      <c r="T854" s="293"/>
      <c r="U854" s="293"/>
      <c r="V854" s="293"/>
      <c r="W854" s="293"/>
      <c r="X854" s="293"/>
      <c r="Y854" s="758">
        <f>Y853</f>
        <v>0</v>
      </c>
      <c r="Z854" s="758">
        <f t="shared" ref="Z854:AB854" si="128">Z853</f>
        <v>0.3</v>
      </c>
      <c r="AA854" s="758">
        <f t="shared" si="128"/>
        <v>0.65</v>
      </c>
      <c r="AB854" s="758">
        <f t="shared" si="128"/>
        <v>0.05</v>
      </c>
      <c r="AC854" s="304"/>
      <c r="AD854" s="281"/>
    </row>
    <row r="855" spans="1:30" ht="15" outlineLevel="1">
      <c r="A855" s="525"/>
      <c r="B855" s="292"/>
      <c r="C855" s="289"/>
      <c r="D855" s="289"/>
      <c r="E855" s="289"/>
      <c r="F855" s="289"/>
      <c r="G855" s="289"/>
      <c r="H855" s="289"/>
      <c r="I855" s="289"/>
      <c r="J855" s="289"/>
      <c r="K855" s="289"/>
      <c r="L855" s="289"/>
      <c r="M855" s="289"/>
      <c r="N855" s="289"/>
      <c r="O855" s="289"/>
      <c r="P855" s="289"/>
      <c r="Q855" s="289"/>
      <c r="R855" s="289"/>
      <c r="S855" s="289"/>
      <c r="T855" s="289"/>
      <c r="U855" s="289"/>
      <c r="V855" s="289"/>
      <c r="W855" s="289"/>
      <c r="X855" s="289"/>
      <c r="Y855" s="757"/>
      <c r="Z855" s="759"/>
      <c r="AA855" s="759"/>
      <c r="AB855" s="759"/>
      <c r="AC855" s="304"/>
      <c r="AD855" s="281"/>
    </row>
    <row r="856" spans="1:30" ht="30" outlineLevel="1">
      <c r="A856" s="525">
        <v>27</v>
      </c>
      <c r="B856" s="424" t="s">
        <v>118</v>
      </c>
      <c r="C856" s="289" t="s">
        <v>583</v>
      </c>
      <c r="D856" s="293" t="s">
        <v>773</v>
      </c>
      <c r="E856" s="293" t="s">
        <v>773</v>
      </c>
      <c r="F856" s="293" t="s">
        <v>773</v>
      </c>
      <c r="G856" s="293" t="s">
        <v>773</v>
      </c>
      <c r="H856" s="293" t="s">
        <v>773</v>
      </c>
      <c r="I856" s="293" t="s">
        <v>773</v>
      </c>
      <c r="J856" s="293" t="s">
        <v>773</v>
      </c>
      <c r="K856" s="293" t="s">
        <v>773</v>
      </c>
      <c r="L856" s="293" t="s">
        <v>773</v>
      </c>
      <c r="M856" s="293" t="s">
        <v>773</v>
      </c>
      <c r="N856" s="293">
        <v>12</v>
      </c>
      <c r="O856" s="293"/>
      <c r="P856" s="293"/>
      <c r="Q856" s="293"/>
      <c r="R856" s="293"/>
      <c r="S856" s="293"/>
      <c r="T856" s="293"/>
      <c r="U856" s="293"/>
      <c r="V856" s="293"/>
      <c r="W856" s="293"/>
      <c r="X856" s="293"/>
      <c r="Y856" s="749"/>
      <c r="Z856" s="749"/>
      <c r="AA856" s="749"/>
      <c r="AB856" s="749"/>
      <c r="AC856" s="294">
        <f>SUM(Y856:AB856)</f>
        <v>0</v>
      </c>
      <c r="AD856" s="281"/>
    </row>
    <row r="857" spans="1:30" ht="15" outlineLevel="1">
      <c r="A857" s="525"/>
      <c r="B857" s="292" t="s">
        <v>340</v>
      </c>
      <c r="C857" s="289" t="s">
        <v>576</v>
      </c>
      <c r="D857" s="293" t="s">
        <v>773</v>
      </c>
      <c r="E857" s="293" t="s">
        <v>773</v>
      </c>
      <c r="F857" s="293" t="s">
        <v>773</v>
      </c>
      <c r="G857" s="293" t="s">
        <v>773</v>
      </c>
      <c r="H857" s="293" t="s">
        <v>773</v>
      </c>
      <c r="I857" s="293" t="s">
        <v>773</v>
      </c>
      <c r="J857" s="293" t="s">
        <v>773</v>
      </c>
      <c r="K857" s="293" t="s">
        <v>773</v>
      </c>
      <c r="L857" s="293" t="s">
        <v>773</v>
      </c>
      <c r="M857" s="293" t="s">
        <v>773</v>
      </c>
      <c r="N857" s="293">
        <v>12</v>
      </c>
      <c r="O857" s="293"/>
      <c r="P857" s="293"/>
      <c r="Q857" s="293"/>
      <c r="R857" s="293"/>
      <c r="S857" s="293"/>
      <c r="T857" s="293"/>
      <c r="U857" s="293"/>
      <c r="V857" s="293"/>
      <c r="W857" s="293"/>
      <c r="X857" s="293"/>
      <c r="Y857" s="758">
        <f t="shared" ref="Y857:Z857" si="129">Y856</f>
        <v>0</v>
      </c>
      <c r="Z857" s="758">
        <f t="shared" si="129"/>
        <v>0</v>
      </c>
      <c r="AA857" s="758">
        <f t="shared" ref="AA857:AB857" si="130">AA856</f>
        <v>0</v>
      </c>
      <c r="AB857" s="758">
        <f t="shared" si="130"/>
        <v>0</v>
      </c>
      <c r="AC857" s="304"/>
      <c r="AD857" s="281"/>
    </row>
    <row r="858" spans="1:30" ht="15" outlineLevel="1">
      <c r="A858" s="525"/>
      <c r="B858" s="292"/>
      <c r="C858" s="289"/>
      <c r="D858" s="289"/>
      <c r="E858" s="289"/>
      <c r="F858" s="289"/>
      <c r="G858" s="289"/>
      <c r="H858" s="289"/>
      <c r="I858" s="289"/>
      <c r="J858" s="289"/>
      <c r="K858" s="289"/>
      <c r="L858" s="289"/>
      <c r="M858" s="289"/>
      <c r="N858" s="289"/>
      <c r="O858" s="289"/>
      <c r="P858" s="289"/>
      <c r="Q858" s="289"/>
      <c r="R858" s="289"/>
      <c r="S858" s="289"/>
      <c r="T858" s="289"/>
      <c r="U858" s="289"/>
      <c r="V858" s="289"/>
      <c r="W858" s="289"/>
      <c r="X858" s="289"/>
      <c r="Y858" s="757"/>
      <c r="Z858" s="759"/>
      <c r="AA858" s="759"/>
      <c r="AB858" s="759"/>
      <c r="AC858" s="304"/>
      <c r="AD858" s="281"/>
    </row>
    <row r="859" spans="1:30" ht="30" outlineLevel="1">
      <c r="A859" s="525">
        <v>28</v>
      </c>
      <c r="B859" s="424" t="s">
        <v>119</v>
      </c>
      <c r="C859" s="289" t="s">
        <v>583</v>
      </c>
      <c r="D859" s="293">
        <v>34598.13975307707</v>
      </c>
      <c r="E859" s="293" t="s">
        <v>773</v>
      </c>
      <c r="F859" s="293" t="s">
        <v>773</v>
      </c>
      <c r="G859" s="293" t="s">
        <v>773</v>
      </c>
      <c r="H859" s="293" t="s">
        <v>773</v>
      </c>
      <c r="I859" s="293" t="s">
        <v>773</v>
      </c>
      <c r="J859" s="293" t="s">
        <v>773</v>
      </c>
      <c r="K859" s="293" t="s">
        <v>773</v>
      </c>
      <c r="L859" s="293" t="s">
        <v>773</v>
      </c>
      <c r="M859" s="293" t="s">
        <v>773</v>
      </c>
      <c r="N859" s="293">
        <v>12</v>
      </c>
      <c r="O859" s="293">
        <v>0</v>
      </c>
      <c r="P859" s="293"/>
      <c r="Q859" s="293"/>
      <c r="R859" s="293"/>
      <c r="S859" s="293"/>
      <c r="T859" s="293"/>
      <c r="U859" s="293"/>
      <c r="V859" s="293"/>
      <c r="W859" s="293"/>
      <c r="X859" s="293"/>
      <c r="Y859" s="756"/>
      <c r="Z859" s="749"/>
      <c r="AA859" s="749">
        <v>1</v>
      </c>
      <c r="AB859" s="749"/>
      <c r="AC859" s="294">
        <f>SUM(Y859:AB859)</f>
        <v>1</v>
      </c>
      <c r="AD859" s="281"/>
    </row>
    <row r="860" spans="1:30" ht="15" outlineLevel="1">
      <c r="A860" s="525"/>
      <c r="B860" s="292" t="s">
        <v>340</v>
      </c>
      <c r="C860" s="289" t="s">
        <v>576</v>
      </c>
      <c r="D860" s="293" t="s">
        <v>773</v>
      </c>
      <c r="E860" s="293" t="s">
        <v>773</v>
      </c>
      <c r="F860" s="293" t="s">
        <v>773</v>
      </c>
      <c r="G860" s="293" t="s">
        <v>773</v>
      </c>
      <c r="H860" s="293" t="s">
        <v>773</v>
      </c>
      <c r="I860" s="293" t="s">
        <v>773</v>
      </c>
      <c r="J860" s="293" t="s">
        <v>773</v>
      </c>
      <c r="K860" s="293" t="s">
        <v>773</v>
      </c>
      <c r="L860" s="293" t="s">
        <v>773</v>
      </c>
      <c r="M860" s="293" t="s">
        <v>773</v>
      </c>
      <c r="N860" s="293">
        <v>12</v>
      </c>
      <c r="O860" s="293"/>
      <c r="P860" s="293"/>
      <c r="Q860" s="293"/>
      <c r="R860" s="293"/>
      <c r="S860" s="293"/>
      <c r="T860" s="293"/>
      <c r="U860" s="293"/>
      <c r="V860" s="293"/>
      <c r="W860" s="293"/>
      <c r="X860" s="293"/>
      <c r="Y860" s="758">
        <f>Y859</f>
        <v>0</v>
      </c>
      <c r="Z860" s="758">
        <f t="shared" ref="Z860:AB860" si="131">Z859</f>
        <v>0</v>
      </c>
      <c r="AA860" s="758">
        <f t="shared" si="131"/>
        <v>1</v>
      </c>
      <c r="AB860" s="758">
        <f t="shared" si="131"/>
        <v>0</v>
      </c>
      <c r="AC860" s="304"/>
      <c r="AD860" s="281"/>
    </row>
    <row r="861" spans="1:30" ht="15" outlineLevel="1">
      <c r="A861" s="525"/>
      <c r="B861" s="292"/>
      <c r="C861" s="289"/>
      <c r="D861" s="289"/>
      <c r="E861" s="289"/>
      <c r="F861" s="289"/>
      <c r="G861" s="289"/>
      <c r="H861" s="289"/>
      <c r="I861" s="289"/>
      <c r="J861" s="289"/>
      <c r="K861" s="289"/>
      <c r="L861" s="289"/>
      <c r="M861" s="289"/>
      <c r="N861" s="289"/>
      <c r="O861" s="289"/>
      <c r="P861" s="289"/>
      <c r="Q861" s="289"/>
      <c r="R861" s="289"/>
      <c r="S861" s="289"/>
      <c r="T861" s="289"/>
      <c r="U861" s="289"/>
      <c r="V861" s="289"/>
      <c r="W861" s="289"/>
      <c r="X861" s="289"/>
      <c r="Y861" s="757"/>
      <c r="Z861" s="759"/>
      <c r="AA861" s="759"/>
      <c r="AB861" s="759"/>
      <c r="AC861" s="304"/>
      <c r="AD861" s="281"/>
    </row>
    <row r="862" spans="1:30" ht="30" hidden="1" outlineLevel="1">
      <c r="A862" s="525">
        <v>29</v>
      </c>
      <c r="B862" s="424" t="s">
        <v>120</v>
      </c>
      <c r="C862" s="289" t="s">
        <v>583</v>
      </c>
      <c r="D862" s="293"/>
      <c r="E862" s="293"/>
      <c r="F862" s="293"/>
      <c r="G862" s="293"/>
      <c r="H862" s="293"/>
      <c r="I862" s="293"/>
      <c r="J862" s="293"/>
      <c r="K862" s="293"/>
      <c r="L862" s="293"/>
      <c r="M862" s="293"/>
      <c r="N862" s="293">
        <v>3</v>
      </c>
      <c r="O862" s="293"/>
      <c r="P862" s="293"/>
      <c r="Q862" s="293"/>
      <c r="R862" s="293"/>
      <c r="S862" s="293"/>
      <c r="T862" s="293"/>
      <c r="U862" s="293"/>
      <c r="V862" s="293"/>
      <c r="W862" s="293"/>
      <c r="X862" s="293"/>
      <c r="Y862" s="756"/>
      <c r="Z862" s="749"/>
      <c r="AA862" s="749"/>
      <c r="AB862" s="749"/>
      <c r="AC862" s="294">
        <f>SUM(Y862:AB862)</f>
        <v>0</v>
      </c>
      <c r="AD862" s="281"/>
    </row>
    <row r="863" spans="1:30" ht="15" hidden="1" outlineLevel="1">
      <c r="A863" s="525"/>
      <c r="B863" s="292" t="s">
        <v>340</v>
      </c>
      <c r="C863" s="289" t="s">
        <v>576</v>
      </c>
      <c r="D863" s="293"/>
      <c r="E863" s="293"/>
      <c r="F863" s="293"/>
      <c r="G863" s="293"/>
      <c r="H863" s="293"/>
      <c r="I863" s="293"/>
      <c r="J863" s="293"/>
      <c r="K863" s="293"/>
      <c r="L863" s="293"/>
      <c r="M863" s="293"/>
      <c r="N863" s="293">
        <v>3</v>
      </c>
      <c r="O863" s="293"/>
      <c r="P863" s="293"/>
      <c r="Q863" s="293"/>
      <c r="R863" s="293"/>
      <c r="S863" s="293"/>
      <c r="T863" s="293"/>
      <c r="U863" s="293"/>
      <c r="V863" s="293"/>
      <c r="W863" s="293"/>
      <c r="X863" s="293"/>
      <c r="Y863" s="758">
        <f>Y862</f>
        <v>0</v>
      </c>
      <c r="Z863" s="758">
        <f t="shared" ref="Z863:AA863" si="132">Z862</f>
        <v>0</v>
      </c>
      <c r="AA863" s="758">
        <f t="shared" si="132"/>
        <v>0</v>
      </c>
      <c r="AB863" s="758">
        <f t="shared" ref="AB863" si="133">AB862</f>
        <v>0</v>
      </c>
      <c r="AC863" s="304"/>
      <c r="AD863" s="281"/>
    </row>
    <row r="864" spans="1:30" ht="15" hidden="1" outlineLevel="1">
      <c r="A864" s="525"/>
      <c r="B864" s="292"/>
      <c r="C864" s="289"/>
      <c r="D864" s="289"/>
      <c r="E864" s="289"/>
      <c r="F864" s="289"/>
      <c r="G864" s="289"/>
      <c r="H864" s="289"/>
      <c r="I864" s="289"/>
      <c r="J864" s="289"/>
      <c r="K864" s="289"/>
      <c r="L864" s="289"/>
      <c r="M864" s="289"/>
      <c r="N864" s="289"/>
      <c r="O864" s="289"/>
      <c r="P864" s="289"/>
      <c r="Q864" s="289"/>
      <c r="R864" s="289"/>
      <c r="S864" s="289"/>
      <c r="T864" s="289"/>
      <c r="U864" s="289"/>
      <c r="V864" s="289"/>
      <c r="W864" s="289"/>
      <c r="X864" s="289"/>
      <c r="Y864" s="757"/>
      <c r="Z864" s="759"/>
      <c r="AA864" s="759"/>
      <c r="AB864" s="759"/>
      <c r="AC864" s="304"/>
      <c r="AD864" s="281"/>
    </row>
    <row r="865" spans="1:30" ht="30" hidden="1" outlineLevel="1">
      <c r="A865" s="525">
        <v>30</v>
      </c>
      <c r="B865" s="424" t="s">
        <v>121</v>
      </c>
      <c r="C865" s="289" t="s">
        <v>583</v>
      </c>
      <c r="D865" s="293" t="s">
        <v>773</v>
      </c>
      <c r="E865" s="293" t="s">
        <v>773</v>
      </c>
      <c r="F865" s="293" t="s">
        <v>773</v>
      </c>
      <c r="G865" s="293" t="s">
        <v>773</v>
      </c>
      <c r="H865" s="293" t="s">
        <v>773</v>
      </c>
      <c r="I865" s="293" t="s">
        <v>773</v>
      </c>
      <c r="J865" s="293" t="s">
        <v>773</v>
      </c>
      <c r="K865" s="293" t="s">
        <v>773</v>
      </c>
      <c r="L865" s="293" t="s">
        <v>773</v>
      </c>
      <c r="M865" s="293" t="s">
        <v>773</v>
      </c>
      <c r="N865" s="293">
        <v>12</v>
      </c>
      <c r="O865" s="293"/>
      <c r="P865" s="293"/>
      <c r="Q865" s="293"/>
      <c r="R865" s="293"/>
      <c r="S865" s="293"/>
      <c r="T865" s="293"/>
      <c r="U865" s="293"/>
      <c r="V865" s="293"/>
      <c r="W865" s="293"/>
      <c r="X865" s="293"/>
      <c r="Y865" s="756"/>
      <c r="Z865" s="749"/>
      <c r="AA865" s="749"/>
      <c r="AB865" s="749"/>
      <c r="AC865" s="294">
        <f>SUM(Y865:AB865)</f>
        <v>0</v>
      </c>
      <c r="AD865" s="281"/>
    </row>
    <row r="866" spans="1:30" ht="15" hidden="1" outlineLevel="1">
      <c r="A866" s="525"/>
      <c r="B866" s="292" t="s">
        <v>340</v>
      </c>
      <c r="C866" s="289" t="s">
        <v>576</v>
      </c>
      <c r="D866" s="293" t="s">
        <v>773</v>
      </c>
      <c r="E866" s="293" t="s">
        <v>773</v>
      </c>
      <c r="F866" s="293" t="s">
        <v>773</v>
      </c>
      <c r="G866" s="293" t="s">
        <v>773</v>
      </c>
      <c r="H866" s="293" t="s">
        <v>773</v>
      </c>
      <c r="I866" s="293" t="s">
        <v>773</v>
      </c>
      <c r="J866" s="293" t="s">
        <v>773</v>
      </c>
      <c r="K866" s="293" t="s">
        <v>773</v>
      </c>
      <c r="L866" s="293" t="s">
        <v>773</v>
      </c>
      <c r="M866" s="293" t="s">
        <v>773</v>
      </c>
      <c r="N866" s="293">
        <v>12</v>
      </c>
      <c r="O866" s="293"/>
      <c r="P866" s="293"/>
      <c r="Q866" s="293"/>
      <c r="R866" s="293"/>
      <c r="S866" s="293"/>
      <c r="T866" s="293"/>
      <c r="U866" s="293"/>
      <c r="V866" s="293"/>
      <c r="W866" s="293"/>
      <c r="X866" s="293"/>
      <c r="Y866" s="758">
        <f>Y865</f>
        <v>0</v>
      </c>
      <c r="Z866" s="758">
        <f t="shared" ref="Z866:AA866" si="134">Z865</f>
        <v>0</v>
      </c>
      <c r="AA866" s="758">
        <f t="shared" si="134"/>
        <v>0</v>
      </c>
      <c r="AB866" s="758">
        <f t="shared" ref="AB866" si="135">AB865</f>
        <v>0</v>
      </c>
      <c r="AC866" s="304"/>
      <c r="AD866" s="281"/>
    </row>
    <row r="867" spans="1:30" ht="15" hidden="1" outlineLevel="1">
      <c r="A867" s="525"/>
      <c r="B867" s="292"/>
      <c r="C867" s="289"/>
      <c r="D867" s="289"/>
      <c r="E867" s="289"/>
      <c r="F867" s="289"/>
      <c r="G867" s="289"/>
      <c r="H867" s="289"/>
      <c r="I867" s="289"/>
      <c r="J867" s="289"/>
      <c r="K867" s="289"/>
      <c r="L867" s="289"/>
      <c r="M867" s="289"/>
      <c r="N867" s="289"/>
      <c r="O867" s="289"/>
      <c r="P867" s="289"/>
      <c r="Q867" s="289"/>
      <c r="R867" s="289"/>
      <c r="S867" s="289"/>
      <c r="T867" s="289"/>
      <c r="U867" s="289"/>
      <c r="V867" s="289"/>
      <c r="W867" s="289"/>
      <c r="X867" s="289"/>
      <c r="Y867" s="757"/>
      <c r="Z867" s="759"/>
      <c r="AA867" s="759"/>
      <c r="AB867" s="759"/>
      <c r="AC867" s="304"/>
      <c r="AD867" s="281"/>
    </row>
    <row r="868" spans="1:30" ht="30" hidden="1" outlineLevel="1">
      <c r="A868" s="525">
        <v>31</v>
      </c>
      <c r="B868" s="424" t="s">
        <v>122</v>
      </c>
      <c r="C868" s="289" t="s">
        <v>583</v>
      </c>
      <c r="D868" s="293" t="s">
        <v>773</v>
      </c>
      <c r="E868" s="293" t="s">
        <v>773</v>
      </c>
      <c r="F868" s="293" t="s">
        <v>773</v>
      </c>
      <c r="G868" s="293" t="s">
        <v>773</v>
      </c>
      <c r="H868" s="293" t="s">
        <v>773</v>
      </c>
      <c r="I868" s="293" t="s">
        <v>773</v>
      </c>
      <c r="J868" s="293" t="s">
        <v>773</v>
      </c>
      <c r="K868" s="293" t="s">
        <v>773</v>
      </c>
      <c r="L868" s="293" t="s">
        <v>773</v>
      </c>
      <c r="M868" s="293" t="s">
        <v>773</v>
      </c>
      <c r="N868" s="293">
        <v>12</v>
      </c>
      <c r="O868" s="293"/>
      <c r="P868" s="293"/>
      <c r="Q868" s="293"/>
      <c r="R868" s="293"/>
      <c r="S868" s="293"/>
      <c r="T868" s="293"/>
      <c r="U868" s="293"/>
      <c r="V868" s="293"/>
      <c r="W868" s="293"/>
      <c r="X868" s="293"/>
      <c r="Y868" s="756"/>
      <c r="Z868" s="749"/>
      <c r="AA868" s="749"/>
      <c r="AB868" s="749"/>
      <c r="AC868" s="294">
        <f>SUM(Y868:AB868)</f>
        <v>0</v>
      </c>
      <c r="AD868" s="281"/>
    </row>
    <row r="869" spans="1:30" ht="15" hidden="1" outlineLevel="1">
      <c r="A869" s="525"/>
      <c r="B869" s="292" t="s">
        <v>340</v>
      </c>
      <c r="C869" s="289" t="s">
        <v>576</v>
      </c>
      <c r="D869" s="293" t="s">
        <v>773</v>
      </c>
      <c r="E869" s="293" t="s">
        <v>773</v>
      </c>
      <c r="F869" s="293" t="s">
        <v>773</v>
      </c>
      <c r="G869" s="293" t="s">
        <v>773</v>
      </c>
      <c r="H869" s="293" t="s">
        <v>773</v>
      </c>
      <c r="I869" s="293" t="s">
        <v>773</v>
      </c>
      <c r="J869" s="293" t="s">
        <v>773</v>
      </c>
      <c r="K869" s="293" t="s">
        <v>773</v>
      </c>
      <c r="L869" s="293" t="s">
        <v>773</v>
      </c>
      <c r="M869" s="293" t="s">
        <v>773</v>
      </c>
      <c r="N869" s="293">
        <v>12</v>
      </c>
      <c r="O869" s="293"/>
      <c r="P869" s="293"/>
      <c r="Q869" s="293"/>
      <c r="R869" s="293"/>
      <c r="S869" s="293"/>
      <c r="T869" s="293"/>
      <c r="U869" s="293"/>
      <c r="V869" s="293"/>
      <c r="W869" s="293"/>
      <c r="X869" s="293"/>
      <c r="Y869" s="758">
        <f>Y868</f>
        <v>0</v>
      </c>
      <c r="Z869" s="758">
        <f t="shared" ref="Z869:AA869" si="136">Z868</f>
        <v>0</v>
      </c>
      <c r="AA869" s="758">
        <f t="shared" si="136"/>
        <v>0</v>
      </c>
      <c r="AB869" s="758">
        <f t="shared" ref="AB869" si="137">AB868</f>
        <v>0</v>
      </c>
      <c r="AC869" s="304"/>
      <c r="AD869" s="281"/>
    </row>
    <row r="870" spans="1:30" ht="15" hidden="1" outlineLevel="1">
      <c r="A870" s="525"/>
      <c r="B870" s="424"/>
      <c r="C870" s="289"/>
      <c r="D870" s="289"/>
      <c r="E870" s="289"/>
      <c r="F870" s="289"/>
      <c r="G870" s="289"/>
      <c r="H870" s="289"/>
      <c r="I870" s="289"/>
      <c r="J870" s="289"/>
      <c r="K870" s="289"/>
      <c r="L870" s="289"/>
      <c r="M870" s="289"/>
      <c r="N870" s="289"/>
      <c r="O870" s="289"/>
      <c r="P870" s="289"/>
      <c r="Q870" s="289"/>
      <c r="R870" s="289"/>
      <c r="S870" s="289"/>
      <c r="T870" s="289"/>
      <c r="U870" s="289"/>
      <c r="V870" s="289"/>
      <c r="W870" s="289"/>
      <c r="X870" s="289"/>
      <c r="Y870" s="757"/>
      <c r="Z870" s="759"/>
      <c r="AA870" s="759"/>
      <c r="AB870" s="759"/>
      <c r="AC870" s="304"/>
      <c r="AD870" s="281"/>
    </row>
    <row r="871" spans="1:30" ht="15" hidden="1" outlineLevel="1">
      <c r="A871" s="525">
        <v>32</v>
      </c>
      <c r="B871" s="424" t="s">
        <v>123</v>
      </c>
      <c r="C871" s="289" t="s">
        <v>583</v>
      </c>
      <c r="D871" s="293" t="s">
        <v>773</v>
      </c>
      <c r="E871" s="293" t="s">
        <v>773</v>
      </c>
      <c r="F871" s="293" t="s">
        <v>773</v>
      </c>
      <c r="G871" s="293" t="s">
        <v>773</v>
      </c>
      <c r="H871" s="293" t="s">
        <v>773</v>
      </c>
      <c r="I871" s="293" t="s">
        <v>773</v>
      </c>
      <c r="J871" s="293" t="s">
        <v>773</v>
      </c>
      <c r="K871" s="293" t="s">
        <v>773</v>
      </c>
      <c r="L871" s="293" t="s">
        <v>773</v>
      </c>
      <c r="M871" s="293" t="s">
        <v>773</v>
      </c>
      <c r="N871" s="293">
        <v>12</v>
      </c>
      <c r="O871" s="293"/>
      <c r="P871" s="293"/>
      <c r="Q871" s="293"/>
      <c r="R871" s="293"/>
      <c r="S871" s="293"/>
      <c r="T871" s="293"/>
      <c r="U871" s="293"/>
      <c r="V871" s="293"/>
      <c r="W871" s="293"/>
      <c r="X871" s="293"/>
      <c r="Y871" s="756"/>
      <c r="Z871" s="749"/>
      <c r="AA871" s="749"/>
      <c r="AB871" s="749"/>
      <c r="AC871" s="294">
        <f>SUM(Y871:AB871)</f>
        <v>0</v>
      </c>
      <c r="AD871" s="281"/>
    </row>
    <row r="872" spans="1:30" ht="15" hidden="1" outlineLevel="1">
      <c r="A872" s="525"/>
      <c r="B872" s="292" t="s">
        <v>340</v>
      </c>
      <c r="C872" s="289" t="s">
        <v>576</v>
      </c>
      <c r="D872" s="293" t="s">
        <v>773</v>
      </c>
      <c r="E872" s="293" t="s">
        <v>773</v>
      </c>
      <c r="F872" s="293" t="s">
        <v>773</v>
      </c>
      <c r="G872" s="293" t="s">
        <v>773</v>
      </c>
      <c r="H872" s="293" t="s">
        <v>773</v>
      </c>
      <c r="I872" s="293" t="s">
        <v>773</v>
      </c>
      <c r="J872" s="293" t="s">
        <v>773</v>
      </c>
      <c r="K872" s="293" t="s">
        <v>773</v>
      </c>
      <c r="L872" s="293" t="s">
        <v>773</v>
      </c>
      <c r="M872" s="293" t="s">
        <v>773</v>
      </c>
      <c r="N872" s="293">
        <v>12</v>
      </c>
      <c r="O872" s="293"/>
      <c r="P872" s="293"/>
      <c r="Q872" s="293"/>
      <c r="R872" s="293"/>
      <c r="S872" s="293"/>
      <c r="T872" s="293"/>
      <c r="U872" s="293"/>
      <c r="V872" s="293"/>
      <c r="W872" s="293"/>
      <c r="X872" s="293"/>
      <c r="Y872" s="758">
        <f>Y871</f>
        <v>0</v>
      </c>
      <c r="Z872" s="758">
        <f t="shared" ref="Z872:AA872" si="138">Z871</f>
        <v>0</v>
      </c>
      <c r="AA872" s="758">
        <f t="shared" si="138"/>
        <v>0</v>
      </c>
      <c r="AB872" s="758">
        <f t="shared" ref="AB872" si="139">AB871</f>
        <v>0</v>
      </c>
      <c r="AC872" s="304"/>
      <c r="AD872" s="281"/>
    </row>
    <row r="873" spans="1:30" ht="15" hidden="1" outlineLevel="1">
      <c r="A873" s="525"/>
      <c r="B873" s="424"/>
      <c r="C873" s="289"/>
      <c r="D873" s="289"/>
      <c r="E873" s="289"/>
      <c r="F873" s="289"/>
      <c r="G873" s="289"/>
      <c r="H873" s="289"/>
      <c r="I873" s="289"/>
      <c r="J873" s="289"/>
      <c r="K873" s="289"/>
      <c r="L873" s="289"/>
      <c r="M873" s="289"/>
      <c r="N873" s="289"/>
      <c r="O873" s="289"/>
      <c r="P873" s="289"/>
      <c r="Q873" s="289"/>
      <c r="R873" s="289"/>
      <c r="S873" s="289"/>
      <c r="T873" s="289"/>
      <c r="U873" s="289"/>
      <c r="V873" s="289"/>
      <c r="W873" s="289"/>
      <c r="X873" s="289"/>
      <c r="Y873" s="757"/>
      <c r="Z873" s="759"/>
      <c r="AA873" s="759"/>
      <c r="AB873" s="759"/>
      <c r="AC873" s="304"/>
      <c r="AD873" s="281"/>
    </row>
    <row r="874" spans="1:30" ht="15.6" hidden="1" outlineLevel="1">
      <c r="A874" s="525"/>
      <c r="B874" s="286" t="s">
        <v>499</v>
      </c>
      <c r="C874" s="289"/>
      <c r="D874" s="289"/>
      <c r="E874" s="289"/>
      <c r="F874" s="289"/>
      <c r="G874" s="289"/>
      <c r="H874" s="289"/>
      <c r="I874" s="289"/>
      <c r="J874" s="289"/>
      <c r="K874" s="289"/>
      <c r="L874" s="289"/>
      <c r="M874" s="289"/>
      <c r="N874" s="289"/>
      <c r="O874" s="289"/>
      <c r="P874" s="289"/>
      <c r="Q874" s="289"/>
      <c r="R874" s="289"/>
      <c r="S874" s="289"/>
      <c r="T874" s="289"/>
      <c r="U874" s="289"/>
      <c r="V874" s="289"/>
      <c r="W874" s="289"/>
      <c r="X874" s="289"/>
      <c r="Y874" s="757"/>
      <c r="Z874" s="759"/>
      <c r="AA874" s="759"/>
      <c r="AB874" s="759"/>
      <c r="AC874" s="304"/>
      <c r="AD874" s="281"/>
    </row>
    <row r="875" spans="1:30" ht="15" hidden="1" outlineLevel="1">
      <c r="A875" s="525">
        <v>33</v>
      </c>
      <c r="B875" s="424" t="s">
        <v>124</v>
      </c>
      <c r="C875" s="289" t="s">
        <v>583</v>
      </c>
      <c r="D875" s="293"/>
      <c r="E875" s="293"/>
      <c r="F875" s="293"/>
      <c r="G875" s="293"/>
      <c r="H875" s="293"/>
      <c r="I875" s="293"/>
      <c r="J875" s="293"/>
      <c r="K875" s="293"/>
      <c r="L875" s="293"/>
      <c r="M875" s="293"/>
      <c r="N875" s="293">
        <v>0</v>
      </c>
      <c r="O875" s="293"/>
      <c r="P875" s="293"/>
      <c r="Q875" s="293"/>
      <c r="R875" s="293"/>
      <c r="S875" s="293"/>
      <c r="T875" s="293"/>
      <c r="U875" s="293"/>
      <c r="V875" s="293"/>
      <c r="W875" s="293"/>
      <c r="X875" s="293"/>
      <c r="Y875" s="756"/>
      <c r="Z875" s="749"/>
      <c r="AA875" s="749"/>
      <c r="AB875" s="749"/>
      <c r="AC875" s="294">
        <f>SUM(Y875:AB875)</f>
        <v>0</v>
      </c>
      <c r="AD875" s="281"/>
    </row>
    <row r="876" spans="1:30" ht="15" hidden="1" outlineLevel="1">
      <c r="A876" s="525"/>
      <c r="B876" s="292" t="s">
        <v>340</v>
      </c>
      <c r="C876" s="289" t="s">
        <v>576</v>
      </c>
      <c r="D876" s="293"/>
      <c r="E876" s="293"/>
      <c r="F876" s="293"/>
      <c r="G876" s="293"/>
      <c r="H876" s="293"/>
      <c r="I876" s="293"/>
      <c r="J876" s="293"/>
      <c r="K876" s="293"/>
      <c r="L876" s="293"/>
      <c r="M876" s="293"/>
      <c r="N876" s="293">
        <v>0</v>
      </c>
      <c r="O876" s="293"/>
      <c r="P876" s="293"/>
      <c r="Q876" s="293"/>
      <c r="R876" s="293"/>
      <c r="S876" s="293"/>
      <c r="T876" s="293"/>
      <c r="U876" s="293"/>
      <c r="V876" s="293"/>
      <c r="W876" s="293"/>
      <c r="X876" s="293"/>
      <c r="Y876" s="758">
        <f>Y875</f>
        <v>0</v>
      </c>
      <c r="Z876" s="758">
        <f t="shared" ref="Z876:AB876" si="140">Z875</f>
        <v>0</v>
      </c>
      <c r="AA876" s="758">
        <f t="shared" si="140"/>
        <v>0</v>
      </c>
      <c r="AB876" s="758">
        <f t="shared" si="140"/>
        <v>0</v>
      </c>
      <c r="AC876" s="304"/>
      <c r="AD876" s="281"/>
    </row>
    <row r="877" spans="1:30" ht="15" hidden="1" outlineLevel="1">
      <c r="A877" s="525"/>
      <c r="B877" s="424"/>
      <c r="C877" s="289"/>
      <c r="D877" s="289"/>
      <c r="E877" s="289"/>
      <c r="F877" s="289"/>
      <c r="G877" s="289"/>
      <c r="H877" s="289"/>
      <c r="I877" s="289"/>
      <c r="J877" s="289"/>
      <c r="K877" s="289"/>
      <c r="L877" s="289"/>
      <c r="M877" s="289"/>
      <c r="N877" s="289"/>
      <c r="O877" s="289"/>
      <c r="P877" s="289"/>
      <c r="Q877" s="289"/>
      <c r="R877" s="289"/>
      <c r="S877" s="289"/>
      <c r="T877" s="289"/>
      <c r="U877" s="289"/>
      <c r="V877" s="289"/>
      <c r="W877" s="289"/>
      <c r="X877" s="289"/>
      <c r="Y877" s="757"/>
      <c r="Z877" s="759"/>
      <c r="AA877" s="759"/>
      <c r="AB877" s="759"/>
      <c r="AC877" s="304"/>
      <c r="AD877" s="281"/>
    </row>
    <row r="878" spans="1:30" ht="15" hidden="1" outlineLevel="1">
      <c r="A878" s="525">
        <v>34</v>
      </c>
      <c r="B878" s="424" t="s">
        <v>125</v>
      </c>
      <c r="C878" s="289" t="s">
        <v>583</v>
      </c>
      <c r="D878" s="293"/>
      <c r="E878" s="293"/>
      <c r="F878" s="293"/>
      <c r="G878" s="293"/>
      <c r="H878" s="293"/>
      <c r="I878" s="293"/>
      <c r="J878" s="293"/>
      <c r="K878" s="293"/>
      <c r="L878" s="293"/>
      <c r="M878" s="293"/>
      <c r="N878" s="293">
        <v>0</v>
      </c>
      <c r="O878" s="293"/>
      <c r="P878" s="293"/>
      <c r="Q878" s="293"/>
      <c r="R878" s="293"/>
      <c r="S878" s="293"/>
      <c r="T878" s="293"/>
      <c r="U878" s="293"/>
      <c r="V878" s="293"/>
      <c r="W878" s="293"/>
      <c r="X878" s="293"/>
      <c r="Y878" s="756"/>
      <c r="Z878" s="749"/>
      <c r="AA878" s="749"/>
      <c r="AB878" s="749"/>
      <c r="AC878" s="294">
        <f>SUM(Y878:AB878)</f>
        <v>0</v>
      </c>
      <c r="AD878" s="281"/>
    </row>
    <row r="879" spans="1:30" ht="15" hidden="1" outlineLevel="1">
      <c r="A879" s="525"/>
      <c r="B879" s="292" t="s">
        <v>340</v>
      </c>
      <c r="C879" s="289" t="s">
        <v>576</v>
      </c>
      <c r="D879" s="293"/>
      <c r="E879" s="293"/>
      <c r="F879" s="293"/>
      <c r="G879" s="293"/>
      <c r="H879" s="293"/>
      <c r="I879" s="293"/>
      <c r="J879" s="293"/>
      <c r="K879" s="293"/>
      <c r="L879" s="293"/>
      <c r="M879" s="293"/>
      <c r="N879" s="293">
        <v>0</v>
      </c>
      <c r="O879" s="293"/>
      <c r="P879" s="293"/>
      <c r="Q879" s="293"/>
      <c r="R879" s="293"/>
      <c r="S879" s="293"/>
      <c r="T879" s="293"/>
      <c r="U879" s="293"/>
      <c r="V879" s="293"/>
      <c r="W879" s="293"/>
      <c r="X879" s="293"/>
      <c r="Y879" s="758">
        <f>Y878</f>
        <v>0</v>
      </c>
      <c r="Z879" s="758">
        <f t="shared" ref="Z879:AB879" si="141">Z878</f>
        <v>0</v>
      </c>
      <c r="AA879" s="758">
        <f t="shared" si="141"/>
        <v>0</v>
      </c>
      <c r="AB879" s="758">
        <f t="shared" si="141"/>
        <v>0</v>
      </c>
      <c r="AC879" s="304"/>
      <c r="AD879" s="281"/>
    </row>
    <row r="880" spans="1:30" ht="15" hidden="1" outlineLevel="1">
      <c r="A880" s="525"/>
      <c r="B880" s="424"/>
      <c r="C880" s="289"/>
      <c r="D880" s="289"/>
      <c r="E880" s="289"/>
      <c r="F880" s="289"/>
      <c r="G880" s="289"/>
      <c r="H880" s="289"/>
      <c r="I880" s="289"/>
      <c r="J880" s="289"/>
      <c r="K880" s="289"/>
      <c r="L880" s="289"/>
      <c r="M880" s="289"/>
      <c r="N880" s="289"/>
      <c r="O880" s="289"/>
      <c r="P880" s="289"/>
      <c r="Q880" s="289"/>
      <c r="R880" s="289"/>
      <c r="S880" s="289"/>
      <c r="T880" s="289"/>
      <c r="U880" s="289"/>
      <c r="V880" s="289"/>
      <c r="W880" s="289"/>
      <c r="X880" s="289"/>
      <c r="Y880" s="757"/>
      <c r="Z880" s="759"/>
      <c r="AA880" s="759"/>
      <c r="AB880" s="759"/>
      <c r="AC880" s="304"/>
      <c r="AD880" s="281"/>
    </row>
    <row r="881" spans="1:30" ht="15" hidden="1" outlineLevel="1">
      <c r="A881" s="525">
        <v>35</v>
      </c>
      <c r="B881" s="424" t="s">
        <v>126</v>
      </c>
      <c r="C881" s="289" t="s">
        <v>583</v>
      </c>
      <c r="D881" s="293"/>
      <c r="E881" s="293"/>
      <c r="F881" s="293"/>
      <c r="G881" s="293"/>
      <c r="H881" s="293"/>
      <c r="I881" s="293"/>
      <c r="J881" s="293"/>
      <c r="K881" s="293"/>
      <c r="L881" s="293"/>
      <c r="M881" s="293"/>
      <c r="N881" s="293">
        <v>0</v>
      </c>
      <c r="O881" s="293"/>
      <c r="P881" s="293"/>
      <c r="Q881" s="293"/>
      <c r="R881" s="293"/>
      <c r="S881" s="293"/>
      <c r="T881" s="293"/>
      <c r="U881" s="293"/>
      <c r="V881" s="293"/>
      <c r="W881" s="293"/>
      <c r="X881" s="293"/>
      <c r="Y881" s="749"/>
      <c r="Z881" s="749"/>
      <c r="AA881" s="749"/>
      <c r="AB881" s="749"/>
      <c r="AC881" s="294">
        <f>SUM(Y881:AB881)</f>
        <v>0</v>
      </c>
      <c r="AD881" s="281"/>
    </row>
    <row r="882" spans="1:30" ht="15" hidden="1" outlineLevel="1">
      <c r="A882" s="525"/>
      <c r="B882" s="292" t="s">
        <v>340</v>
      </c>
      <c r="C882" s="289" t="s">
        <v>576</v>
      </c>
      <c r="D882" s="293"/>
      <c r="E882" s="293"/>
      <c r="F882" s="293"/>
      <c r="G882" s="293"/>
      <c r="H882" s="293"/>
      <c r="I882" s="293"/>
      <c r="J882" s="293"/>
      <c r="K882" s="293"/>
      <c r="L882" s="293"/>
      <c r="M882" s="293"/>
      <c r="N882" s="293">
        <v>0</v>
      </c>
      <c r="O882" s="293"/>
      <c r="P882" s="293"/>
      <c r="Q882" s="293"/>
      <c r="R882" s="293"/>
      <c r="S882" s="293"/>
      <c r="T882" s="293"/>
      <c r="U882" s="293"/>
      <c r="V882" s="293"/>
      <c r="W882" s="293"/>
      <c r="X882" s="293"/>
      <c r="Y882" s="758">
        <f t="shared" ref="Y882:Z882" si="142">Y881</f>
        <v>0</v>
      </c>
      <c r="Z882" s="758">
        <f t="shared" si="142"/>
        <v>0</v>
      </c>
      <c r="AA882" s="758">
        <f t="shared" ref="AA882:AB882" si="143">AA881</f>
        <v>0</v>
      </c>
      <c r="AB882" s="758">
        <f t="shared" si="143"/>
        <v>0</v>
      </c>
      <c r="AC882" s="304"/>
      <c r="AD882" s="281"/>
    </row>
    <row r="883" spans="1:30" ht="15" hidden="1" outlineLevel="1">
      <c r="A883" s="525"/>
      <c r="B883" s="427"/>
      <c r="C883" s="289"/>
      <c r="D883" s="289"/>
      <c r="E883" s="289"/>
      <c r="F883" s="289"/>
      <c r="G883" s="289"/>
      <c r="H883" s="289"/>
      <c r="I883" s="289"/>
      <c r="J883" s="289"/>
      <c r="K883" s="289"/>
      <c r="L883" s="289"/>
      <c r="M883" s="289"/>
      <c r="N883" s="289"/>
      <c r="O883" s="289"/>
      <c r="P883" s="289"/>
      <c r="Q883" s="289"/>
      <c r="R883" s="289"/>
      <c r="S883" s="289"/>
      <c r="T883" s="289"/>
      <c r="U883" s="289"/>
      <c r="V883" s="289"/>
      <c r="W883" s="289"/>
      <c r="X883" s="289"/>
      <c r="Y883" s="408"/>
      <c r="Z883" s="421"/>
      <c r="AA883" s="421"/>
      <c r="AB883" s="421"/>
      <c r="AC883" s="304"/>
      <c r="AD883" s="301"/>
    </row>
    <row r="884" spans="1:30" ht="15.6" hidden="1" outlineLevel="1">
      <c r="A884" s="525"/>
      <c r="B884" s="286" t="s">
        <v>500</v>
      </c>
      <c r="C884" s="289"/>
      <c r="D884" s="289"/>
      <c r="E884" s="289"/>
      <c r="F884" s="289"/>
      <c r="G884" s="289"/>
      <c r="H884" s="289"/>
      <c r="I884" s="289"/>
      <c r="J884" s="289"/>
      <c r="K884" s="289"/>
      <c r="L884" s="289"/>
      <c r="M884" s="289"/>
      <c r="N884" s="289"/>
      <c r="O884" s="289"/>
      <c r="P884" s="289"/>
      <c r="Q884" s="289"/>
      <c r="R884" s="289"/>
      <c r="S884" s="289"/>
      <c r="T884" s="289"/>
      <c r="U884" s="289"/>
      <c r="V884" s="289"/>
      <c r="W884" s="289"/>
      <c r="X884" s="289"/>
      <c r="Y884" s="408"/>
      <c r="Z884" s="421"/>
      <c r="AA884" s="421"/>
      <c r="AB884" s="421"/>
      <c r="AC884" s="304"/>
      <c r="AD884" s="281"/>
    </row>
    <row r="885" spans="1:30" ht="45" hidden="1" outlineLevel="1">
      <c r="A885" s="525">
        <v>36</v>
      </c>
      <c r="B885" s="424" t="s">
        <v>127</v>
      </c>
      <c r="C885" s="289" t="s">
        <v>583</v>
      </c>
      <c r="D885" s="293"/>
      <c r="E885" s="293"/>
      <c r="F885" s="293"/>
      <c r="G885" s="293"/>
      <c r="H885" s="293"/>
      <c r="I885" s="293"/>
      <c r="J885" s="293"/>
      <c r="K885" s="293"/>
      <c r="L885" s="293"/>
      <c r="M885" s="293"/>
      <c r="N885" s="293">
        <v>12</v>
      </c>
      <c r="O885" s="293"/>
      <c r="P885" s="293"/>
      <c r="Q885" s="293"/>
      <c r="R885" s="293"/>
      <c r="S885" s="293"/>
      <c r="T885" s="293"/>
      <c r="U885" s="293"/>
      <c r="V885" s="293"/>
      <c r="W885" s="293"/>
      <c r="X885" s="293"/>
      <c r="Y885" s="422"/>
      <c r="Z885" s="411"/>
      <c r="AA885" s="411"/>
      <c r="AB885" s="411"/>
      <c r="AC885" s="294">
        <f>SUM(Y885:AB885)</f>
        <v>0</v>
      </c>
      <c r="AD885" s="281"/>
    </row>
    <row r="886" spans="1:30" ht="15" hidden="1" outlineLevel="1">
      <c r="A886" s="525"/>
      <c r="B886" s="292" t="s">
        <v>340</v>
      </c>
      <c r="C886" s="289" t="s">
        <v>576</v>
      </c>
      <c r="D886" s="293"/>
      <c r="E886" s="293"/>
      <c r="F886" s="293"/>
      <c r="G886" s="293"/>
      <c r="H886" s="293"/>
      <c r="I886" s="293"/>
      <c r="J886" s="293"/>
      <c r="K886" s="293"/>
      <c r="L886" s="293"/>
      <c r="M886" s="293"/>
      <c r="N886" s="293">
        <v>12</v>
      </c>
      <c r="O886" s="293"/>
      <c r="P886" s="293"/>
      <c r="Q886" s="293"/>
      <c r="R886" s="293"/>
      <c r="S886" s="293"/>
      <c r="T886" s="293"/>
      <c r="U886" s="293"/>
      <c r="V886" s="293"/>
      <c r="W886" s="293"/>
      <c r="X886" s="293"/>
      <c r="Y886" s="407">
        <f>Y885</f>
        <v>0</v>
      </c>
      <c r="Z886" s="407">
        <f t="shared" ref="Z886" si="144">Z885</f>
        <v>0</v>
      </c>
      <c r="AA886" s="407">
        <f t="shared" ref="AA886" si="145">AA885</f>
        <v>0</v>
      </c>
      <c r="AB886" s="407">
        <f t="shared" ref="AB886" si="146">AB885</f>
        <v>0</v>
      </c>
      <c r="AC886" s="304"/>
      <c r="AD886" s="281"/>
    </row>
    <row r="887" spans="1:30" ht="15" hidden="1" outlineLevel="1">
      <c r="A887" s="525"/>
      <c r="B887" s="424"/>
      <c r="C887" s="289"/>
      <c r="D887" s="289"/>
      <c r="E887" s="289"/>
      <c r="F887" s="289"/>
      <c r="G887" s="289"/>
      <c r="H887" s="289"/>
      <c r="I887" s="289"/>
      <c r="J887" s="289"/>
      <c r="K887" s="289"/>
      <c r="L887" s="289"/>
      <c r="M887" s="289"/>
      <c r="N887" s="289"/>
      <c r="O887" s="289"/>
      <c r="P887" s="289"/>
      <c r="Q887" s="289"/>
      <c r="R887" s="289"/>
      <c r="S887" s="289"/>
      <c r="T887" s="289"/>
      <c r="U887" s="289"/>
      <c r="V887" s="289"/>
      <c r="W887" s="289"/>
      <c r="X887" s="289"/>
      <c r="Y887" s="408"/>
      <c r="Z887" s="421"/>
      <c r="AA887" s="421"/>
      <c r="AB887" s="421"/>
      <c r="AC887" s="304"/>
      <c r="AD887" s="281"/>
    </row>
    <row r="888" spans="1:30" ht="30" hidden="1" outlineLevel="1">
      <c r="A888" s="525">
        <v>37</v>
      </c>
      <c r="B888" s="424" t="s">
        <v>128</v>
      </c>
      <c r="C888" s="289" t="s">
        <v>583</v>
      </c>
      <c r="D888" s="293"/>
      <c r="E888" s="293"/>
      <c r="F888" s="293"/>
      <c r="G888" s="293"/>
      <c r="H888" s="293"/>
      <c r="I888" s="293"/>
      <c r="J888" s="293"/>
      <c r="K888" s="293"/>
      <c r="L888" s="293"/>
      <c r="M888" s="293"/>
      <c r="N888" s="293">
        <v>12</v>
      </c>
      <c r="O888" s="293"/>
      <c r="P888" s="293"/>
      <c r="Q888" s="293"/>
      <c r="R888" s="293"/>
      <c r="S888" s="293"/>
      <c r="T888" s="293"/>
      <c r="U888" s="293"/>
      <c r="V888" s="293"/>
      <c r="W888" s="293"/>
      <c r="X888" s="293"/>
      <c r="Y888" s="422"/>
      <c r="Z888" s="411"/>
      <c r="AA888" s="411"/>
      <c r="AB888" s="411"/>
      <c r="AC888" s="294">
        <f>SUM(Y888:AB888)</f>
        <v>0</v>
      </c>
      <c r="AD888" s="281"/>
    </row>
    <row r="889" spans="1:30" ht="15" hidden="1" outlineLevel="1">
      <c r="A889" s="525"/>
      <c r="B889" s="292" t="s">
        <v>340</v>
      </c>
      <c r="C889" s="289" t="s">
        <v>576</v>
      </c>
      <c r="D889" s="293"/>
      <c r="E889" s="293"/>
      <c r="F889" s="293"/>
      <c r="G889" s="293"/>
      <c r="H889" s="293"/>
      <c r="I889" s="293"/>
      <c r="J889" s="293"/>
      <c r="K889" s="293"/>
      <c r="L889" s="293"/>
      <c r="M889" s="293"/>
      <c r="N889" s="293">
        <v>12</v>
      </c>
      <c r="O889" s="293"/>
      <c r="P889" s="293"/>
      <c r="Q889" s="293"/>
      <c r="R889" s="293"/>
      <c r="S889" s="293"/>
      <c r="T889" s="293"/>
      <c r="U889" s="293"/>
      <c r="V889" s="293"/>
      <c r="W889" s="293"/>
      <c r="X889" s="293"/>
      <c r="Y889" s="407">
        <f>Y888</f>
        <v>0</v>
      </c>
      <c r="Z889" s="407">
        <f t="shared" ref="Z889" si="147">Z888</f>
        <v>0</v>
      </c>
      <c r="AA889" s="407">
        <f t="shared" ref="AA889" si="148">AA888</f>
        <v>0</v>
      </c>
      <c r="AB889" s="407">
        <f t="shared" ref="AB889" si="149">AB888</f>
        <v>0</v>
      </c>
      <c r="AC889" s="304"/>
      <c r="AD889" s="281"/>
    </row>
    <row r="890" spans="1:30" ht="15" hidden="1" outlineLevel="1">
      <c r="A890" s="525"/>
      <c r="B890" s="424"/>
      <c r="C890" s="289"/>
      <c r="D890" s="289"/>
      <c r="E890" s="289"/>
      <c r="F890" s="289"/>
      <c r="G890" s="289"/>
      <c r="H890" s="289"/>
      <c r="I890" s="289"/>
      <c r="J890" s="289"/>
      <c r="K890" s="289"/>
      <c r="L890" s="289"/>
      <c r="M890" s="289"/>
      <c r="N890" s="289"/>
      <c r="O890" s="289"/>
      <c r="P890" s="289"/>
      <c r="Q890" s="289"/>
      <c r="R890" s="289"/>
      <c r="S890" s="289"/>
      <c r="T890" s="289"/>
      <c r="U890" s="289"/>
      <c r="V890" s="289"/>
      <c r="W890" s="289"/>
      <c r="X890" s="289"/>
      <c r="Y890" s="408"/>
      <c r="Z890" s="421"/>
      <c r="AA890" s="421"/>
      <c r="AB890" s="421"/>
      <c r="AC890" s="304"/>
      <c r="AD890" s="281"/>
    </row>
    <row r="891" spans="1:30" ht="15" hidden="1" outlineLevel="1">
      <c r="A891" s="525">
        <v>38</v>
      </c>
      <c r="B891" s="424" t="s">
        <v>129</v>
      </c>
      <c r="C891" s="289" t="s">
        <v>583</v>
      </c>
      <c r="D891" s="293"/>
      <c r="E891" s="293"/>
      <c r="F891" s="293"/>
      <c r="G891" s="293"/>
      <c r="H891" s="293"/>
      <c r="I891" s="293"/>
      <c r="J891" s="293"/>
      <c r="K891" s="293"/>
      <c r="L891" s="293"/>
      <c r="M891" s="293"/>
      <c r="N891" s="293">
        <v>12</v>
      </c>
      <c r="O891" s="293"/>
      <c r="P891" s="293"/>
      <c r="Q891" s="293"/>
      <c r="R891" s="293"/>
      <c r="S891" s="293"/>
      <c r="T891" s="293"/>
      <c r="U891" s="293"/>
      <c r="V891" s="293"/>
      <c r="W891" s="293"/>
      <c r="X891" s="293"/>
      <c r="Y891" s="422"/>
      <c r="Z891" s="411"/>
      <c r="AA891" s="411"/>
      <c r="AB891" s="411"/>
      <c r="AC891" s="294">
        <f>SUM(Y891:AB891)</f>
        <v>0</v>
      </c>
      <c r="AD891" s="281"/>
    </row>
    <row r="892" spans="1:30" ht="15" hidden="1" outlineLevel="1">
      <c r="A892" s="525"/>
      <c r="B892" s="292" t="s">
        <v>340</v>
      </c>
      <c r="C892" s="289" t="s">
        <v>576</v>
      </c>
      <c r="D892" s="293"/>
      <c r="E892" s="293"/>
      <c r="F892" s="293"/>
      <c r="G892" s="293"/>
      <c r="H892" s="293"/>
      <c r="I892" s="293"/>
      <c r="J892" s="293"/>
      <c r="K892" s="293"/>
      <c r="L892" s="293"/>
      <c r="M892" s="293"/>
      <c r="N892" s="293">
        <v>12</v>
      </c>
      <c r="O892" s="293"/>
      <c r="P892" s="293"/>
      <c r="Q892" s="293"/>
      <c r="R892" s="293"/>
      <c r="S892" s="293"/>
      <c r="T892" s="293"/>
      <c r="U892" s="293"/>
      <c r="V892" s="293"/>
      <c r="W892" s="293"/>
      <c r="X892" s="293"/>
      <c r="Y892" s="407">
        <f>Y891</f>
        <v>0</v>
      </c>
      <c r="Z892" s="407">
        <f t="shared" ref="Z892" si="150">Z891</f>
        <v>0</v>
      </c>
      <c r="AA892" s="407">
        <f t="shared" ref="AA892" si="151">AA891</f>
        <v>0</v>
      </c>
      <c r="AB892" s="407">
        <f t="shared" ref="AB892" si="152">AB891</f>
        <v>0</v>
      </c>
      <c r="AC892" s="304"/>
      <c r="AD892" s="281"/>
    </row>
    <row r="893" spans="1:30" ht="15" hidden="1" outlineLevel="1">
      <c r="A893" s="525"/>
      <c r="B893" s="424"/>
      <c r="C893" s="289"/>
      <c r="D893" s="289"/>
      <c r="E893" s="289"/>
      <c r="F893" s="289"/>
      <c r="G893" s="289"/>
      <c r="H893" s="289"/>
      <c r="I893" s="289"/>
      <c r="J893" s="289"/>
      <c r="K893" s="289"/>
      <c r="L893" s="289"/>
      <c r="M893" s="289"/>
      <c r="N893" s="289"/>
      <c r="O893" s="289"/>
      <c r="P893" s="289"/>
      <c r="Q893" s="289"/>
      <c r="R893" s="289"/>
      <c r="S893" s="289"/>
      <c r="T893" s="289"/>
      <c r="U893" s="289"/>
      <c r="V893" s="289"/>
      <c r="W893" s="289"/>
      <c r="X893" s="289"/>
      <c r="Y893" s="408"/>
      <c r="Z893" s="421"/>
      <c r="AA893" s="421"/>
      <c r="AB893" s="421"/>
      <c r="AC893" s="304"/>
      <c r="AD893" s="281"/>
    </row>
    <row r="894" spans="1:30" ht="30" hidden="1" outlineLevel="1">
      <c r="A894" s="525">
        <v>39</v>
      </c>
      <c r="B894" s="424" t="s">
        <v>130</v>
      </c>
      <c r="C894" s="289" t="s">
        <v>583</v>
      </c>
      <c r="D894" s="293"/>
      <c r="E894" s="293"/>
      <c r="F894" s="293"/>
      <c r="G894" s="293"/>
      <c r="H894" s="293"/>
      <c r="I894" s="293"/>
      <c r="J894" s="293"/>
      <c r="K894" s="293"/>
      <c r="L894" s="293"/>
      <c r="M894" s="293"/>
      <c r="N894" s="293">
        <v>12</v>
      </c>
      <c r="O894" s="293"/>
      <c r="P894" s="293"/>
      <c r="Q894" s="293"/>
      <c r="R894" s="293"/>
      <c r="S894" s="293"/>
      <c r="T894" s="293"/>
      <c r="U894" s="293"/>
      <c r="V894" s="293"/>
      <c r="W894" s="293"/>
      <c r="X894" s="293"/>
      <c r="Y894" s="422"/>
      <c r="Z894" s="411"/>
      <c r="AA894" s="411"/>
      <c r="AB894" s="411"/>
      <c r="AC894" s="294">
        <f>SUM(Y894:AB894)</f>
        <v>0</v>
      </c>
      <c r="AD894" s="281"/>
    </row>
    <row r="895" spans="1:30" ht="15" hidden="1" outlineLevel="1">
      <c r="A895" s="525"/>
      <c r="B895" s="292" t="s">
        <v>340</v>
      </c>
      <c r="C895" s="289" t="s">
        <v>576</v>
      </c>
      <c r="D895" s="293"/>
      <c r="E895" s="293"/>
      <c r="F895" s="293"/>
      <c r="G895" s="293"/>
      <c r="H895" s="293"/>
      <c r="I895" s="293"/>
      <c r="J895" s="293"/>
      <c r="K895" s="293"/>
      <c r="L895" s="293"/>
      <c r="M895" s="293"/>
      <c r="N895" s="293">
        <v>12</v>
      </c>
      <c r="O895" s="293"/>
      <c r="P895" s="293"/>
      <c r="Q895" s="293"/>
      <c r="R895" s="293"/>
      <c r="S895" s="293"/>
      <c r="T895" s="293"/>
      <c r="U895" s="293"/>
      <c r="V895" s="293"/>
      <c r="W895" s="293"/>
      <c r="X895" s="293"/>
      <c r="Y895" s="407">
        <f>Y894</f>
        <v>0</v>
      </c>
      <c r="Z895" s="407">
        <f t="shared" ref="Z895" si="153">Z894</f>
        <v>0</v>
      </c>
      <c r="AA895" s="407">
        <f t="shared" ref="AA895" si="154">AA894</f>
        <v>0</v>
      </c>
      <c r="AB895" s="407">
        <f t="shared" ref="AB895" si="155">AB894</f>
        <v>0</v>
      </c>
      <c r="AC895" s="304"/>
      <c r="AD895" s="281"/>
    </row>
    <row r="896" spans="1:30" ht="15" hidden="1" outlineLevel="1">
      <c r="A896" s="525"/>
      <c r="B896" s="424"/>
      <c r="C896" s="289"/>
      <c r="D896" s="289"/>
      <c r="E896" s="289"/>
      <c r="F896" s="289"/>
      <c r="G896" s="289"/>
      <c r="H896" s="289"/>
      <c r="I896" s="289"/>
      <c r="J896" s="289"/>
      <c r="K896" s="289"/>
      <c r="L896" s="289"/>
      <c r="M896" s="289"/>
      <c r="N896" s="289"/>
      <c r="O896" s="289"/>
      <c r="P896" s="289"/>
      <c r="Q896" s="289"/>
      <c r="R896" s="289"/>
      <c r="S896" s="289"/>
      <c r="T896" s="289"/>
      <c r="U896" s="289"/>
      <c r="V896" s="289"/>
      <c r="W896" s="289"/>
      <c r="X896" s="289"/>
      <c r="Y896" s="408"/>
      <c r="Z896" s="421"/>
      <c r="AA896" s="421"/>
      <c r="AB896" s="421"/>
      <c r="AC896" s="304"/>
      <c r="AD896" s="281"/>
    </row>
    <row r="897" spans="1:30" ht="30" hidden="1" outlineLevel="1">
      <c r="A897" s="525">
        <v>40</v>
      </c>
      <c r="B897" s="424" t="s">
        <v>131</v>
      </c>
      <c r="C897" s="289" t="s">
        <v>583</v>
      </c>
      <c r="D897" s="293"/>
      <c r="E897" s="293"/>
      <c r="F897" s="293"/>
      <c r="G897" s="293"/>
      <c r="H897" s="293"/>
      <c r="I897" s="293"/>
      <c r="J897" s="293"/>
      <c r="K897" s="293"/>
      <c r="L897" s="293"/>
      <c r="M897" s="293"/>
      <c r="N897" s="293">
        <v>12</v>
      </c>
      <c r="O897" s="293"/>
      <c r="P897" s="293"/>
      <c r="Q897" s="293"/>
      <c r="R897" s="293"/>
      <c r="S897" s="293"/>
      <c r="T897" s="293"/>
      <c r="U897" s="293"/>
      <c r="V897" s="293"/>
      <c r="W897" s="293"/>
      <c r="X897" s="293"/>
      <c r="Y897" s="422"/>
      <c r="Z897" s="411"/>
      <c r="AA897" s="411"/>
      <c r="AB897" s="411"/>
      <c r="AC897" s="294">
        <f>SUM(Y897:AB897)</f>
        <v>0</v>
      </c>
      <c r="AD897" s="281"/>
    </row>
    <row r="898" spans="1:30" ht="15" hidden="1" outlineLevel="1">
      <c r="A898" s="525"/>
      <c r="B898" s="292" t="s">
        <v>340</v>
      </c>
      <c r="C898" s="289" t="s">
        <v>576</v>
      </c>
      <c r="D898" s="293"/>
      <c r="E898" s="293"/>
      <c r="F898" s="293"/>
      <c r="G898" s="293"/>
      <c r="H898" s="293"/>
      <c r="I898" s="293"/>
      <c r="J898" s="293"/>
      <c r="K898" s="293"/>
      <c r="L898" s="293"/>
      <c r="M898" s="293"/>
      <c r="N898" s="293">
        <v>12</v>
      </c>
      <c r="O898" s="293"/>
      <c r="P898" s="293"/>
      <c r="Q898" s="293"/>
      <c r="R898" s="293"/>
      <c r="S898" s="293"/>
      <c r="T898" s="293"/>
      <c r="U898" s="293"/>
      <c r="V898" s="293"/>
      <c r="W898" s="293"/>
      <c r="X898" s="293"/>
      <c r="Y898" s="407">
        <f>Y897</f>
        <v>0</v>
      </c>
      <c r="Z898" s="407">
        <f t="shared" ref="Z898" si="156">Z897</f>
        <v>0</v>
      </c>
      <c r="AA898" s="407">
        <f t="shared" ref="AA898" si="157">AA897</f>
        <v>0</v>
      </c>
      <c r="AB898" s="407">
        <f t="shared" ref="AB898" si="158">AB897</f>
        <v>0</v>
      </c>
      <c r="AC898" s="304"/>
      <c r="AD898" s="281"/>
    </row>
    <row r="899" spans="1:30" ht="15" hidden="1" outlineLevel="1">
      <c r="A899" s="525"/>
      <c r="B899" s="424"/>
      <c r="C899" s="289"/>
      <c r="D899" s="289"/>
      <c r="E899" s="289"/>
      <c r="F899" s="289"/>
      <c r="G899" s="289"/>
      <c r="H899" s="289"/>
      <c r="I899" s="289"/>
      <c r="J899" s="289"/>
      <c r="K899" s="289"/>
      <c r="L899" s="289"/>
      <c r="M899" s="289"/>
      <c r="N899" s="289"/>
      <c r="O899" s="289"/>
      <c r="P899" s="289"/>
      <c r="Q899" s="289"/>
      <c r="R899" s="289"/>
      <c r="S899" s="289"/>
      <c r="T899" s="289"/>
      <c r="U899" s="289"/>
      <c r="V899" s="289"/>
      <c r="W899" s="289"/>
      <c r="X899" s="289"/>
      <c r="Y899" s="408"/>
      <c r="Z899" s="421"/>
      <c r="AA899" s="421"/>
      <c r="AB899" s="421"/>
      <c r="AC899" s="304"/>
      <c r="AD899" s="281"/>
    </row>
    <row r="900" spans="1:30" ht="45" hidden="1" outlineLevel="1">
      <c r="A900" s="525">
        <v>41</v>
      </c>
      <c r="B900" s="424" t="s">
        <v>132</v>
      </c>
      <c r="C900" s="289" t="s">
        <v>583</v>
      </c>
      <c r="D900" s="293"/>
      <c r="E900" s="293"/>
      <c r="F900" s="293"/>
      <c r="G900" s="293"/>
      <c r="H900" s="293"/>
      <c r="I900" s="293"/>
      <c r="J900" s="293"/>
      <c r="K900" s="293"/>
      <c r="L900" s="293"/>
      <c r="M900" s="293"/>
      <c r="N900" s="293">
        <v>12</v>
      </c>
      <c r="O900" s="293"/>
      <c r="P900" s="293"/>
      <c r="Q900" s="293"/>
      <c r="R900" s="293"/>
      <c r="S900" s="293"/>
      <c r="T900" s="293"/>
      <c r="U900" s="293"/>
      <c r="V900" s="293"/>
      <c r="W900" s="293"/>
      <c r="X900" s="293"/>
      <c r="Y900" s="422"/>
      <c r="Z900" s="411"/>
      <c r="AA900" s="411"/>
      <c r="AB900" s="411"/>
      <c r="AC900" s="294">
        <f>SUM(Y900:AB900)</f>
        <v>0</v>
      </c>
      <c r="AD900" s="281"/>
    </row>
    <row r="901" spans="1:30" ht="15" hidden="1" outlineLevel="1">
      <c r="A901" s="525"/>
      <c r="B901" s="292" t="s">
        <v>340</v>
      </c>
      <c r="C901" s="289" t="s">
        <v>576</v>
      </c>
      <c r="D901" s="293"/>
      <c r="E901" s="293"/>
      <c r="F901" s="293"/>
      <c r="G901" s="293"/>
      <c r="H901" s="293"/>
      <c r="I901" s="293"/>
      <c r="J901" s="293"/>
      <c r="K901" s="293"/>
      <c r="L901" s="293"/>
      <c r="M901" s="293"/>
      <c r="N901" s="293">
        <v>12</v>
      </c>
      <c r="O901" s="293"/>
      <c r="P901" s="293"/>
      <c r="Q901" s="293"/>
      <c r="R901" s="293"/>
      <c r="S901" s="293"/>
      <c r="T901" s="293"/>
      <c r="U901" s="293"/>
      <c r="V901" s="293"/>
      <c r="W901" s="293"/>
      <c r="X901" s="293"/>
      <c r="Y901" s="407">
        <f>Y900</f>
        <v>0</v>
      </c>
      <c r="Z901" s="407">
        <f t="shared" ref="Z901" si="159">Z900</f>
        <v>0</v>
      </c>
      <c r="AA901" s="407">
        <f t="shared" ref="AA901" si="160">AA900</f>
        <v>0</v>
      </c>
      <c r="AB901" s="407">
        <f t="shared" ref="AB901" si="161">AB900</f>
        <v>0</v>
      </c>
      <c r="AC901" s="304"/>
      <c r="AD901" s="281"/>
    </row>
    <row r="902" spans="1:30" ht="15" hidden="1" outlineLevel="1">
      <c r="A902" s="525"/>
      <c r="B902" s="424"/>
      <c r="C902" s="289"/>
      <c r="D902" s="289"/>
      <c r="E902" s="289"/>
      <c r="F902" s="289"/>
      <c r="G902" s="289"/>
      <c r="H902" s="289"/>
      <c r="I902" s="289"/>
      <c r="J902" s="289"/>
      <c r="K902" s="289"/>
      <c r="L902" s="289"/>
      <c r="M902" s="289"/>
      <c r="N902" s="289"/>
      <c r="O902" s="289"/>
      <c r="P902" s="289"/>
      <c r="Q902" s="289"/>
      <c r="R902" s="289"/>
      <c r="S902" s="289"/>
      <c r="T902" s="289"/>
      <c r="U902" s="289"/>
      <c r="V902" s="289"/>
      <c r="W902" s="289"/>
      <c r="X902" s="289"/>
      <c r="Y902" s="408"/>
      <c r="Z902" s="421"/>
      <c r="AA902" s="421"/>
      <c r="AB902" s="421"/>
      <c r="AC902" s="304"/>
      <c r="AD902" s="281"/>
    </row>
    <row r="903" spans="1:30" ht="30" hidden="1" outlineLevel="1">
      <c r="A903" s="525">
        <v>42</v>
      </c>
      <c r="B903" s="424" t="s">
        <v>133</v>
      </c>
      <c r="C903" s="289" t="s">
        <v>583</v>
      </c>
      <c r="D903" s="293"/>
      <c r="E903" s="293"/>
      <c r="F903" s="293"/>
      <c r="G903" s="293"/>
      <c r="H903" s="293"/>
      <c r="I903" s="293"/>
      <c r="J903" s="293"/>
      <c r="K903" s="293"/>
      <c r="L903" s="293"/>
      <c r="M903" s="293"/>
      <c r="N903" s="289"/>
      <c r="O903" s="293"/>
      <c r="P903" s="293"/>
      <c r="Q903" s="293"/>
      <c r="R903" s="293"/>
      <c r="S903" s="293"/>
      <c r="T903" s="293"/>
      <c r="U903" s="293"/>
      <c r="V903" s="293"/>
      <c r="W903" s="293"/>
      <c r="X903" s="293"/>
      <c r="Y903" s="422"/>
      <c r="Z903" s="411"/>
      <c r="AA903" s="411"/>
      <c r="AB903" s="411"/>
      <c r="AC903" s="294">
        <f>SUM(Y903:AB903)</f>
        <v>0</v>
      </c>
      <c r="AD903" s="281"/>
    </row>
    <row r="904" spans="1:30" ht="15" hidden="1" outlineLevel="1">
      <c r="A904" s="525"/>
      <c r="B904" s="292" t="s">
        <v>340</v>
      </c>
      <c r="C904" s="289" t="s">
        <v>576</v>
      </c>
      <c r="D904" s="293"/>
      <c r="E904" s="293"/>
      <c r="F904" s="293"/>
      <c r="G904" s="293"/>
      <c r="H904" s="293"/>
      <c r="I904" s="293"/>
      <c r="J904" s="293"/>
      <c r="K904" s="293"/>
      <c r="L904" s="293"/>
      <c r="M904" s="293"/>
      <c r="N904" s="463"/>
      <c r="O904" s="293"/>
      <c r="P904" s="293"/>
      <c r="Q904" s="293"/>
      <c r="R904" s="293"/>
      <c r="S904" s="293"/>
      <c r="T904" s="293"/>
      <c r="U904" s="293"/>
      <c r="V904" s="293"/>
      <c r="W904" s="293"/>
      <c r="X904" s="293"/>
      <c r="Y904" s="407">
        <f>Y903</f>
        <v>0</v>
      </c>
      <c r="Z904" s="407">
        <f t="shared" ref="Z904" si="162">Z903</f>
        <v>0</v>
      </c>
      <c r="AA904" s="407">
        <f t="shared" ref="AA904" si="163">AA903</f>
        <v>0</v>
      </c>
      <c r="AB904" s="407">
        <f t="shared" ref="AB904" si="164">AB903</f>
        <v>0</v>
      </c>
      <c r="AC904" s="304"/>
      <c r="AD904" s="281"/>
    </row>
    <row r="905" spans="1:30" ht="15" hidden="1" outlineLevel="1">
      <c r="A905" s="525"/>
      <c r="B905" s="424"/>
      <c r="C905" s="289"/>
      <c r="D905" s="289"/>
      <c r="E905" s="289"/>
      <c r="F905" s="289"/>
      <c r="G905" s="289"/>
      <c r="H905" s="289"/>
      <c r="I905" s="289"/>
      <c r="J905" s="289"/>
      <c r="K905" s="289"/>
      <c r="L905" s="289"/>
      <c r="M905" s="289"/>
      <c r="N905" s="289"/>
      <c r="O905" s="289"/>
      <c r="P905" s="289"/>
      <c r="Q905" s="289"/>
      <c r="R905" s="289"/>
      <c r="S905" s="289"/>
      <c r="T905" s="289"/>
      <c r="U905" s="289"/>
      <c r="V905" s="289"/>
      <c r="W905" s="289"/>
      <c r="X905" s="289"/>
      <c r="Y905" s="408"/>
      <c r="Z905" s="421"/>
      <c r="AA905" s="421"/>
      <c r="AB905" s="421"/>
      <c r="AC905" s="304"/>
      <c r="AD905" s="281"/>
    </row>
    <row r="906" spans="1:30" ht="15" hidden="1" outlineLevel="1">
      <c r="A906" s="525">
        <v>43</v>
      </c>
      <c r="B906" s="424" t="s">
        <v>134</v>
      </c>
      <c r="C906" s="289" t="s">
        <v>583</v>
      </c>
      <c r="D906" s="293"/>
      <c r="E906" s="293"/>
      <c r="F906" s="293"/>
      <c r="G906" s="293"/>
      <c r="H906" s="293"/>
      <c r="I906" s="293"/>
      <c r="J906" s="293"/>
      <c r="K906" s="293"/>
      <c r="L906" s="293"/>
      <c r="M906" s="293"/>
      <c r="N906" s="293">
        <v>12</v>
      </c>
      <c r="O906" s="293"/>
      <c r="P906" s="293"/>
      <c r="Q906" s="293"/>
      <c r="R906" s="293"/>
      <c r="S906" s="293"/>
      <c r="T906" s="293"/>
      <c r="U906" s="293"/>
      <c r="V906" s="293"/>
      <c r="W906" s="293"/>
      <c r="X906" s="293"/>
      <c r="Y906" s="422"/>
      <c r="Z906" s="411"/>
      <c r="AA906" s="411"/>
      <c r="AB906" s="411"/>
      <c r="AC906" s="294">
        <f>SUM(Y906:AB906)</f>
        <v>0</v>
      </c>
      <c r="AD906" s="281"/>
    </row>
    <row r="907" spans="1:30" ht="15" hidden="1" outlineLevel="1">
      <c r="A907" s="525"/>
      <c r="B907" s="292" t="s">
        <v>340</v>
      </c>
      <c r="C907" s="289" t="s">
        <v>576</v>
      </c>
      <c r="D907" s="293"/>
      <c r="E907" s="293"/>
      <c r="F907" s="293"/>
      <c r="G907" s="293"/>
      <c r="H907" s="293"/>
      <c r="I907" s="293"/>
      <c r="J907" s="293"/>
      <c r="K907" s="293"/>
      <c r="L907" s="293"/>
      <c r="M907" s="293"/>
      <c r="N907" s="293">
        <v>12</v>
      </c>
      <c r="O907" s="293"/>
      <c r="P907" s="293"/>
      <c r="Q907" s="293"/>
      <c r="R907" s="293"/>
      <c r="S907" s="293"/>
      <c r="T907" s="293"/>
      <c r="U907" s="293"/>
      <c r="V907" s="293"/>
      <c r="W907" s="293"/>
      <c r="X907" s="293"/>
      <c r="Y907" s="407">
        <f>Y906</f>
        <v>0</v>
      </c>
      <c r="Z907" s="407">
        <f t="shared" ref="Z907" si="165">Z906</f>
        <v>0</v>
      </c>
      <c r="AA907" s="407">
        <f t="shared" ref="AA907" si="166">AA906</f>
        <v>0</v>
      </c>
      <c r="AB907" s="407">
        <f t="shared" ref="AB907" si="167">AB906</f>
        <v>0</v>
      </c>
      <c r="AC907" s="304"/>
      <c r="AD907" s="281"/>
    </row>
    <row r="908" spans="1:30" ht="15" hidden="1" outlineLevel="1">
      <c r="A908" s="525"/>
      <c r="B908" s="424"/>
      <c r="C908" s="289"/>
      <c r="D908" s="289"/>
      <c r="E908" s="289"/>
      <c r="F908" s="289"/>
      <c r="G908" s="289"/>
      <c r="H908" s="289"/>
      <c r="I908" s="289"/>
      <c r="J908" s="289"/>
      <c r="K908" s="289"/>
      <c r="L908" s="289"/>
      <c r="M908" s="289"/>
      <c r="N908" s="289"/>
      <c r="O908" s="289"/>
      <c r="P908" s="289"/>
      <c r="Q908" s="289"/>
      <c r="R908" s="289"/>
      <c r="S908" s="289"/>
      <c r="T908" s="289"/>
      <c r="U908" s="289"/>
      <c r="V908" s="289"/>
      <c r="W908" s="289"/>
      <c r="X908" s="289"/>
      <c r="Y908" s="408"/>
      <c r="Z908" s="421"/>
      <c r="AA908" s="421"/>
      <c r="AB908" s="421"/>
      <c r="AC908" s="304"/>
      <c r="AD908" s="281"/>
    </row>
    <row r="909" spans="1:30" ht="45" hidden="1" outlineLevel="1">
      <c r="A909" s="525">
        <v>44</v>
      </c>
      <c r="B909" s="424" t="s">
        <v>135</v>
      </c>
      <c r="C909" s="289" t="s">
        <v>583</v>
      </c>
      <c r="D909" s="293"/>
      <c r="E909" s="293"/>
      <c r="F909" s="293"/>
      <c r="G909" s="293"/>
      <c r="H909" s="293"/>
      <c r="I909" s="293"/>
      <c r="J909" s="293"/>
      <c r="K909" s="293"/>
      <c r="L909" s="293"/>
      <c r="M909" s="293"/>
      <c r="N909" s="293">
        <v>12</v>
      </c>
      <c r="O909" s="293"/>
      <c r="P909" s="293"/>
      <c r="Q909" s="293"/>
      <c r="R909" s="293"/>
      <c r="S909" s="293"/>
      <c r="T909" s="293"/>
      <c r="U909" s="293"/>
      <c r="V909" s="293"/>
      <c r="W909" s="293"/>
      <c r="X909" s="293"/>
      <c r="Y909" s="422"/>
      <c r="Z909" s="411"/>
      <c r="AA909" s="411"/>
      <c r="AB909" s="411"/>
      <c r="AC909" s="294">
        <f>SUM(Y909:AB909)</f>
        <v>0</v>
      </c>
      <c r="AD909" s="281"/>
    </row>
    <row r="910" spans="1:30" ht="15" hidden="1" outlineLevel="1">
      <c r="A910" s="525"/>
      <c r="B910" s="292" t="s">
        <v>340</v>
      </c>
      <c r="C910" s="289" t="s">
        <v>576</v>
      </c>
      <c r="D910" s="293"/>
      <c r="E910" s="293"/>
      <c r="F910" s="293"/>
      <c r="G910" s="293"/>
      <c r="H910" s="293"/>
      <c r="I910" s="293"/>
      <c r="J910" s="293"/>
      <c r="K910" s="293"/>
      <c r="L910" s="293"/>
      <c r="M910" s="293"/>
      <c r="N910" s="293">
        <v>12</v>
      </c>
      <c r="O910" s="293"/>
      <c r="P910" s="293"/>
      <c r="Q910" s="293"/>
      <c r="R910" s="293"/>
      <c r="S910" s="293"/>
      <c r="T910" s="293"/>
      <c r="U910" s="293"/>
      <c r="V910" s="293"/>
      <c r="W910" s="293"/>
      <c r="X910" s="293"/>
      <c r="Y910" s="407">
        <f>Y909</f>
        <v>0</v>
      </c>
      <c r="Z910" s="407">
        <f t="shared" ref="Z910" si="168">Z909</f>
        <v>0</v>
      </c>
      <c r="AA910" s="407">
        <f t="shared" ref="AA910" si="169">AA909</f>
        <v>0</v>
      </c>
      <c r="AB910" s="407">
        <f t="shared" ref="AB910" si="170">AB909</f>
        <v>0</v>
      </c>
      <c r="AC910" s="304"/>
      <c r="AD910" s="281"/>
    </row>
    <row r="911" spans="1:30" ht="15" hidden="1" outlineLevel="1">
      <c r="A911" s="525"/>
      <c r="B911" s="424"/>
      <c r="C911" s="289"/>
      <c r="D911" s="289"/>
      <c r="E911" s="289"/>
      <c r="F911" s="289"/>
      <c r="G911" s="289"/>
      <c r="H911" s="289"/>
      <c r="I911" s="289"/>
      <c r="J911" s="289"/>
      <c r="K911" s="289"/>
      <c r="L911" s="289"/>
      <c r="M911" s="289"/>
      <c r="N911" s="289"/>
      <c r="O911" s="289"/>
      <c r="P911" s="289"/>
      <c r="Q911" s="289"/>
      <c r="R911" s="289"/>
      <c r="S911" s="289"/>
      <c r="T911" s="289"/>
      <c r="U911" s="289"/>
      <c r="V911" s="289"/>
      <c r="W911" s="289"/>
      <c r="X911" s="289"/>
      <c r="Y911" s="408"/>
      <c r="Z911" s="421"/>
      <c r="AA911" s="421"/>
      <c r="AB911" s="421"/>
      <c r="AC911" s="304"/>
      <c r="AD911" s="281"/>
    </row>
    <row r="912" spans="1:30" ht="30" hidden="1" outlineLevel="1">
      <c r="A912" s="525">
        <v>45</v>
      </c>
      <c r="B912" s="424" t="s">
        <v>136</v>
      </c>
      <c r="C912" s="289" t="s">
        <v>583</v>
      </c>
      <c r="D912" s="293"/>
      <c r="E912" s="293"/>
      <c r="F912" s="293"/>
      <c r="G912" s="293"/>
      <c r="H912" s="293"/>
      <c r="I912" s="293"/>
      <c r="J912" s="293"/>
      <c r="K912" s="293"/>
      <c r="L912" s="293"/>
      <c r="M912" s="293"/>
      <c r="N912" s="293">
        <v>12</v>
      </c>
      <c r="O912" s="293"/>
      <c r="P912" s="293"/>
      <c r="Q912" s="293"/>
      <c r="R912" s="293"/>
      <c r="S912" s="293"/>
      <c r="T912" s="293"/>
      <c r="U912" s="293"/>
      <c r="V912" s="293"/>
      <c r="W912" s="293"/>
      <c r="X912" s="293"/>
      <c r="Y912" s="422"/>
      <c r="Z912" s="411"/>
      <c r="AA912" s="411"/>
      <c r="AB912" s="411"/>
      <c r="AC912" s="294">
        <f>SUM(Y912:AB912)</f>
        <v>0</v>
      </c>
      <c r="AD912" s="281"/>
    </row>
    <row r="913" spans="1:30" ht="15" hidden="1" outlineLevel="1">
      <c r="A913" s="525"/>
      <c r="B913" s="292" t="s">
        <v>340</v>
      </c>
      <c r="C913" s="289" t="s">
        <v>576</v>
      </c>
      <c r="D913" s="293"/>
      <c r="E913" s="293"/>
      <c r="F913" s="293"/>
      <c r="G913" s="293"/>
      <c r="H913" s="293"/>
      <c r="I913" s="293"/>
      <c r="J913" s="293"/>
      <c r="K913" s="293"/>
      <c r="L913" s="293"/>
      <c r="M913" s="293"/>
      <c r="N913" s="293">
        <v>12</v>
      </c>
      <c r="O913" s="293"/>
      <c r="P913" s="293"/>
      <c r="Q913" s="293"/>
      <c r="R913" s="293"/>
      <c r="S913" s="293"/>
      <c r="T913" s="293"/>
      <c r="U913" s="293"/>
      <c r="V913" s="293"/>
      <c r="W913" s="293"/>
      <c r="X913" s="293"/>
      <c r="Y913" s="407">
        <f>Y912</f>
        <v>0</v>
      </c>
      <c r="Z913" s="407">
        <f t="shared" ref="Z913" si="171">Z912</f>
        <v>0</v>
      </c>
      <c r="AA913" s="407">
        <f t="shared" ref="AA913" si="172">AA912</f>
        <v>0</v>
      </c>
      <c r="AB913" s="407">
        <f t="shared" ref="AB913" si="173">AB912</f>
        <v>0</v>
      </c>
      <c r="AC913" s="304"/>
      <c r="AD913" s="281"/>
    </row>
    <row r="914" spans="1:30" ht="15" hidden="1" outlineLevel="1">
      <c r="A914" s="525"/>
      <c r="B914" s="424"/>
      <c r="C914" s="289"/>
      <c r="D914" s="289"/>
      <c r="E914" s="289"/>
      <c r="F914" s="289"/>
      <c r="G914" s="289"/>
      <c r="H914" s="289"/>
      <c r="I914" s="289"/>
      <c r="J914" s="289"/>
      <c r="K914" s="289"/>
      <c r="L914" s="289"/>
      <c r="M914" s="289"/>
      <c r="N914" s="289"/>
      <c r="O914" s="289"/>
      <c r="P914" s="289"/>
      <c r="Q914" s="289"/>
      <c r="R914" s="289"/>
      <c r="S914" s="289"/>
      <c r="T914" s="289"/>
      <c r="U914" s="289"/>
      <c r="V914" s="289"/>
      <c r="W914" s="289"/>
      <c r="X914" s="289"/>
      <c r="Y914" s="408"/>
      <c r="Z914" s="421"/>
      <c r="AA914" s="421"/>
      <c r="AB914" s="421"/>
      <c r="AC914" s="304"/>
      <c r="AD914" s="281"/>
    </row>
    <row r="915" spans="1:30" ht="30" hidden="1" outlineLevel="1">
      <c r="A915" s="525">
        <v>46</v>
      </c>
      <c r="B915" s="424" t="s">
        <v>137</v>
      </c>
      <c r="C915" s="289" t="s">
        <v>583</v>
      </c>
      <c r="D915" s="293"/>
      <c r="E915" s="293"/>
      <c r="F915" s="293"/>
      <c r="G915" s="293"/>
      <c r="H915" s="293"/>
      <c r="I915" s="293"/>
      <c r="J915" s="293"/>
      <c r="K915" s="293"/>
      <c r="L915" s="293"/>
      <c r="M915" s="293"/>
      <c r="N915" s="293">
        <v>12</v>
      </c>
      <c r="O915" s="293"/>
      <c r="P915" s="293"/>
      <c r="Q915" s="293"/>
      <c r="R915" s="293"/>
      <c r="S915" s="293"/>
      <c r="T915" s="293"/>
      <c r="U915" s="293"/>
      <c r="V915" s="293"/>
      <c r="W915" s="293"/>
      <c r="X915" s="293"/>
      <c r="Y915" s="422"/>
      <c r="Z915" s="411"/>
      <c r="AA915" s="411"/>
      <c r="AB915" s="411"/>
      <c r="AC915" s="294">
        <f>SUM(Y915:AB915)</f>
        <v>0</v>
      </c>
      <c r="AD915" s="281"/>
    </row>
    <row r="916" spans="1:30" ht="15" hidden="1" outlineLevel="1">
      <c r="A916" s="525"/>
      <c r="B916" s="292" t="s">
        <v>340</v>
      </c>
      <c r="C916" s="289" t="s">
        <v>576</v>
      </c>
      <c r="D916" s="293"/>
      <c r="E916" s="293"/>
      <c r="F916" s="293"/>
      <c r="G916" s="293"/>
      <c r="H916" s="293"/>
      <c r="I916" s="293"/>
      <c r="J916" s="293"/>
      <c r="K916" s="293"/>
      <c r="L916" s="293"/>
      <c r="M916" s="293"/>
      <c r="N916" s="293">
        <v>12</v>
      </c>
      <c r="O916" s="293"/>
      <c r="P916" s="293"/>
      <c r="Q916" s="293"/>
      <c r="R916" s="293"/>
      <c r="S916" s="293"/>
      <c r="T916" s="293"/>
      <c r="U916" s="293"/>
      <c r="V916" s="293"/>
      <c r="W916" s="293"/>
      <c r="X916" s="293"/>
      <c r="Y916" s="407">
        <f>Y915</f>
        <v>0</v>
      </c>
      <c r="Z916" s="407">
        <f t="shared" ref="Z916" si="174">Z915</f>
        <v>0</v>
      </c>
      <c r="AA916" s="407">
        <f t="shared" ref="AA916" si="175">AA915</f>
        <v>0</v>
      </c>
      <c r="AB916" s="407">
        <f t="shared" ref="AB916" si="176">AB915</f>
        <v>0</v>
      </c>
      <c r="AC916" s="304"/>
      <c r="AD916" s="281"/>
    </row>
    <row r="917" spans="1:30" ht="15" hidden="1" outlineLevel="1">
      <c r="A917" s="525"/>
      <c r="B917" s="424"/>
      <c r="C917" s="289"/>
      <c r="D917" s="289"/>
      <c r="E917" s="289"/>
      <c r="F917" s="289"/>
      <c r="G917" s="289"/>
      <c r="H917" s="289"/>
      <c r="I917" s="289"/>
      <c r="J917" s="289"/>
      <c r="K917" s="289"/>
      <c r="L917" s="289"/>
      <c r="M917" s="289"/>
      <c r="N917" s="289"/>
      <c r="O917" s="289"/>
      <c r="P917" s="289"/>
      <c r="Q917" s="289"/>
      <c r="R917" s="289"/>
      <c r="S917" s="289"/>
      <c r="T917" s="289"/>
      <c r="U917" s="289"/>
      <c r="V917" s="289"/>
      <c r="W917" s="289"/>
      <c r="X917" s="289"/>
      <c r="Y917" s="408"/>
      <c r="Z917" s="421"/>
      <c r="AA917" s="421"/>
      <c r="AB917" s="421"/>
      <c r="AC917" s="304"/>
      <c r="AD917" s="281"/>
    </row>
    <row r="918" spans="1:30" ht="30" hidden="1" outlineLevel="1">
      <c r="A918" s="525">
        <v>47</v>
      </c>
      <c r="B918" s="424" t="s">
        <v>138</v>
      </c>
      <c r="C918" s="289" t="s">
        <v>583</v>
      </c>
      <c r="D918" s="293"/>
      <c r="E918" s="293"/>
      <c r="F918" s="293"/>
      <c r="G918" s="293"/>
      <c r="H918" s="293"/>
      <c r="I918" s="293"/>
      <c r="J918" s="293"/>
      <c r="K918" s="293"/>
      <c r="L918" s="293"/>
      <c r="M918" s="293"/>
      <c r="N918" s="293">
        <v>12</v>
      </c>
      <c r="O918" s="293"/>
      <c r="P918" s="293"/>
      <c r="Q918" s="293"/>
      <c r="R918" s="293"/>
      <c r="S918" s="293"/>
      <c r="T918" s="293"/>
      <c r="U918" s="293"/>
      <c r="V918" s="293"/>
      <c r="W918" s="293"/>
      <c r="X918" s="293"/>
      <c r="Y918" s="422"/>
      <c r="Z918" s="411"/>
      <c r="AA918" s="411"/>
      <c r="AB918" s="411"/>
      <c r="AC918" s="294">
        <f>SUM(Y918:AB918)</f>
        <v>0</v>
      </c>
      <c r="AD918" s="281"/>
    </row>
    <row r="919" spans="1:30" ht="15" hidden="1" outlineLevel="1">
      <c r="A919" s="525"/>
      <c r="B919" s="292" t="s">
        <v>340</v>
      </c>
      <c r="C919" s="289" t="s">
        <v>576</v>
      </c>
      <c r="D919" s="293"/>
      <c r="E919" s="293"/>
      <c r="F919" s="293"/>
      <c r="G919" s="293"/>
      <c r="H919" s="293"/>
      <c r="I919" s="293"/>
      <c r="J919" s="293"/>
      <c r="K919" s="293"/>
      <c r="L919" s="293"/>
      <c r="M919" s="293"/>
      <c r="N919" s="293">
        <v>12</v>
      </c>
      <c r="O919" s="293"/>
      <c r="P919" s="293"/>
      <c r="Q919" s="293"/>
      <c r="R919" s="293"/>
      <c r="S919" s="293"/>
      <c r="T919" s="293"/>
      <c r="U919" s="293"/>
      <c r="V919" s="293"/>
      <c r="W919" s="293"/>
      <c r="X919" s="293"/>
      <c r="Y919" s="407">
        <f>Y918</f>
        <v>0</v>
      </c>
      <c r="Z919" s="407">
        <f t="shared" ref="Z919" si="177">Z918</f>
        <v>0</v>
      </c>
      <c r="AA919" s="407">
        <f t="shared" ref="AA919" si="178">AA918</f>
        <v>0</v>
      </c>
      <c r="AB919" s="407">
        <f t="shared" ref="AB919" si="179">AB918</f>
        <v>0</v>
      </c>
      <c r="AC919" s="304"/>
      <c r="AD919" s="281"/>
    </row>
    <row r="920" spans="1:30" ht="15" hidden="1" outlineLevel="1">
      <c r="A920" s="525"/>
      <c r="B920" s="424"/>
      <c r="C920" s="289"/>
      <c r="D920" s="289"/>
      <c r="E920" s="289"/>
      <c r="F920" s="289"/>
      <c r="G920" s="289"/>
      <c r="H920" s="289"/>
      <c r="I920" s="289"/>
      <c r="J920" s="289"/>
      <c r="K920" s="289"/>
      <c r="L920" s="289"/>
      <c r="M920" s="289"/>
      <c r="N920" s="289"/>
      <c r="O920" s="289"/>
      <c r="P920" s="289"/>
      <c r="Q920" s="289"/>
      <c r="R920" s="289"/>
      <c r="S920" s="289"/>
      <c r="T920" s="289"/>
      <c r="U920" s="289"/>
      <c r="V920" s="289"/>
      <c r="W920" s="289"/>
      <c r="X920" s="289"/>
      <c r="Y920" s="408"/>
      <c r="Z920" s="421"/>
      <c r="AA920" s="421"/>
      <c r="AB920" s="421"/>
      <c r="AC920" s="304"/>
      <c r="AD920" s="281"/>
    </row>
    <row r="921" spans="1:30" ht="30" hidden="1" outlineLevel="1">
      <c r="A921" s="525">
        <v>48</v>
      </c>
      <c r="B921" s="424" t="s">
        <v>139</v>
      </c>
      <c r="C921" s="289" t="s">
        <v>583</v>
      </c>
      <c r="D921" s="293"/>
      <c r="E921" s="293"/>
      <c r="F921" s="293"/>
      <c r="G921" s="293"/>
      <c r="H921" s="293"/>
      <c r="I921" s="293"/>
      <c r="J921" s="293"/>
      <c r="K921" s="293"/>
      <c r="L921" s="293"/>
      <c r="M921" s="293"/>
      <c r="N921" s="293">
        <v>12</v>
      </c>
      <c r="O921" s="293"/>
      <c r="P921" s="293"/>
      <c r="Q921" s="293"/>
      <c r="R921" s="293"/>
      <c r="S921" s="293"/>
      <c r="T921" s="293"/>
      <c r="U921" s="293"/>
      <c r="V921" s="293"/>
      <c r="W921" s="293"/>
      <c r="X921" s="293"/>
      <c r="Y921" s="422"/>
      <c r="Z921" s="411"/>
      <c r="AA921" s="411"/>
      <c r="AB921" s="411"/>
      <c r="AC921" s="294">
        <f>SUM(Y921:AB921)</f>
        <v>0</v>
      </c>
      <c r="AD921" s="281"/>
    </row>
    <row r="922" spans="1:30" ht="15" hidden="1" outlineLevel="1">
      <c r="A922" s="525"/>
      <c r="B922" s="292" t="s">
        <v>340</v>
      </c>
      <c r="C922" s="289" t="s">
        <v>576</v>
      </c>
      <c r="D922" s="293"/>
      <c r="E922" s="293"/>
      <c r="F922" s="293"/>
      <c r="G922" s="293"/>
      <c r="H922" s="293"/>
      <c r="I922" s="293"/>
      <c r="J922" s="293"/>
      <c r="K922" s="293"/>
      <c r="L922" s="293"/>
      <c r="M922" s="293"/>
      <c r="N922" s="293">
        <v>12</v>
      </c>
      <c r="O922" s="293"/>
      <c r="P922" s="293"/>
      <c r="Q922" s="293"/>
      <c r="R922" s="293"/>
      <c r="S922" s="293"/>
      <c r="T922" s="293"/>
      <c r="U922" s="293"/>
      <c r="V922" s="293"/>
      <c r="W922" s="293"/>
      <c r="X922" s="293"/>
      <c r="Y922" s="407">
        <f>Y921</f>
        <v>0</v>
      </c>
      <c r="Z922" s="407">
        <f t="shared" ref="Z922" si="180">Z921</f>
        <v>0</v>
      </c>
      <c r="AA922" s="407">
        <f t="shared" ref="AA922" si="181">AA921</f>
        <v>0</v>
      </c>
      <c r="AB922" s="407">
        <f t="shared" ref="AB922" si="182">AB921</f>
        <v>0</v>
      </c>
      <c r="AC922" s="304"/>
      <c r="AD922" s="281"/>
    </row>
    <row r="923" spans="1:30" ht="15" outlineLevel="1">
      <c r="A923" s="525"/>
      <c r="B923" s="424"/>
      <c r="C923" s="289"/>
      <c r="D923" s="289"/>
      <c r="E923" s="289"/>
      <c r="F923" s="289"/>
      <c r="G923" s="289"/>
      <c r="H923" s="289"/>
      <c r="I923" s="289"/>
      <c r="J923" s="289"/>
      <c r="K923" s="289"/>
      <c r="L923" s="289"/>
      <c r="M923" s="289"/>
      <c r="N923" s="289"/>
      <c r="O923" s="289"/>
      <c r="P923" s="289"/>
      <c r="Q923" s="289"/>
      <c r="R923" s="289"/>
      <c r="S923" s="289"/>
      <c r="T923" s="289"/>
      <c r="U923" s="289"/>
      <c r="V923" s="289"/>
      <c r="W923" s="289"/>
      <c r="X923" s="289"/>
      <c r="Y923" s="408"/>
      <c r="Z923" s="421"/>
      <c r="AA923" s="421"/>
      <c r="AB923" s="421"/>
      <c r="AC923" s="304"/>
      <c r="AD923" s="281"/>
    </row>
    <row r="924" spans="1:30" ht="15" outlineLevel="1">
      <c r="A924" s="525">
        <v>49</v>
      </c>
      <c r="B924" s="424" t="s">
        <v>798</v>
      </c>
      <c r="C924" s="289" t="s">
        <v>583</v>
      </c>
      <c r="D924" s="293">
        <v>322459.83000000479</v>
      </c>
      <c r="E924" s="293"/>
      <c r="F924" s="293"/>
      <c r="G924" s="293"/>
      <c r="H924" s="293"/>
      <c r="I924" s="293"/>
      <c r="J924" s="293"/>
      <c r="K924" s="293"/>
      <c r="L924" s="293"/>
      <c r="M924" s="293"/>
      <c r="N924" s="293">
        <v>12</v>
      </c>
      <c r="O924" s="293">
        <v>0</v>
      </c>
      <c r="P924" s="293"/>
      <c r="Q924" s="293"/>
      <c r="R924" s="293"/>
      <c r="S924" s="293"/>
      <c r="T924" s="293"/>
      <c r="U924" s="293"/>
      <c r="V924" s="293"/>
      <c r="W924" s="293"/>
      <c r="X924" s="293"/>
      <c r="Y924" s="422">
        <v>1</v>
      </c>
      <c r="Z924" s="411"/>
      <c r="AA924" s="411"/>
      <c r="AB924" s="411"/>
      <c r="AC924" s="294">
        <f>SUM(Y924:AB924)</f>
        <v>1</v>
      </c>
      <c r="AD924" s="281"/>
    </row>
    <row r="925" spans="1:30" ht="15" outlineLevel="1">
      <c r="A925" s="525"/>
      <c r="B925" s="292" t="s">
        <v>340</v>
      </c>
      <c r="C925" s="289" t="s">
        <v>576</v>
      </c>
      <c r="D925" s="293"/>
      <c r="E925" s="293"/>
      <c r="F925" s="293"/>
      <c r="G925" s="293"/>
      <c r="H925" s="293"/>
      <c r="I925" s="293"/>
      <c r="J925" s="293"/>
      <c r="K925" s="293"/>
      <c r="L925" s="293"/>
      <c r="M925" s="293"/>
      <c r="N925" s="293">
        <v>12</v>
      </c>
      <c r="O925" s="293"/>
      <c r="P925" s="293"/>
      <c r="Q925" s="293"/>
      <c r="R925" s="293"/>
      <c r="S925" s="293"/>
      <c r="T925" s="293"/>
      <c r="U925" s="293"/>
      <c r="V925" s="293"/>
      <c r="W925" s="293"/>
      <c r="X925" s="293"/>
      <c r="Y925" s="407">
        <f>Y924</f>
        <v>1</v>
      </c>
      <c r="Z925" s="407">
        <f t="shared" ref="Z925" si="183">Z924</f>
        <v>0</v>
      </c>
      <c r="AA925" s="407">
        <f t="shared" ref="AA925" si="184">AA924</f>
        <v>0</v>
      </c>
      <c r="AB925" s="407">
        <f t="shared" ref="AB925" si="185">AB924</f>
        <v>0</v>
      </c>
      <c r="AC925" s="304"/>
      <c r="AD925" s="281"/>
    </row>
    <row r="926" spans="1:30" ht="15" outlineLevel="1">
      <c r="A926" s="525"/>
      <c r="B926" s="292"/>
      <c r="C926" s="303"/>
      <c r="D926" s="289"/>
      <c r="E926" s="289"/>
      <c r="F926" s="289"/>
      <c r="G926" s="289"/>
      <c r="H926" s="289"/>
      <c r="I926" s="289"/>
      <c r="J926" s="289"/>
      <c r="K926" s="289"/>
      <c r="L926" s="289"/>
      <c r="M926" s="289"/>
      <c r="N926" s="289"/>
      <c r="O926" s="289"/>
      <c r="P926" s="289"/>
      <c r="Q926" s="289"/>
      <c r="R926" s="289"/>
      <c r="S926" s="289"/>
      <c r="T926" s="289"/>
      <c r="U926" s="289"/>
      <c r="V926" s="289"/>
      <c r="W926" s="289"/>
      <c r="X926" s="289"/>
      <c r="Y926" s="299"/>
      <c r="Z926" s="299"/>
      <c r="AA926" s="299"/>
      <c r="AB926" s="299"/>
      <c r="AC926" s="304"/>
    </row>
    <row r="927" spans="1:30" ht="15.6">
      <c r="B927" s="325" t="s">
        <v>326</v>
      </c>
      <c r="C927" s="327"/>
      <c r="D927" s="327">
        <f>SUM(D770:D925)</f>
        <v>480141.96975308185</v>
      </c>
      <c r="E927" s="327">
        <f t="shared" ref="E927:M927" si="186">SUM(E770:E925)</f>
        <v>0</v>
      </c>
      <c r="F927" s="327">
        <f t="shared" si="186"/>
        <v>0</v>
      </c>
      <c r="G927" s="327">
        <f t="shared" si="186"/>
        <v>0</v>
      </c>
      <c r="H927" s="327">
        <f t="shared" si="186"/>
        <v>0</v>
      </c>
      <c r="I927" s="327">
        <f t="shared" si="186"/>
        <v>0</v>
      </c>
      <c r="J927" s="327">
        <f t="shared" si="186"/>
        <v>0</v>
      </c>
      <c r="K927" s="327">
        <f t="shared" si="186"/>
        <v>0</v>
      </c>
      <c r="L927" s="327">
        <f t="shared" si="186"/>
        <v>0</v>
      </c>
      <c r="M927" s="327">
        <f t="shared" si="186"/>
        <v>0</v>
      </c>
      <c r="N927" s="327"/>
      <c r="O927" s="327">
        <f>SUM(O770:O925)</f>
        <v>787.36945041945148</v>
      </c>
      <c r="P927" s="327">
        <f t="shared" ref="P927:X927" si="187">SUM(P770:P925)</f>
        <v>0</v>
      </c>
      <c r="Q927" s="327">
        <f t="shared" si="187"/>
        <v>0</v>
      </c>
      <c r="R927" s="327">
        <f t="shared" si="187"/>
        <v>0</v>
      </c>
      <c r="S927" s="327">
        <f t="shared" si="187"/>
        <v>0</v>
      </c>
      <c r="T927" s="327">
        <f t="shared" si="187"/>
        <v>0</v>
      </c>
      <c r="U927" s="327">
        <f t="shared" si="187"/>
        <v>0</v>
      </c>
      <c r="V927" s="327">
        <f t="shared" si="187"/>
        <v>0</v>
      </c>
      <c r="W927" s="327">
        <f t="shared" si="187"/>
        <v>0</v>
      </c>
      <c r="X927" s="327">
        <f t="shared" si="187"/>
        <v>0</v>
      </c>
      <c r="Y927" s="327">
        <f>IF(Y768="kWh",SUMPRODUCT(D770:D925,Y770:Y925))</f>
        <v>360259.83000000479</v>
      </c>
      <c r="Z927" s="327">
        <f>IF(Z768="kWh",SUMPRODUCT(D770:D925,Z770:Z925))</f>
        <v>25585.200000000001</v>
      </c>
      <c r="AA927" s="327">
        <f>IF(AA768="kw",SUMPRODUCT(N770:N925,O770:O925,AA770:AA925),SUMPRODUCT(D770:D925,AA770:AA925))</f>
        <v>6095.7814277454154</v>
      </c>
      <c r="AB927" s="327">
        <f>IF(AB768="kw",SUMPRODUCT(N770:N925,O770:O925,AB770:AB925),SUMPRODUCT(D770:D925,AB770:AB925))</f>
        <v>468.90626367272426</v>
      </c>
      <c r="AC927" s="328"/>
      <c r="AD927" s="281"/>
    </row>
    <row r="928" spans="1:30" ht="15.6">
      <c r="B928" s="387" t="s">
        <v>327</v>
      </c>
      <c r="C928" s="388"/>
      <c r="D928" s="388"/>
      <c r="E928" s="388"/>
      <c r="F928" s="388"/>
      <c r="G928" s="388"/>
      <c r="H928" s="388"/>
      <c r="I928" s="388"/>
      <c r="J928" s="388"/>
      <c r="K928" s="388"/>
      <c r="L928" s="388"/>
      <c r="M928" s="388"/>
      <c r="N928" s="388"/>
      <c r="O928" s="388"/>
      <c r="P928" s="388"/>
      <c r="Q928" s="388"/>
      <c r="R928" s="388"/>
      <c r="S928" s="388"/>
      <c r="T928" s="388"/>
      <c r="U928" s="388"/>
      <c r="V928" s="388"/>
      <c r="W928" s="388"/>
      <c r="X928" s="388"/>
      <c r="Y928" s="388">
        <f>HLOOKUP(Y584,'2. LRAMVA Threshold'!$B$42:$Q$53,11,FALSE)</f>
        <v>0</v>
      </c>
      <c r="Z928" s="388">
        <f>HLOOKUP(Z584,'2. LRAMVA Threshold'!$B$42:$Q$53,11,FALSE)</f>
        <v>0</v>
      </c>
      <c r="AA928" s="388">
        <f>HLOOKUP(AA584,'2. LRAMVA Threshold'!$B$42:$Q$53,11,FALSE)</f>
        <v>0</v>
      </c>
      <c r="AB928" s="388">
        <f>HLOOKUP(AB584,'2. LRAMVA Threshold'!$B$42:$Q$53,11,FALSE)</f>
        <v>0</v>
      </c>
      <c r="AC928" s="438"/>
      <c r="AD928" s="281"/>
    </row>
    <row r="929" spans="2:29" ht="15">
      <c r="B929" s="390"/>
      <c r="C929" s="428"/>
      <c r="D929" s="429"/>
      <c r="E929" s="429"/>
      <c r="F929" s="429"/>
      <c r="G929" s="429"/>
      <c r="H929" s="429"/>
      <c r="I929" s="429"/>
      <c r="J929" s="429"/>
      <c r="K929" s="429"/>
      <c r="L929" s="429"/>
      <c r="M929" s="429"/>
      <c r="N929" s="429"/>
      <c r="O929" s="430"/>
      <c r="P929" s="429"/>
      <c r="Q929" s="429"/>
      <c r="R929" s="429"/>
      <c r="S929" s="431"/>
      <c r="T929" s="431"/>
      <c r="U929" s="431"/>
      <c r="V929" s="431"/>
      <c r="W929" s="429"/>
      <c r="X929" s="429"/>
      <c r="Y929" s="432"/>
      <c r="Z929" s="432"/>
      <c r="AA929" s="432"/>
      <c r="AB929" s="432"/>
      <c r="AC929" s="396"/>
    </row>
    <row r="930" spans="2:29" ht="15">
      <c r="B930" s="322" t="s">
        <v>328</v>
      </c>
      <c r="C930" s="336"/>
      <c r="D930" s="336"/>
      <c r="E930" s="372"/>
      <c r="F930" s="372"/>
      <c r="G930" s="372"/>
      <c r="H930" s="372"/>
      <c r="I930" s="372"/>
      <c r="J930" s="372"/>
      <c r="K930" s="372"/>
      <c r="L930" s="372"/>
      <c r="M930" s="372"/>
      <c r="N930" s="372"/>
      <c r="O930" s="289"/>
      <c r="P930" s="338"/>
      <c r="Q930" s="338"/>
      <c r="R930" s="338"/>
      <c r="S930" s="337"/>
      <c r="T930" s="337"/>
      <c r="U930" s="337"/>
      <c r="V930" s="337"/>
      <c r="W930" s="338"/>
      <c r="X930" s="338"/>
      <c r="Y930" s="339">
        <f>HLOOKUP(Y$35,'3.  Distribution Rates'!$C$122:$P$133,11,FALSE)</f>
        <v>1.2999999999999999E-3</v>
      </c>
      <c r="Z930" s="339">
        <f>HLOOKUP(Z$35,'3.  Distribution Rates'!$C$122:$P$133,11,FALSE)</f>
        <v>2.0199999999999999E-2</v>
      </c>
      <c r="AA930" s="339">
        <f>HLOOKUP(AA$35,'3.  Distribution Rates'!$C$122:$P$133,11,FALSE)</f>
        <v>4.8274999999999997</v>
      </c>
      <c r="AB930" s="339">
        <f>HLOOKUP(AB$35,'3.  Distribution Rates'!$C$122:$P$133,11,FALSE)</f>
        <v>4.8723000000000001</v>
      </c>
      <c r="AC930" s="373"/>
    </row>
    <row r="931" spans="2:29" ht="15">
      <c r="B931" s="322" t="s">
        <v>329</v>
      </c>
      <c r="C931" s="342"/>
      <c r="D931" s="307"/>
      <c r="E931" s="277"/>
      <c r="F931" s="277"/>
      <c r="G931" s="277"/>
      <c r="H931" s="277"/>
      <c r="I931" s="277"/>
      <c r="J931" s="277"/>
      <c r="K931" s="277"/>
      <c r="L931" s="277"/>
      <c r="M931" s="277"/>
      <c r="N931" s="277"/>
      <c r="O931" s="289"/>
      <c r="P931" s="277"/>
      <c r="Q931" s="277"/>
      <c r="R931" s="277"/>
      <c r="S931" s="307"/>
      <c r="T931" s="307"/>
      <c r="U931" s="307"/>
      <c r="V931" s="307"/>
      <c r="W931" s="277"/>
      <c r="X931" s="277"/>
      <c r="Y931" s="374">
        <f>'4.  2011-2014 LRAM'!Y142*Y930</f>
        <v>782.14090808724438</v>
      </c>
      <c r="Z931" s="374">
        <f>'4.  2011-2014 LRAM'!Z142*Z930</f>
        <v>16909.283147217608</v>
      </c>
      <c r="AA931" s="374">
        <f>'4.  2011-2014 LRAM'!AA142*AA930</f>
        <v>16808.83933309964</v>
      </c>
      <c r="AB931" s="374">
        <f>'4.  2011-2014 LRAM'!AB142*AB930</f>
        <v>865.32048000000009</v>
      </c>
      <c r="AC931" s="622">
        <f t="shared" ref="AC931:AC939" si="188">SUM(Y931:AB931)</f>
        <v>35365.583868404494</v>
      </c>
    </row>
    <row r="932" spans="2:29" ht="15">
      <c r="B932" s="322" t="s">
        <v>330</v>
      </c>
      <c r="C932" s="342"/>
      <c r="D932" s="307"/>
      <c r="E932" s="277"/>
      <c r="F932" s="277"/>
      <c r="G932" s="277"/>
      <c r="H932" s="277"/>
      <c r="I932" s="277"/>
      <c r="J932" s="277"/>
      <c r="K932" s="277"/>
      <c r="L932" s="277"/>
      <c r="M932" s="277"/>
      <c r="N932" s="277"/>
      <c r="O932" s="289"/>
      <c r="P932" s="277"/>
      <c r="Q932" s="277"/>
      <c r="R932" s="277"/>
      <c r="S932" s="307"/>
      <c r="T932" s="307"/>
      <c r="U932" s="307"/>
      <c r="V932" s="307"/>
      <c r="W932" s="277"/>
      <c r="X932" s="277"/>
      <c r="Y932" s="374">
        <f>'4.  2011-2014 LRAM'!Y271*Y930</f>
        <v>620.49920130659109</v>
      </c>
      <c r="Z932" s="374">
        <f>'4.  2011-2014 LRAM'!Z271*Z930</f>
        <v>18864.930232715455</v>
      </c>
      <c r="AA932" s="374">
        <f>'4.  2011-2014 LRAM'!AA271*AA930</f>
        <v>15441.59907091581</v>
      </c>
      <c r="AB932" s="374">
        <f>'4.  2011-2014 LRAM'!AB271*AB930</f>
        <v>1195.4808782431628</v>
      </c>
      <c r="AC932" s="622">
        <f t="shared" si="188"/>
        <v>36122.509383181023</v>
      </c>
    </row>
    <row r="933" spans="2:29" ht="15">
      <c r="B933" s="322" t="s">
        <v>331</v>
      </c>
      <c r="C933" s="342"/>
      <c r="D933" s="307"/>
      <c r="E933" s="277"/>
      <c r="F933" s="277"/>
      <c r="G933" s="277"/>
      <c r="H933" s="277"/>
      <c r="I933" s="277"/>
      <c r="J933" s="277"/>
      <c r="K933" s="277"/>
      <c r="L933" s="277"/>
      <c r="M933" s="277"/>
      <c r="N933" s="277"/>
      <c r="O933" s="289"/>
      <c r="P933" s="277"/>
      <c r="Q933" s="277"/>
      <c r="R933" s="277"/>
      <c r="S933" s="307"/>
      <c r="T933" s="307"/>
      <c r="U933" s="307"/>
      <c r="V933" s="307"/>
      <c r="W933" s="277"/>
      <c r="X933" s="277"/>
      <c r="Y933" s="374">
        <f>'4.  2011-2014 LRAM'!Y400*Y930</f>
        <v>730.14736251401609</v>
      </c>
      <c r="Z933" s="374">
        <f>'4.  2011-2014 LRAM'!Z400*Z930</f>
        <v>13586.947954504591</v>
      </c>
      <c r="AA933" s="374">
        <f>'4.  2011-2014 LRAM'!AA400*AA930</f>
        <v>12209.928631279718</v>
      </c>
      <c r="AB933" s="374">
        <f>'4.  2011-2014 LRAM'!AB400*AB930</f>
        <v>921.60066739028673</v>
      </c>
      <c r="AC933" s="622">
        <f t="shared" si="188"/>
        <v>27448.624615688612</v>
      </c>
    </row>
    <row r="934" spans="2:29" ht="15">
      <c r="B934" s="322" t="s">
        <v>332</v>
      </c>
      <c r="C934" s="342"/>
      <c r="D934" s="307"/>
      <c r="E934" s="277"/>
      <c r="F934" s="277"/>
      <c r="G934" s="277"/>
      <c r="H934" s="277"/>
      <c r="I934" s="277"/>
      <c r="J934" s="277"/>
      <c r="K934" s="277"/>
      <c r="L934" s="277"/>
      <c r="M934" s="277"/>
      <c r="N934" s="277"/>
      <c r="O934" s="289"/>
      <c r="P934" s="277"/>
      <c r="Q934" s="277"/>
      <c r="R934" s="277"/>
      <c r="S934" s="307"/>
      <c r="T934" s="307"/>
      <c r="U934" s="307"/>
      <c r="V934" s="307"/>
      <c r="W934" s="277"/>
      <c r="X934" s="277"/>
      <c r="Y934" s="374">
        <f>'4.  2011-2014 LRAM'!Y530*Y930</f>
        <v>1635.2413736873916</v>
      </c>
      <c r="Z934" s="374">
        <f>'4.  2011-2014 LRAM'!Z530*Z930</f>
        <v>11256.936983014</v>
      </c>
      <c r="AA934" s="374">
        <f>'4.  2011-2014 LRAM'!AA530*AA930</f>
        <v>12142.580171746047</v>
      </c>
      <c r="AB934" s="374">
        <f>'4.  2011-2014 LRAM'!AB530*AB930</f>
        <v>942.71271753652195</v>
      </c>
      <c r="AC934" s="622">
        <f t="shared" si="188"/>
        <v>25977.471245983961</v>
      </c>
    </row>
    <row r="935" spans="2:29" ht="15">
      <c r="B935" s="322" t="s">
        <v>333</v>
      </c>
      <c r="C935" s="342"/>
      <c r="D935" s="307"/>
      <c r="E935" s="277"/>
      <c r="F935" s="277"/>
      <c r="G935" s="277"/>
      <c r="H935" s="277"/>
      <c r="I935" s="277"/>
      <c r="J935" s="277"/>
      <c r="K935" s="277"/>
      <c r="L935" s="277"/>
      <c r="M935" s="277"/>
      <c r="N935" s="277"/>
      <c r="O935" s="289"/>
      <c r="P935" s="277"/>
      <c r="Q935" s="277"/>
      <c r="R935" s="277"/>
      <c r="S935" s="307"/>
      <c r="T935" s="307"/>
      <c r="U935" s="307"/>
      <c r="V935" s="307"/>
      <c r="W935" s="277"/>
      <c r="X935" s="277"/>
      <c r="Y935" s="374">
        <f t="shared" ref="Y935:AB935" si="189">Y211*Y930</f>
        <v>2169.8611999999998</v>
      </c>
      <c r="Z935" s="374">
        <f t="shared" si="189"/>
        <v>36789.991824799996</v>
      </c>
      <c r="AA935" s="374">
        <f t="shared" si="189"/>
        <v>30565.142459999999</v>
      </c>
      <c r="AB935" s="374">
        <f t="shared" si="189"/>
        <v>11043.944964</v>
      </c>
      <c r="AC935" s="622">
        <f t="shared" si="188"/>
        <v>80568.940448799985</v>
      </c>
    </row>
    <row r="936" spans="2:29" ht="15">
      <c r="B936" s="322" t="s">
        <v>334</v>
      </c>
      <c r="C936" s="342"/>
      <c r="D936" s="307"/>
      <c r="E936" s="277"/>
      <c r="F936" s="277"/>
      <c r="G936" s="277"/>
      <c r="H936" s="277"/>
      <c r="I936" s="277"/>
      <c r="J936" s="277"/>
      <c r="K936" s="277"/>
      <c r="L936" s="277"/>
      <c r="M936" s="277"/>
      <c r="N936" s="277"/>
      <c r="O936" s="289"/>
      <c r="P936" s="277"/>
      <c r="Q936" s="277"/>
      <c r="R936" s="277"/>
      <c r="S936" s="307"/>
      <c r="T936" s="307"/>
      <c r="U936" s="307"/>
      <c r="V936" s="307"/>
      <c r="W936" s="277"/>
      <c r="X936" s="277"/>
      <c r="Y936" s="374">
        <f t="shared" ref="Y936:AB936" si="190">Y394*Y930</f>
        <v>3719.6315</v>
      </c>
      <c r="Z936" s="374">
        <f t="shared" si="190"/>
        <v>15028.639409999998</v>
      </c>
      <c r="AA936" s="374">
        <f t="shared" si="190"/>
        <v>55746.038999999997</v>
      </c>
      <c r="AB936" s="374">
        <f t="shared" si="190"/>
        <v>882.86076000000014</v>
      </c>
      <c r="AC936" s="622">
        <f t="shared" si="188"/>
        <v>75377.170669999992</v>
      </c>
    </row>
    <row r="937" spans="2:29" ht="15">
      <c r="B937" s="322" t="s">
        <v>335</v>
      </c>
      <c r="C937" s="342"/>
      <c r="D937" s="307"/>
      <c r="E937" s="277"/>
      <c r="F937" s="277"/>
      <c r="G937" s="277"/>
      <c r="H937" s="277"/>
      <c r="I937" s="277"/>
      <c r="J937" s="277"/>
      <c r="K937" s="277"/>
      <c r="L937" s="277"/>
      <c r="M937" s="277"/>
      <c r="N937" s="277"/>
      <c r="O937" s="289"/>
      <c r="P937" s="277"/>
      <c r="Q937" s="277"/>
      <c r="R937" s="277"/>
      <c r="S937" s="307"/>
      <c r="T937" s="307"/>
      <c r="U937" s="307"/>
      <c r="V937" s="307"/>
      <c r="W937" s="277"/>
      <c r="X937" s="277"/>
      <c r="Y937" s="374">
        <f t="shared" ref="Y937:AB937" si="191">Y577*Y930</f>
        <v>6159.7523000000001</v>
      </c>
      <c r="Z937" s="374">
        <f t="shared" si="191"/>
        <v>20831.271209999999</v>
      </c>
      <c r="AA937" s="374">
        <f t="shared" si="191"/>
        <v>31406.749499999998</v>
      </c>
      <c r="AB937" s="374">
        <f t="shared" si="191"/>
        <v>1844.6527800000001</v>
      </c>
      <c r="AC937" s="622">
        <f t="shared" si="188"/>
        <v>60242.425789999994</v>
      </c>
    </row>
    <row r="938" spans="2:29" ht="15">
      <c r="B938" s="322" t="s">
        <v>336</v>
      </c>
      <c r="C938" s="342"/>
      <c r="D938" s="307"/>
      <c r="E938" s="277"/>
      <c r="F938" s="277"/>
      <c r="G938" s="277"/>
      <c r="H938" s="277"/>
      <c r="I938" s="277"/>
      <c r="J938" s="277"/>
      <c r="K938" s="277"/>
      <c r="L938" s="277"/>
      <c r="M938" s="277"/>
      <c r="N938" s="277"/>
      <c r="O938" s="289"/>
      <c r="P938" s="277"/>
      <c r="Q938" s="277"/>
      <c r="R938" s="277"/>
      <c r="S938" s="307"/>
      <c r="T938" s="307"/>
      <c r="U938" s="307"/>
      <c r="V938" s="307"/>
      <c r="W938" s="277"/>
      <c r="X938" s="277"/>
      <c r="Y938" s="374">
        <f t="shared" ref="Y938:AB938" si="192">Y760*Y930</f>
        <v>2068.7665350087291</v>
      </c>
      <c r="Z938" s="374">
        <f t="shared" si="192"/>
        <v>11661.342839999999</v>
      </c>
      <c r="AA938" s="374">
        <f t="shared" si="192"/>
        <v>12082.319843637899</v>
      </c>
      <c r="AB938" s="374">
        <f t="shared" si="192"/>
        <v>938.03429031043197</v>
      </c>
      <c r="AC938" s="622">
        <f t="shared" si="188"/>
        <v>26750.463508957058</v>
      </c>
    </row>
    <row r="939" spans="2:29" ht="15">
      <c r="B939" s="322" t="s">
        <v>337</v>
      </c>
      <c r="C939" s="342"/>
      <c r="D939" s="307"/>
      <c r="E939" s="277"/>
      <c r="F939" s="277"/>
      <c r="G939" s="277"/>
      <c r="H939" s="277"/>
      <c r="I939" s="277"/>
      <c r="J939" s="277"/>
      <c r="K939" s="277"/>
      <c r="L939" s="277"/>
      <c r="M939" s="277"/>
      <c r="N939" s="277"/>
      <c r="O939" s="289"/>
      <c r="P939" s="277"/>
      <c r="Q939" s="277"/>
      <c r="R939" s="277"/>
      <c r="S939" s="307"/>
      <c r="T939" s="307"/>
      <c r="U939" s="307"/>
      <c r="V939" s="307"/>
      <c r="W939" s="277"/>
      <c r="X939" s="277"/>
      <c r="Y939" s="374">
        <f>Y927*Y930</f>
        <v>468.33777900000621</v>
      </c>
      <c r="Z939" s="374">
        <f t="shared" ref="Z939:AB939" si="193">Z927*Z930</f>
        <v>516.82104000000004</v>
      </c>
      <c r="AA939" s="374">
        <f t="shared" si="193"/>
        <v>29427.384842440992</v>
      </c>
      <c r="AB939" s="374">
        <f t="shared" si="193"/>
        <v>2284.6519884926147</v>
      </c>
      <c r="AC939" s="622">
        <f t="shared" si="188"/>
        <v>32697.195649933616</v>
      </c>
    </row>
    <row r="940" spans="2:29" ht="15.6">
      <c r="B940" s="346" t="s">
        <v>341</v>
      </c>
      <c r="C940" s="342"/>
      <c r="D940" s="334"/>
      <c r="E940" s="332"/>
      <c r="F940" s="332"/>
      <c r="G940" s="332"/>
      <c r="H940" s="332"/>
      <c r="I940" s="332"/>
      <c r="J940" s="332"/>
      <c r="K940" s="332"/>
      <c r="L940" s="332"/>
      <c r="M940" s="332"/>
      <c r="N940" s="332"/>
      <c r="O940" s="298"/>
      <c r="P940" s="332"/>
      <c r="Q940" s="332"/>
      <c r="R940" s="332"/>
      <c r="S940" s="334"/>
      <c r="T940" s="334"/>
      <c r="U940" s="334"/>
      <c r="V940" s="334"/>
      <c r="W940" s="332"/>
      <c r="X940" s="332"/>
      <c r="Y940" s="343">
        <f>SUM(Y931:Y939)</f>
        <v>18354.378159603977</v>
      </c>
      <c r="Z940" s="343">
        <f t="shared" ref="Z940:AB940" si="194">SUM(Z931:Z939)</f>
        <v>145446.16464225165</v>
      </c>
      <c r="AA940" s="343">
        <f t="shared" si="194"/>
        <v>215830.58285312011</v>
      </c>
      <c r="AB940" s="343">
        <f t="shared" si="194"/>
        <v>20919.259525973015</v>
      </c>
      <c r="AC940" s="403">
        <f>SUM(AC931:AC939)</f>
        <v>400550.38518094871</v>
      </c>
    </row>
    <row r="941" spans="2:29" ht="15.6">
      <c r="B941" s="346" t="s">
        <v>342</v>
      </c>
      <c r="C941" s="342"/>
      <c r="D941" s="347"/>
      <c r="E941" s="332"/>
      <c r="F941" s="332"/>
      <c r="G941" s="332"/>
      <c r="H941" s="332"/>
      <c r="I941" s="332"/>
      <c r="J941" s="332"/>
      <c r="K941" s="332"/>
      <c r="L941" s="332"/>
      <c r="M941" s="332"/>
      <c r="N941" s="332"/>
      <c r="O941" s="298"/>
      <c r="P941" s="332"/>
      <c r="Q941" s="332"/>
      <c r="R941" s="332"/>
      <c r="S941" s="334"/>
      <c r="T941" s="334"/>
      <c r="U941" s="334"/>
      <c r="V941" s="334"/>
      <c r="W941" s="332"/>
      <c r="X941" s="332"/>
      <c r="Y941" s="344">
        <f>Y928*Y930</f>
        <v>0</v>
      </c>
      <c r="Z941" s="344">
        <f t="shared" ref="Z941:AB941" si="195">Z928*Z930</f>
        <v>0</v>
      </c>
      <c r="AA941" s="344">
        <f t="shared" si="195"/>
        <v>0</v>
      </c>
      <c r="AB941" s="344">
        <f t="shared" si="195"/>
        <v>0</v>
      </c>
      <c r="AC941" s="403">
        <f>SUM(Y941:AB941)</f>
        <v>0</v>
      </c>
    </row>
    <row r="942" spans="2:29" ht="15.6">
      <c r="B942" s="346" t="s">
        <v>343</v>
      </c>
      <c r="C942" s="342"/>
      <c r="D942" s="347"/>
      <c r="E942" s="332"/>
      <c r="F942" s="332"/>
      <c r="G942" s="332"/>
      <c r="H942" s="332"/>
      <c r="I942" s="332"/>
      <c r="J942" s="332"/>
      <c r="K942" s="332"/>
      <c r="L942" s="332"/>
      <c r="M942" s="332"/>
      <c r="N942" s="332"/>
      <c r="O942" s="298"/>
      <c r="P942" s="332"/>
      <c r="Q942" s="332"/>
      <c r="R942" s="332"/>
      <c r="S942" s="347"/>
      <c r="T942" s="347"/>
      <c r="U942" s="347"/>
      <c r="V942" s="347"/>
      <c r="W942" s="332"/>
      <c r="X942" s="332"/>
      <c r="Y942" s="348"/>
      <c r="Z942" s="348"/>
      <c r="AA942" s="348"/>
      <c r="AB942" s="348"/>
      <c r="AC942" s="403">
        <f>AC940-AC941</f>
        <v>400550.38518094871</v>
      </c>
    </row>
    <row r="943" spans="2:29" ht="15">
      <c r="B943" s="322"/>
      <c r="C943" s="347"/>
      <c r="D943" s="347"/>
      <c r="E943" s="332"/>
      <c r="F943" s="332"/>
      <c r="G943" s="332"/>
      <c r="H943" s="332"/>
      <c r="I943" s="332"/>
      <c r="J943" s="332"/>
      <c r="K943" s="332"/>
      <c r="L943" s="332"/>
      <c r="M943" s="332"/>
      <c r="N943" s="332"/>
      <c r="O943" s="298"/>
      <c r="P943" s="332"/>
      <c r="Q943" s="332"/>
      <c r="R943" s="332"/>
      <c r="S943" s="347"/>
      <c r="T943" s="342"/>
      <c r="U943" s="347"/>
      <c r="V943" s="347"/>
      <c r="W943" s="332"/>
      <c r="X943" s="332"/>
      <c r="Y943" s="349"/>
      <c r="Z943" s="349"/>
      <c r="AA943" s="349"/>
      <c r="AB943" s="349"/>
      <c r="AC943" s="335"/>
    </row>
    <row r="944" spans="2:29" ht="15">
      <c r="B944" s="436" t="s">
        <v>338</v>
      </c>
      <c r="C944" s="361"/>
      <c r="D944" s="380"/>
      <c r="E944" s="380"/>
      <c r="F944" s="380"/>
      <c r="G944" s="380"/>
      <c r="H944" s="380"/>
      <c r="I944" s="380"/>
      <c r="J944" s="380"/>
      <c r="K944" s="380"/>
      <c r="L944" s="380"/>
      <c r="M944" s="380"/>
      <c r="N944" s="380"/>
      <c r="O944" s="379"/>
      <c r="P944" s="380"/>
      <c r="Q944" s="380"/>
      <c r="R944" s="380"/>
      <c r="S944" s="361"/>
      <c r="T944" s="381"/>
      <c r="U944" s="381"/>
      <c r="V944" s="380"/>
      <c r="W944" s="380"/>
      <c r="X944" s="381"/>
      <c r="Y944" s="324">
        <f>SUMPRODUCT(E770:E925,Y770:Y925)</f>
        <v>0</v>
      </c>
      <c r="Z944" s="324">
        <f>SUMPRODUCT(E770:E925,Z770:Z925)</f>
        <v>0</v>
      </c>
      <c r="AA944" s="324">
        <f t="shared" ref="AA944:AB944" si="196">IF(AA768="kw",SUMPRODUCT($N$770:$N$925,$P$770:$P$925,AA770:AA925),SUMPRODUCT($E$770:$E$925,AA770:AA925))</f>
        <v>0</v>
      </c>
      <c r="AB944" s="324">
        <f t="shared" si="196"/>
        <v>0</v>
      </c>
      <c r="AC944" s="382"/>
    </row>
    <row r="945" spans="1:29" ht="18.75" customHeight="1">
      <c r="B945" s="364" t="s">
        <v>580</v>
      </c>
      <c r="C945" s="383"/>
      <c r="D945" s="384"/>
      <c r="E945" s="384"/>
      <c r="F945" s="384"/>
      <c r="G945" s="384"/>
      <c r="H945" s="384"/>
      <c r="I945" s="384"/>
      <c r="J945" s="384"/>
      <c r="K945" s="384"/>
      <c r="L945" s="384"/>
      <c r="M945" s="384"/>
      <c r="N945" s="384"/>
      <c r="O945" s="384"/>
      <c r="P945" s="384"/>
      <c r="Q945" s="384"/>
      <c r="R945" s="384"/>
      <c r="S945" s="367"/>
      <c r="T945" s="368"/>
      <c r="U945" s="384"/>
      <c r="V945" s="384"/>
      <c r="W945" s="384"/>
      <c r="X945" s="384"/>
      <c r="Y945" s="405"/>
      <c r="Z945" s="405"/>
      <c r="AA945" s="405"/>
      <c r="AB945" s="405"/>
      <c r="AC945" s="385"/>
    </row>
    <row r="946" spans="1:29" collapsed="1"/>
    <row r="948" spans="1:29" ht="15.6">
      <c r="B948" s="278" t="s">
        <v>339</v>
      </c>
      <c r="C948" s="279"/>
      <c r="D948" s="583" t="s">
        <v>524</v>
      </c>
      <c r="E948" s="253"/>
      <c r="F948" s="583"/>
      <c r="G948" s="253"/>
      <c r="H948" s="253"/>
      <c r="I948" s="253"/>
      <c r="J948" s="253"/>
      <c r="K948" s="253"/>
      <c r="L948" s="253"/>
      <c r="M948" s="253"/>
      <c r="N948" s="253"/>
      <c r="O948" s="279"/>
      <c r="P948" s="253"/>
      <c r="Q948" s="253"/>
      <c r="R948" s="253"/>
      <c r="S948" s="253"/>
      <c r="T948" s="253"/>
      <c r="U948" s="253"/>
      <c r="V948" s="253"/>
      <c r="W948" s="253"/>
      <c r="X948" s="253"/>
      <c r="Y948" s="269"/>
      <c r="Z948" s="267"/>
      <c r="AA948" s="267"/>
      <c r="AB948" s="267"/>
    </row>
    <row r="949" spans="1:29" ht="39.75" customHeight="1">
      <c r="B949" s="854" t="s">
        <v>209</v>
      </c>
      <c r="C949" s="856" t="s">
        <v>32</v>
      </c>
      <c r="D949" s="282" t="s">
        <v>420</v>
      </c>
      <c r="E949" s="858" t="s">
        <v>207</v>
      </c>
      <c r="F949" s="859"/>
      <c r="G949" s="859"/>
      <c r="H949" s="859"/>
      <c r="I949" s="859"/>
      <c r="J949" s="859"/>
      <c r="K949" s="859"/>
      <c r="L949" s="859"/>
      <c r="M949" s="860"/>
      <c r="N949" s="864" t="s">
        <v>211</v>
      </c>
      <c r="O949" s="282" t="s">
        <v>421</v>
      </c>
      <c r="P949" s="858" t="s">
        <v>210</v>
      </c>
      <c r="Q949" s="859"/>
      <c r="R949" s="859"/>
      <c r="S949" s="859"/>
      <c r="T949" s="859"/>
      <c r="U949" s="859"/>
      <c r="V949" s="859"/>
      <c r="W949" s="859"/>
      <c r="X949" s="860"/>
      <c r="Y949" s="861" t="s">
        <v>241</v>
      </c>
      <c r="Z949" s="862"/>
      <c r="AA949" s="862"/>
      <c r="AB949" s="862"/>
      <c r="AC949" s="863"/>
    </row>
    <row r="950" spans="1:29" ht="65.25" customHeight="1">
      <c r="B950" s="855"/>
      <c r="C950" s="857"/>
      <c r="D950" s="283">
        <v>2020</v>
      </c>
      <c r="E950" s="283">
        <v>2021</v>
      </c>
      <c r="F950" s="283">
        <v>2022</v>
      </c>
      <c r="G950" s="283">
        <v>2023</v>
      </c>
      <c r="H950" s="283">
        <v>2024</v>
      </c>
      <c r="I950" s="283">
        <v>2025</v>
      </c>
      <c r="J950" s="283">
        <v>2026</v>
      </c>
      <c r="K950" s="283">
        <v>2027</v>
      </c>
      <c r="L950" s="283">
        <v>2028</v>
      </c>
      <c r="M950" s="283">
        <v>2029</v>
      </c>
      <c r="N950" s="865"/>
      <c r="O950" s="283">
        <v>2020</v>
      </c>
      <c r="P950" s="283">
        <v>2021</v>
      </c>
      <c r="Q950" s="283">
        <v>2022</v>
      </c>
      <c r="R950" s="283">
        <v>2023</v>
      </c>
      <c r="S950" s="283">
        <v>2024</v>
      </c>
      <c r="T950" s="283">
        <v>2025</v>
      </c>
      <c r="U950" s="283">
        <v>2026</v>
      </c>
      <c r="V950" s="283">
        <v>2027</v>
      </c>
      <c r="W950" s="283">
        <v>2028</v>
      </c>
      <c r="X950" s="283">
        <v>2029</v>
      </c>
      <c r="Y950" s="283" t="str">
        <f>'1.  LRAMVA Summary'!D52</f>
        <v>Residential</v>
      </c>
      <c r="Z950" s="283" t="str">
        <f>'1.  LRAMVA Summary'!E52</f>
        <v>GS&lt;50 kW</v>
      </c>
      <c r="AA950" s="283" t="str">
        <f>'1.  LRAMVA Summary'!F52</f>
        <v>GS&gt;50 kW - Thermal Demand Meter</v>
      </c>
      <c r="AB950" s="283" t="str">
        <f>'1.  LRAMVA Summary'!G52</f>
        <v>GS&gt;50 kW - Interval Meter</v>
      </c>
      <c r="AC950" s="285" t="str">
        <f>'1.  LRAMVA Summary'!R52</f>
        <v>Total</v>
      </c>
    </row>
    <row r="951" spans="1:29" ht="15" customHeight="1">
      <c r="A951" s="525"/>
      <c r="B951" s="511" t="s">
        <v>502</v>
      </c>
      <c r="C951" s="287"/>
      <c r="D951" s="287"/>
      <c r="E951" s="287"/>
      <c r="F951" s="287"/>
      <c r="G951" s="287"/>
      <c r="H951" s="287"/>
      <c r="I951" s="287"/>
      <c r="J951" s="287"/>
      <c r="K951" s="287"/>
      <c r="L951" s="287"/>
      <c r="M951" s="287"/>
      <c r="N951" s="288"/>
      <c r="O951" s="287"/>
      <c r="P951" s="287"/>
      <c r="Q951" s="287"/>
      <c r="R951" s="287"/>
      <c r="S951" s="287"/>
      <c r="T951" s="287"/>
      <c r="U951" s="287"/>
      <c r="V951" s="287"/>
      <c r="W951" s="287"/>
      <c r="X951" s="287"/>
      <c r="Y951" s="289" t="str">
        <f>'1.  LRAMVA Summary'!D53</f>
        <v>kWh</v>
      </c>
      <c r="Z951" s="289" t="str">
        <f>'1.  LRAMVA Summary'!E53</f>
        <v>kWh</v>
      </c>
      <c r="AA951" s="289" t="str">
        <f>'1.  LRAMVA Summary'!F53</f>
        <v>kW</v>
      </c>
      <c r="AB951" s="289" t="str">
        <f>'1.  LRAMVA Summary'!G53</f>
        <v>kW</v>
      </c>
      <c r="AC951" s="290"/>
    </row>
    <row r="952" spans="1:29" ht="15" hidden="1" customHeight="1" outlineLevel="1">
      <c r="A952" s="525"/>
      <c r="B952" s="497" t="s">
        <v>495</v>
      </c>
      <c r="C952" s="287"/>
      <c r="D952" s="287"/>
      <c r="E952" s="287"/>
      <c r="F952" s="287"/>
      <c r="G952" s="287"/>
      <c r="H952" s="287"/>
      <c r="I952" s="287"/>
      <c r="J952" s="287"/>
      <c r="K952" s="287"/>
      <c r="L952" s="287"/>
      <c r="M952" s="287"/>
      <c r="N952" s="288"/>
      <c r="O952" s="287"/>
      <c r="P952" s="287"/>
      <c r="Q952" s="287"/>
      <c r="R952" s="287"/>
      <c r="S952" s="287"/>
      <c r="T952" s="287"/>
      <c r="U952" s="287"/>
      <c r="V952" s="287"/>
      <c r="W952" s="287"/>
      <c r="X952" s="287"/>
      <c r="Y952" s="289"/>
      <c r="Z952" s="289"/>
      <c r="AA952" s="289"/>
      <c r="AB952" s="289"/>
      <c r="AC952" s="290"/>
    </row>
    <row r="953" spans="1:29" ht="15" hidden="1" customHeight="1" outlineLevel="1">
      <c r="A953" s="525">
        <v>1</v>
      </c>
      <c r="B953" s="424" t="s">
        <v>94</v>
      </c>
      <c r="C953" s="289" t="s">
        <v>583</v>
      </c>
      <c r="D953" s="293"/>
      <c r="E953" s="293"/>
      <c r="F953" s="293"/>
      <c r="G953" s="293"/>
      <c r="H953" s="293"/>
      <c r="I953" s="293"/>
      <c r="J953" s="293"/>
      <c r="K953" s="293"/>
      <c r="L953" s="293"/>
      <c r="M953" s="293"/>
      <c r="N953" s="289"/>
      <c r="O953" s="293"/>
      <c r="P953" s="293"/>
      <c r="Q953" s="293"/>
      <c r="R953" s="293"/>
      <c r="S953" s="293"/>
      <c r="T953" s="293"/>
      <c r="U953" s="293"/>
      <c r="V953" s="293"/>
      <c r="W953" s="293"/>
      <c r="X953" s="293"/>
      <c r="Y953" s="411"/>
      <c r="Z953" s="411"/>
      <c r="AA953" s="411"/>
      <c r="AB953" s="411"/>
      <c r="AC953" s="294">
        <f>SUM(Y953:AB953)</f>
        <v>0</v>
      </c>
    </row>
    <row r="954" spans="1:29" ht="15" hidden="1" customHeight="1" outlineLevel="1">
      <c r="A954" s="525"/>
      <c r="B954" s="292" t="s">
        <v>344</v>
      </c>
      <c r="C954" s="289" t="s">
        <v>576</v>
      </c>
      <c r="D954" s="293"/>
      <c r="E954" s="293"/>
      <c r="F954" s="293"/>
      <c r="G954" s="293"/>
      <c r="H954" s="293"/>
      <c r="I954" s="293"/>
      <c r="J954" s="293"/>
      <c r="K954" s="293"/>
      <c r="L954" s="293"/>
      <c r="M954" s="293"/>
      <c r="N954" s="463"/>
      <c r="O954" s="293"/>
      <c r="P954" s="293"/>
      <c r="Q954" s="293"/>
      <c r="R954" s="293"/>
      <c r="S954" s="293"/>
      <c r="T954" s="293"/>
      <c r="U954" s="293"/>
      <c r="V954" s="293"/>
      <c r="W954" s="293"/>
      <c r="X954" s="293"/>
      <c r="Y954" s="407">
        <f>Y953</f>
        <v>0</v>
      </c>
      <c r="Z954" s="407">
        <f t="shared" ref="Z954" si="197">Z953</f>
        <v>0</v>
      </c>
      <c r="AA954" s="407">
        <f t="shared" ref="AA954" si="198">AA953</f>
        <v>0</v>
      </c>
      <c r="AB954" s="407">
        <f t="shared" ref="AB954" si="199">AB953</f>
        <v>0</v>
      </c>
      <c r="AC954" s="295"/>
    </row>
    <row r="955" spans="1:29" ht="15" hidden="1" customHeight="1" outlineLevel="1">
      <c r="A955" s="525"/>
      <c r="B955" s="296"/>
      <c r="C955" s="297"/>
      <c r="D955" s="297"/>
      <c r="E955" s="297"/>
      <c r="F955" s="297"/>
      <c r="G955" s="297"/>
      <c r="H955" s="297"/>
      <c r="I955" s="297"/>
      <c r="J955" s="297"/>
      <c r="K955" s="297"/>
      <c r="L955" s="297"/>
      <c r="M955" s="297"/>
      <c r="N955" s="298"/>
      <c r="O955" s="297"/>
      <c r="P955" s="297"/>
      <c r="Q955" s="297"/>
      <c r="R955" s="297"/>
      <c r="S955" s="297"/>
      <c r="T955" s="297"/>
      <c r="U955" s="297"/>
      <c r="V955" s="297"/>
      <c r="W955" s="297"/>
      <c r="X955" s="297"/>
      <c r="Y955" s="408"/>
      <c r="Z955" s="409"/>
      <c r="AA955" s="409"/>
      <c r="AB955" s="409"/>
      <c r="AC955" s="300"/>
    </row>
    <row r="956" spans="1:29" ht="15" hidden="1" customHeight="1" outlineLevel="1">
      <c r="A956" s="525">
        <v>2</v>
      </c>
      <c r="B956" s="424" t="s">
        <v>95</v>
      </c>
      <c r="C956" s="289" t="s">
        <v>583</v>
      </c>
      <c r="D956" s="293"/>
      <c r="E956" s="293"/>
      <c r="F956" s="293"/>
      <c r="G956" s="293"/>
      <c r="H956" s="293"/>
      <c r="I956" s="293"/>
      <c r="J956" s="293"/>
      <c r="K956" s="293"/>
      <c r="L956" s="293"/>
      <c r="M956" s="293"/>
      <c r="N956" s="289"/>
      <c r="O956" s="293"/>
      <c r="P956" s="293"/>
      <c r="Q956" s="293"/>
      <c r="R956" s="293"/>
      <c r="S956" s="293"/>
      <c r="T956" s="293"/>
      <c r="U956" s="293"/>
      <c r="V956" s="293"/>
      <c r="W956" s="293"/>
      <c r="X956" s="293"/>
      <c r="Y956" s="411"/>
      <c r="Z956" s="411"/>
      <c r="AA956" s="411"/>
      <c r="AB956" s="411"/>
      <c r="AC956" s="294">
        <f>SUM(Y956:AB956)</f>
        <v>0</v>
      </c>
    </row>
    <row r="957" spans="1:29" ht="15" hidden="1" customHeight="1" outlineLevel="1">
      <c r="A957" s="525"/>
      <c r="B957" s="292" t="s">
        <v>344</v>
      </c>
      <c r="C957" s="289" t="s">
        <v>576</v>
      </c>
      <c r="D957" s="293"/>
      <c r="E957" s="293"/>
      <c r="F957" s="293"/>
      <c r="G957" s="293"/>
      <c r="H957" s="293"/>
      <c r="I957" s="293"/>
      <c r="J957" s="293"/>
      <c r="K957" s="293"/>
      <c r="L957" s="293"/>
      <c r="M957" s="293"/>
      <c r="N957" s="463"/>
      <c r="O957" s="293"/>
      <c r="P957" s="293"/>
      <c r="Q957" s="293"/>
      <c r="R957" s="293"/>
      <c r="S957" s="293"/>
      <c r="T957" s="293"/>
      <c r="U957" s="293"/>
      <c r="V957" s="293"/>
      <c r="W957" s="293"/>
      <c r="X957" s="293"/>
      <c r="Y957" s="407">
        <f>Y956</f>
        <v>0</v>
      </c>
      <c r="Z957" s="407">
        <f t="shared" ref="Z957" si="200">Z956</f>
        <v>0</v>
      </c>
      <c r="AA957" s="407">
        <f t="shared" ref="AA957" si="201">AA956</f>
        <v>0</v>
      </c>
      <c r="AB957" s="407">
        <f t="shared" ref="AB957" si="202">AB956</f>
        <v>0</v>
      </c>
      <c r="AC957" s="295"/>
    </row>
    <row r="958" spans="1:29" ht="15" hidden="1" customHeight="1" outlineLevel="1">
      <c r="A958" s="525"/>
      <c r="B958" s="296"/>
      <c r="C958" s="297"/>
      <c r="D958" s="302"/>
      <c r="E958" s="302"/>
      <c r="F958" s="302"/>
      <c r="G958" s="302"/>
      <c r="H958" s="302"/>
      <c r="I958" s="302"/>
      <c r="J958" s="302"/>
      <c r="K958" s="302"/>
      <c r="L958" s="302"/>
      <c r="M958" s="302"/>
      <c r="N958" s="298"/>
      <c r="O958" s="302"/>
      <c r="P958" s="302"/>
      <c r="Q958" s="302"/>
      <c r="R958" s="302"/>
      <c r="S958" s="302"/>
      <c r="T958" s="302"/>
      <c r="U958" s="302"/>
      <c r="V958" s="302"/>
      <c r="W958" s="302"/>
      <c r="X958" s="302"/>
      <c r="Y958" s="408"/>
      <c r="Z958" s="409"/>
      <c r="AA958" s="409"/>
      <c r="AB958" s="409"/>
      <c r="AC958" s="300"/>
    </row>
    <row r="959" spans="1:29" ht="15" hidden="1" customHeight="1" outlineLevel="1">
      <c r="A959" s="525">
        <v>3</v>
      </c>
      <c r="B959" s="424" t="s">
        <v>96</v>
      </c>
      <c r="C959" s="289" t="s">
        <v>583</v>
      </c>
      <c r="D959" s="293"/>
      <c r="E959" s="293"/>
      <c r="F959" s="293"/>
      <c r="G959" s="293"/>
      <c r="H959" s="293"/>
      <c r="I959" s="293"/>
      <c r="J959" s="293"/>
      <c r="K959" s="293"/>
      <c r="L959" s="293"/>
      <c r="M959" s="293"/>
      <c r="N959" s="289"/>
      <c r="O959" s="293"/>
      <c r="P959" s="293"/>
      <c r="Q959" s="293"/>
      <c r="R959" s="293"/>
      <c r="S959" s="293"/>
      <c r="T959" s="293"/>
      <c r="U959" s="293"/>
      <c r="V959" s="293"/>
      <c r="W959" s="293"/>
      <c r="X959" s="293"/>
      <c r="Y959" s="411"/>
      <c r="Z959" s="411"/>
      <c r="AA959" s="411"/>
      <c r="AB959" s="411"/>
      <c r="AC959" s="294">
        <f>SUM(Y959:AB959)</f>
        <v>0</v>
      </c>
    </row>
    <row r="960" spans="1:29" ht="15" hidden="1" customHeight="1" outlineLevel="1">
      <c r="A960" s="525"/>
      <c r="B960" s="292" t="s">
        <v>344</v>
      </c>
      <c r="C960" s="289" t="s">
        <v>576</v>
      </c>
      <c r="D960" s="293"/>
      <c r="E960" s="293"/>
      <c r="F960" s="293"/>
      <c r="G960" s="293"/>
      <c r="H960" s="293"/>
      <c r="I960" s="293"/>
      <c r="J960" s="293"/>
      <c r="K960" s="293"/>
      <c r="L960" s="293"/>
      <c r="M960" s="293"/>
      <c r="N960" s="463"/>
      <c r="O960" s="293"/>
      <c r="P960" s="293"/>
      <c r="Q960" s="293"/>
      <c r="R960" s="293"/>
      <c r="S960" s="293"/>
      <c r="T960" s="293"/>
      <c r="U960" s="293"/>
      <c r="V960" s="293"/>
      <c r="W960" s="293"/>
      <c r="X960" s="293"/>
      <c r="Y960" s="407">
        <f>Y959</f>
        <v>0</v>
      </c>
      <c r="Z960" s="407">
        <f t="shared" ref="Z960" si="203">Z959</f>
        <v>0</v>
      </c>
      <c r="AA960" s="407">
        <f t="shared" ref="AA960" si="204">AA959</f>
        <v>0</v>
      </c>
      <c r="AB960" s="407">
        <f t="shared" ref="AB960" si="205">AB959</f>
        <v>0</v>
      </c>
      <c r="AC960" s="295"/>
    </row>
    <row r="961" spans="1:29" ht="15" hidden="1" customHeight="1" outlineLevel="1">
      <c r="A961" s="525"/>
      <c r="B961" s="292"/>
      <c r="C961" s="303"/>
      <c r="D961" s="289"/>
      <c r="E961" s="289"/>
      <c r="F961" s="289"/>
      <c r="G961" s="289"/>
      <c r="H961" s="289"/>
      <c r="I961" s="289"/>
      <c r="J961" s="289"/>
      <c r="K961" s="289"/>
      <c r="L961" s="289"/>
      <c r="M961" s="289"/>
      <c r="N961" s="289"/>
      <c r="O961" s="289"/>
      <c r="P961" s="289"/>
      <c r="Q961" s="289"/>
      <c r="R961" s="289"/>
      <c r="S961" s="289"/>
      <c r="T961" s="289"/>
      <c r="U961" s="289"/>
      <c r="V961" s="289"/>
      <c r="W961" s="289"/>
      <c r="X961" s="289"/>
      <c r="Y961" s="408"/>
      <c r="Z961" s="408"/>
      <c r="AA961" s="408"/>
      <c r="AB961" s="408"/>
      <c r="AC961" s="304"/>
    </row>
    <row r="962" spans="1:29" ht="15" hidden="1" customHeight="1" outlineLevel="1">
      <c r="A962" s="525">
        <v>4</v>
      </c>
      <c r="B962" s="513" t="s">
        <v>670</v>
      </c>
      <c r="C962" s="289" t="s">
        <v>583</v>
      </c>
      <c r="D962" s="293"/>
      <c r="E962" s="293"/>
      <c r="F962" s="293"/>
      <c r="G962" s="293"/>
      <c r="H962" s="293"/>
      <c r="I962" s="293"/>
      <c r="J962" s="293"/>
      <c r="K962" s="293"/>
      <c r="L962" s="293"/>
      <c r="M962" s="293"/>
      <c r="N962" s="289"/>
      <c r="O962" s="293"/>
      <c r="P962" s="293"/>
      <c r="Q962" s="293"/>
      <c r="R962" s="293"/>
      <c r="S962" s="293"/>
      <c r="T962" s="293"/>
      <c r="U962" s="293"/>
      <c r="V962" s="293"/>
      <c r="W962" s="293"/>
      <c r="X962" s="293"/>
      <c r="Y962" s="411"/>
      <c r="Z962" s="411"/>
      <c r="AA962" s="411"/>
      <c r="AB962" s="411"/>
      <c r="AC962" s="294">
        <f>SUM(Y962:AB962)</f>
        <v>0</v>
      </c>
    </row>
    <row r="963" spans="1:29" ht="15" hidden="1" customHeight="1" outlineLevel="1">
      <c r="A963" s="525"/>
      <c r="B963" s="292" t="s">
        <v>344</v>
      </c>
      <c r="C963" s="289" t="s">
        <v>576</v>
      </c>
      <c r="D963" s="293"/>
      <c r="E963" s="293"/>
      <c r="F963" s="293"/>
      <c r="G963" s="293"/>
      <c r="H963" s="293"/>
      <c r="I963" s="293"/>
      <c r="J963" s="293"/>
      <c r="K963" s="293"/>
      <c r="L963" s="293"/>
      <c r="M963" s="293"/>
      <c r="N963" s="463"/>
      <c r="O963" s="293"/>
      <c r="P963" s="293"/>
      <c r="Q963" s="293"/>
      <c r="R963" s="293"/>
      <c r="S963" s="293"/>
      <c r="T963" s="293"/>
      <c r="U963" s="293"/>
      <c r="V963" s="293"/>
      <c r="W963" s="293"/>
      <c r="X963" s="293"/>
      <c r="Y963" s="407">
        <f>Y962</f>
        <v>0</v>
      </c>
      <c r="Z963" s="407">
        <f t="shared" ref="Z963" si="206">Z962</f>
        <v>0</v>
      </c>
      <c r="AA963" s="407">
        <f t="shared" ref="AA963" si="207">AA962</f>
        <v>0</v>
      </c>
      <c r="AB963" s="407">
        <f t="shared" ref="AB963" si="208">AB962</f>
        <v>0</v>
      </c>
      <c r="AC963" s="295"/>
    </row>
    <row r="964" spans="1:29" ht="15" hidden="1" customHeight="1" outlineLevel="1">
      <c r="A964" s="525"/>
      <c r="B964" s="292"/>
      <c r="C964" s="303"/>
      <c r="D964" s="302"/>
      <c r="E964" s="302"/>
      <c r="F964" s="302"/>
      <c r="G964" s="302"/>
      <c r="H964" s="302"/>
      <c r="I964" s="302"/>
      <c r="J964" s="302"/>
      <c r="K964" s="302"/>
      <c r="L964" s="302"/>
      <c r="M964" s="302"/>
      <c r="N964" s="289"/>
      <c r="O964" s="302"/>
      <c r="P964" s="302"/>
      <c r="Q964" s="302"/>
      <c r="R964" s="302"/>
      <c r="S964" s="302"/>
      <c r="T964" s="302"/>
      <c r="U964" s="302"/>
      <c r="V964" s="302"/>
      <c r="W964" s="302"/>
      <c r="X964" s="302"/>
      <c r="Y964" s="408"/>
      <c r="Z964" s="408"/>
      <c r="AA964" s="408"/>
      <c r="AB964" s="408"/>
      <c r="AC964" s="304"/>
    </row>
    <row r="965" spans="1:29" ht="15" hidden="1" customHeight="1" outlineLevel="1">
      <c r="A965" s="525">
        <v>5</v>
      </c>
      <c r="B965" s="424" t="s">
        <v>97</v>
      </c>
      <c r="C965" s="289" t="s">
        <v>583</v>
      </c>
      <c r="D965" s="293"/>
      <c r="E965" s="293"/>
      <c r="F965" s="293"/>
      <c r="G965" s="293"/>
      <c r="H965" s="293"/>
      <c r="I965" s="293"/>
      <c r="J965" s="293"/>
      <c r="K965" s="293"/>
      <c r="L965" s="293"/>
      <c r="M965" s="293"/>
      <c r="N965" s="289"/>
      <c r="O965" s="293"/>
      <c r="P965" s="293"/>
      <c r="Q965" s="293"/>
      <c r="R965" s="293"/>
      <c r="S965" s="293"/>
      <c r="T965" s="293"/>
      <c r="U965" s="293"/>
      <c r="V965" s="293"/>
      <c r="W965" s="293"/>
      <c r="X965" s="293"/>
      <c r="Y965" s="411"/>
      <c r="Z965" s="411"/>
      <c r="AA965" s="411"/>
      <c r="AB965" s="411"/>
      <c r="AC965" s="294">
        <f>SUM(Y965:AB965)</f>
        <v>0</v>
      </c>
    </row>
    <row r="966" spans="1:29" ht="15" hidden="1" customHeight="1" outlineLevel="1">
      <c r="A966" s="525"/>
      <c r="B966" s="292" t="s">
        <v>344</v>
      </c>
      <c r="C966" s="289" t="s">
        <v>576</v>
      </c>
      <c r="D966" s="293"/>
      <c r="E966" s="293"/>
      <c r="F966" s="293"/>
      <c r="G966" s="293"/>
      <c r="H966" s="293"/>
      <c r="I966" s="293"/>
      <c r="J966" s="293"/>
      <c r="K966" s="293"/>
      <c r="L966" s="293"/>
      <c r="M966" s="293"/>
      <c r="N966" s="463"/>
      <c r="O966" s="293"/>
      <c r="P966" s="293"/>
      <c r="Q966" s="293"/>
      <c r="R966" s="293"/>
      <c r="S966" s="293"/>
      <c r="T966" s="293"/>
      <c r="U966" s="293"/>
      <c r="V966" s="293"/>
      <c r="W966" s="293"/>
      <c r="X966" s="293"/>
      <c r="Y966" s="407">
        <f>Y965</f>
        <v>0</v>
      </c>
      <c r="Z966" s="407">
        <f t="shared" ref="Z966" si="209">Z965</f>
        <v>0</v>
      </c>
      <c r="AA966" s="407">
        <f t="shared" ref="AA966" si="210">AA965</f>
        <v>0</v>
      </c>
      <c r="AB966" s="407">
        <f t="shared" ref="AB966" si="211">AB965</f>
        <v>0</v>
      </c>
      <c r="AC966" s="295"/>
    </row>
    <row r="967" spans="1:29" ht="15" hidden="1" customHeight="1" outlineLevel="1">
      <c r="A967" s="525"/>
      <c r="B967" s="292"/>
      <c r="C967" s="289"/>
      <c r="D967" s="289"/>
      <c r="E967" s="289"/>
      <c r="F967" s="289"/>
      <c r="G967" s="289"/>
      <c r="H967" s="289"/>
      <c r="I967" s="289"/>
      <c r="J967" s="289"/>
      <c r="K967" s="289"/>
      <c r="L967" s="289"/>
      <c r="M967" s="289"/>
      <c r="N967" s="289"/>
      <c r="O967" s="289"/>
      <c r="P967" s="289"/>
      <c r="Q967" s="289"/>
      <c r="R967" s="289"/>
      <c r="S967" s="289"/>
      <c r="T967" s="289"/>
      <c r="U967" s="289"/>
      <c r="V967" s="289"/>
      <c r="W967" s="289"/>
      <c r="X967" s="289"/>
      <c r="Y967" s="418"/>
      <c r="Z967" s="419"/>
      <c r="AA967" s="419"/>
      <c r="AB967" s="419"/>
      <c r="AC967" s="295"/>
    </row>
    <row r="968" spans="1:29" ht="15.6" hidden="1" outlineLevel="1">
      <c r="A968" s="525"/>
      <c r="B968" s="317" t="s">
        <v>496</v>
      </c>
      <c r="C968" s="287"/>
      <c r="D968" s="287"/>
      <c r="E968" s="287"/>
      <c r="F968" s="287"/>
      <c r="G968" s="287"/>
      <c r="H968" s="287"/>
      <c r="I968" s="287"/>
      <c r="J968" s="287"/>
      <c r="K968" s="287"/>
      <c r="L968" s="287"/>
      <c r="M968" s="287"/>
      <c r="N968" s="288"/>
      <c r="O968" s="287"/>
      <c r="P968" s="287"/>
      <c r="Q968" s="287"/>
      <c r="R968" s="287"/>
      <c r="S968" s="287"/>
      <c r="T968" s="287"/>
      <c r="U968" s="287"/>
      <c r="V968" s="287"/>
      <c r="W968" s="287"/>
      <c r="X968" s="287"/>
      <c r="Y968" s="410"/>
      <c r="Z968" s="410"/>
      <c r="AA968" s="410"/>
      <c r="AB968" s="410"/>
      <c r="AC968" s="290"/>
    </row>
    <row r="969" spans="1:29" ht="15" hidden="1" customHeight="1" outlineLevel="1">
      <c r="A969" s="525">
        <v>6</v>
      </c>
      <c r="B969" s="424" t="s">
        <v>98</v>
      </c>
      <c r="C969" s="289" t="s">
        <v>583</v>
      </c>
      <c r="D969" s="293"/>
      <c r="E969" s="293"/>
      <c r="F969" s="293"/>
      <c r="G969" s="293"/>
      <c r="H969" s="293"/>
      <c r="I969" s="293"/>
      <c r="J969" s="293"/>
      <c r="K969" s="293"/>
      <c r="L969" s="293"/>
      <c r="M969" s="293"/>
      <c r="N969" s="293">
        <v>12</v>
      </c>
      <c r="O969" s="293"/>
      <c r="P969" s="293"/>
      <c r="Q969" s="293"/>
      <c r="R969" s="293"/>
      <c r="S969" s="293"/>
      <c r="T969" s="293"/>
      <c r="U969" s="293"/>
      <c r="V969" s="293"/>
      <c r="W969" s="293"/>
      <c r="X969" s="293"/>
      <c r="Y969" s="411"/>
      <c r="Z969" s="411"/>
      <c r="AA969" s="411"/>
      <c r="AB969" s="411"/>
      <c r="AC969" s="294">
        <f>SUM(Y969:AB969)</f>
        <v>0</v>
      </c>
    </row>
    <row r="970" spans="1:29" ht="15" hidden="1" customHeight="1" outlineLevel="1">
      <c r="A970" s="525"/>
      <c r="B970" s="292" t="s">
        <v>344</v>
      </c>
      <c r="C970" s="289" t="s">
        <v>576</v>
      </c>
      <c r="D970" s="293"/>
      <c r="E970" s="293"/>
      <c r="F970" s="293"/>
      <c r="G970" s="293"/>
      <c r="H970" s="293"/>
      <c r="I970" s="293"/>
      <c r="J970" s="293"/>
      <c r="K970" s="293"/>
      <c r="L970" s="293"/>
      <c r="M970" s="293"/>
      <c r="N970" s="293">
        <f>N969</f>
        <v>12</v>
      </c>
      <c r="O970" s="293"/>
      <c r="P970" s="293"/>
      <c r="Q970" s="293"/>
      <c r="R970" s="293"/>
      <c r="S970" s="293"/>
      <c r="T970" s="293"/>
      <c r="U970" s="293"/>
      <c r="V970" s="293"/>
      <c r="W970" s="293"/>
      <c r="X970" s="293"/>
      <c r="Y970" s="407">
        <f>Y969</f>
        <v>0</v>
      </c>
      <c r="Z970" s="407">
        <f t="shared" ref="Z970" si="212">Z969</f>
        <v>0</v>
      </c>
      <c r="AA970" s="407">
        <f t="shared" ref="AA970" si="213">AA969</f>
        <v>0</v>
      </c>
      <c r="AB970" s="407">
        <f t="shared" ref="AB970" si="214">AB969</f>
        <v>0</v>
      </c>
      <c r="AC970" s="309"/>
    </row>
    <row r="971" spans="1:29" ht="15" hidden="1" customHeight="1" outlineLevel="1">
      <c r="A971" s="525"/>
      <c r="B971" s="308"/>
      <c r="C971" s="310"/>
      <c r="D971" s="289"/>
      <c r="E971" s="289"/>
      <c r="F971" s="289"/>
      <c r="G971" s="289"/>
      <c r="H971" s="289"/>
      <c r="I971" s="289"/>
      <c r="J971" s="289"/>
      <c r="K971" s="289"/>
      <c r="L971" s="289"/>
      <c r="M971" s="289"/>
      <c r="N971" s="289"/>
      <c r="O971" s="289"/>
      <c r="P971" s="289"/>
      <c r="Q971" s="289"/>
      <c r="R971" s="289"/>
      <c r="S971" s="289"/>
      <c r="T971" s="289"/>
      <c r="U971" s="289"/>
      <c r="V971" s="289"/>
      <c r="W971" s="289"/>
      <c r="X971" s="289"/>
      <c r="Y971" s="412"/>
      <c r="Z971" s="412"/>
      <c r="AA971" s="412"/>
      <c r="AB971" s="412"/>
      <c r="AC971" s="311"/>
    </row>
    <row r="972" spans="1:29" ht="15" hidden="1" customHeight="1" outlineLevel="1">
      <c r="A972" s="525">
        <v>7</v>
      </c>
      <c r="B972" s="424" t="s">
        <v>99</v>
      </c>
      <c r="C972" s="289" t="s">
        <v>583</v>
      </c>
      <c r="D972" s="293"/>
      <c r="E972" s="293"/>
      <c r="F972" s="293"/>
      <c r="G972" s="293"/>
      <c r="H972" s="293"/>
      <c r="I972" s="293"/>
      <c r="J972" s="293"/>
      <c r="K972" s="293"/>
      <c r="L972" s="293"/>
      <c r="M972" s="293"/>
      <c r="N972" s="293">
        <v>12</v>
      </c>
      <c r="O972" s="293"/>
      <c r="P972" s="293"/>
      <c r="Q972" s="293"/>
      <c r="R972" s="293"/>
      <c r="S972" s="293"/>
      <c r="T972" s="293"/>
      <c r="U972" s="293"/>
      <c r="V972" s="293"/>
      <c r="W972" s="293"/>
      <c r="X972" s="293"/>
      <c r="Y972" s="411"/>
      <c r="Z972" s="411"/>
      <c r="AA972" s="411"/>
      <c r="AB972" s="411"/>
      <c r="AC972" s="294">
        <f>SUM(Y972:AB972)</f>
        <v>0</v>
      </c>
    </row>
    <row r="973" spans="1:29" ht="15" hidden="1" customHeight="1" outlineLevel="1">
      <c r="A973" s="525"/>
      <c r="B973" s="292" t="s">
        <v>344</v>
      </c>
      <c r="C973" s="289" t="s">
        <v>576</v>
      </c>
      <c r="D973" s="293"/>
      <c r="E973" s="293"/>
      <c r="F973" s="293"/>
      <c r="G973" s="293"/>
      <c r="H973" s="293"/>
      <c r="I973" s="293"/>
      <c r="J973" s="293"/>
      <c r="K973" s="293"/>
      <c r="L973" s="293"/>
      <c r="M973" s="293"/>
      <c r="N973" s="293">
        <f>N972</f>
        <v>12</v>
      </c>
      <c r="O973" s="293"/>
      <c r="P973" s="293"/>
      <c r="Q973" s="293"/>
      <c r="R973" s="293"/>
      <c r="S973" s="293"/>
      <c r="T973" s="293"/>
      <c r="U973" s="293"/>
      <c r="V973" s="293"/>
      <c r="W973" s="293"/>
      <c r="X973" s="293"/>
      <c r="Y973" s="407">
        <f>Y972</f>
        <v>0</v>
      </c>
      <c r="Z973" s="407">
        <f t="shared" ref="Z973" si="215">Z972</f>
        <v>0</v>
      </c>
      <c r="AA973" s="407">
        <f t="shared" ref="AA973" si="216">AA972</f>
        <v>0</v>
      </c>
      <c r="AB973" s="407">
        <f t="shared" ref="AB973" si="217">AB972</f>
        <v>0</v>
      </c>
      <c r="AC973" s="309"/>
    </row>
    <row r="974" spans="1:29" ht="15" hidden="1" customHeight="1" outlineLevel="1">
      <c r="A974" s="525"/>
      <c r="B974" s="312"/>
      <c r="C974" s="310"/>
      <c r="D974" s="289"/>
      <c r="E974" s="289"/>
      <c r="F974" s="289"/>
      <c r="G974" s="289"/>
      <c r="H974" s="289"/>
      <c r="I974" s="289"/>
      <c r="J974" s="289"/>
      <c r="K974" s="289"/>
      <c r="L974" s="289"/>
      <c r="M974" s="289"/>
      <c r="N974" s="289"/>
      <c r="O974" s="289"/>
      <c r="P974" s="289"/>
      <c r="Q974" s="289"/>
      <c r="R974" s="289"/>
      <c r="S974" s="289"/>
      <c r="T974" s="289"/>
      <c r="U974" s="289"/>
      <c r="V974" s="289"/>
      <c r="W974" s="289"/>
      <c r="X974" s="289"/>
      <c r="Y974" s="412"/>
      <c r="Z974" s="413"/>
      <c r="AA974" s="412"/>
      <c r="AB974" s="412"/>
      <c r="AC974" s="311"/>
    </row>
    <row r="975" spans="1:29" ht="15" hidden="1" customHeight="1" outlineLevel="1">
      <c r="A975" s="525">
        <v>8</v>
      </c>
      <c r="B975" s="424" t="s">
        <v>100</v>
      </c>
      <c r="C975" s="289" t="s">
        <v>583</v>
      </c>
      <c r="D975" s="293"/>
      <c r="E975" s="293"/>
      <c r="F975" s="293"/>
      <c r="G975" s="293"/>
      <c r="H975" s="293"/>
      <c r="I975" s="293"/>
      <c r="J975" s="293"/>
      <c r="K975" s="293"/>
      <c r="L975" s="293"/>
      <c r="M975" s="293"/>
      <c r="N975" s="293">
        <v>12</v>
      </c>
      <c r="O975" s="293"/>
      <c r="P975" s="293"/>
      <c r="Q975" s="293"/>
      <c r="R975" s="293"/>
      <c r="S975" s="293"/>
      <c r="T975" s="293"/>
      <c r="U975" s="293"/>
      <c r="V975" s="293"/>
      <c r="W975" s="293"/>
      <c r="X975" s="293"/>
      <c r="Y975" s="411"/>
      <c r="Z975" s="411"/>
      <c r="AA975" s="411"/>
      <c r="AB975" s="411"/>
      <c r="AC975" s="294">
        <f>SUM(Y975:AB975)</f>
        <v>0</v>
      </c>
    </row>
    <row r="976" spans="1:29" ht="15" hidden="1" customHeight="1" outlineLevel="1">
      <c r="A976" s="525"/>
      <c r="B976" s="292" t="s">
        <v>344</v>
      </c>
      <c r="C976" s="289" t="s">
        <v>576</v>
      </c>
      <c r="D976" s="293"/>
      <c r="E976" s="293"/>
      <c r="F976" s="293"/>
      <c r="G976" s="293"/>
      <c r="H976" s="293"/>
      <c r="I976" s="293"/>
      <c r="J976" s="293"/>
      <c r="K976" s="293"/>
      <c r="L976" s="293"/>
      <c r="M976" s="293"/>
      <c r="N976" s="293">
        <f>N975</f>
        <v>12</v>
      </c>
      <c r="O976" s="293"/>
      <c r="P976" s="293"/>
      <c r="Q976" s="293"/>
      <c r="R976" s="293"/>
      <c r="S976" s="293"/>
      <c r="T976" s="293"/>
      <c r="U976" s="293"/>
      <c r="V976" s="293"/>
      <c r="W976" s="293"/>
      <c r="X976" s="293"/>
      <c r="Y976" s="407">
        <f>Y975</f>
        <v>0</v>
      </c>
      <c r="Z976" s="407">
        <f t="shared" ref="Z976" si="218">Z975</f>
        <v>0</v>
      </c>
      <c r="AA976" s="407">
        <f t="shared" ref="AA976" si="219">AA975</f>
        <v>0</v>
      </c>
      <c r="AB976" s="407">
        <f t="shared" ref="AB976" si="220">AB975</f>
        <v>0</v>
      </c>
      <c r="AC976" s="309"/>
    </row>
    <row r="977" spans="1:29" ht="15" hidden="1" customHeight="1" outlineLevel="1">
      <c r="A977" s="525"/>
      <c r="B977" s="312"/>
      <c r="C977" s="310"/>
      <c r="D977" s="314"/>
      <c r="E977" s="314"/>
      <c r="F977" s="314"/>
      <c r="G977" s="314"/>
      <c r="H977" s="314"/>
      <c r="I977" s="314"/>
      <c r="J977" s="314"/>
      <c r="K977" s="314"/>
      <c r="L977" s="314"/>
      <c r="M977" s="314"/>
      <c r="N977" s="289"/>
      <c r="O977" s="314"/>
      <c r="P977" s="314"/>
      <c r="Q977" s="314"/>
      <c r="R977" s="314"/>
      <c r="S977" s="314"/>
      <c r="T977" s="314"/>
      <c r="U977" s="314"/>
      <c r="V977" s="314"/>
      <c r="W977" s="314"/>
      <c r="X977" s="314"/>
      <c r="Y977" s="412"/>
      <c r="Z977" s="413"/>
      <c r="AA977" s="412"/>
      <c r="AB977" s="412"/>
      <c r="AC977" s="311"/>
    </row>
    <row r="978" spans="1:29" ht="15" hidden="1" customHeight="1" outlineLevel="1">
      <c r="A978" s="525">
        <v>9</v>
      </c>
      <c r="B978" s="424" t="s">
        <v>101</v>
      </c>
      <c r="C978" s="289" t="s">
        <v>583</v>
      </c>
      <c r="D978" s="293"/>
      <c r="E978" s="293"/>
      <c r="F978" s="293"/>
      <c r="G978" s="293"/>
      <c r="H978" s="293"/>
      <c r="I978" s="293"/>
      <c r="J978" s="293"/>
      <c r="K978" s="293"/>
      <c r="L978" s="293"/>
      <c r="M978" s="293"/>
      <c r="N978" s="293">
        <v>12</v>
      </c>
      <c r="O978" s="293"/>
      <c r="P978" s="293"/>
      <c r="Q978" s="293"/>
      <c r="R978" s="293"/>
      <c r="S978" s="293"/>
      <c r="T978" s="293"/>
      <c r="U978" s="293"/>
      <c r="V978" s="293"/>
      <c r="W978" s="293"/>
      <c r="X978" s="293"/>
      <c r="Y978" s="411"/>
      <c r="Z978" s="411"/>
      <c r="AA978" s="411"/>
      <c r="AB978" s="411"/>
      <c r="AC978" s="294">
        <f>SUM(Y978:AB978)</f>
        <v>0</v>
      </c>
    </row>
    <row r="979" spans="1:29" ht="15" hidden="1" customHeight="1" outlineLevel="1">
      <c r="A979" s="525"/>
      <c r="B979" s="292" t="s">
        <v>344</v>
      </c>
      <c r="C979" s="289" t="s">
        <v>576</v>
      </c>
      <c r="D979" s="293"/>
      <c r="E979" s="293"/>
      <c r="F979" s="293"/>
      <c r="G979" s="293"/>
      <c r="H979" s="293"/>
      <c r="I979" s="293"/>
      <c r="J979" s="293"/>
      <c r="K979" s="293"/>
      <c r="L979" s="293"/>
      <c r="M979" s="293"/>
      <c r="N979" s="293">
        <f>N978</f>
        <v>12</v>
      </c>
      <c r="O979" s="293"/>
      <c r="P979" s="293"/>
      <c r="Q979" s="293"/>
      <c r="R979" s="293"/>
      <c r="S979" s="293"/>
      <c r="T979" s="293"/>
      <c r="U979" s="293"/>
      <c r="V979" s="293"/>
      <c r="W979" s="293"/>
      <c r="X979" s="293"/>
      <c r="Y979" s="407">
        <f>Y978</f>
        <v>0</v>
      </c>
      <c r="Z979" s="407">
        <f t="shared" ref="Z979" si="221">Z978</f>
        <v>0</v>
      </c>
      <c r="AA979" s="407">
        <f t="shared" ref="AA979" si="222">AA978</f>
        <v>0</v>
      </c>
      <c r="AB979" s="407">
        <f t="shared" ref="AB979" si="223">AB978</f>
        <v>0</v>
      </c>
      <c r="AC979" s="309"/>
    </row>
    <row r="980" spans="1:29" ht="15" hidden="1" customHeight="1" outlineLevel="1">
      <c r="A980" s="525"/>
      <c r="B980" s="312"/>
      <c r="C980" s="310"/>
      <c r="D980" s="314"/>
      <c r="E980" s="314"/>
      <c r="F980" s="314"/>
      <c r="G980" s="314"/>
      <c r="H980" s="314"/>
      <c r="I980" s="314"/>
      <c r="J980" s="314"/>
      <c r="K980" s="314"/>
      <c r="L980" s="314"/>
      <c r="M980" s="314"/>
      <c r="N980" s="289"/>
      <c r="O980" s="314"/>
      <c r="P980" s="314"/>
      <c r="Q980" s="314"/>
      <c r="R980" s="314"/>
      <c r="S980" s="314"/>
      <c r="T980" s="314"/>
      <c r="U980" s="314"/>
      <c r="V980" s="314"/>
      <c r="W980" s="314"/>
      <c r="X980" s="314"/>
      <c r="Y980" s="412"/>
      <c r="Z980" s="412"/>
      <c r="AA980" s="412"/>
      <c r="AB980" s="412"/>
      <c r="AC980" s="311"/>
    </row>
    <row r="981" spans="1:29" ht="15" hidden="1" customHeight="1" outlineLevel="1">
      <c r="A981" s="525">
        <v>10</v>
      </c>
      <c r="B981" s="424" t="s">
        <v>102</v>
      </c>
      <c r="C981" s="289" t="s">
        <v>583</v>
      </c>
      <c r="D981" s="293"/>
      <c r="E981" s="293"/>
      <c r="F981" s="293"/>
      <c r="G981" s="293"/>
      <c r="H981" s="293"/>
      <c r="I981" s="293"/>
      <c r="J981" s="293"/>
      <c r="K981" s="293"/>
      <c r="L981" s="293"/>
      <c r="M981" s="293"/>
      <c r="N981" s="293">
        <v>3</v>
      </c>
      <c r="O981" s="293"/>
      <c r="P981" s="293"/>
      <c r="Q981" s="293"/>
      <c r="R981" s="293"/>
      <c r="S981" s="293"/>
      <c r="T981" s="293"/>
      <c r="U981" s="293"/>
      <c r="V981" s="293"/>
      <c r="W981" s="293"/>
      <c r="X981" s="293"/>
      <c r="Y981" s="411"/>
      <c r="Z981" s="411"/>
      <c r="AA981" s="411"/>
      <c r="AB981" s="411"/>
      <c r="AC981" s="294">
        <f>SUM(Y981:AB981)</f>
        <v>0</v>
      </c>
    </row>
    <row r="982" spans="1:29" ht="15" hidden="1" customHeight="1" outlineLevel="1">
      <c r="A982" s="525"/>
      <c r="B982" s="292" t="s">
        <v>344</v>
      </c>
      <c r="C982" s="289" t="s">
        <v>576</v>
      </c>
      <c r="D982" s="293"/>
      <c r="E982" s="293"/>
      <c r="F982" s="293"/>
      <c r="G982" s="293"/>
      <c r="H982" s="293"/>
      <c r="I982" s="293"/>
      <c r="J982" s="293"/>
      <c r="K982" s="293"/>
      <c r="L982" s="293"/>
      <c r="M982" s="293"/>
      <c r="N982" s="293">
        <f>N981</f>
        <v>3</v>
      </c>
      <c r="O982" s="293"/>
      <c r="P982" s="293"/>
      <c r="Q982" s="293"/>
      <c r="R982" s="293"/>
      <c r="S982" s="293"/>
      <c r="T982" s="293"/>
      <c r="U982" s="293"/>
      <c r="V982" s="293"/>
      <c r="W982" s="293"/>
      <c r="X982" s="293"/>
      <c r="Y982" s="407">
        <f>Y981</f>
        <v>0</v>
      </c>
      <c r="Z982" s="407">
        <f t="shared" ref="Z982" si="224">Z981</f>
        <v>0</v>
      </c>
      <c r="AA982" s="407">
        <f t="shared" ref="AA982" si="225">AA981</f>
        <v>0</v>
      </c>
      <c r="AB982" s="407">
        <f t="shared" ref="AB982" si="226">AB981</f>
        <v>0</v>
      </c>
      <c r="AC982" s="309"/>
    </row>
    <row r="983" spans="1:29" ht="15" hidden="1" customHeight="1" outlineLevel="1">
      <c r="A983" s="525"/>
      <c r="B983" s="312"/>
      <c r="C983" s="310"/>
      <c r="D983" s="314"/>
      <c r="E983" s="314"/>
      <c r="F983" s="314"/>
      <c r="G983" s="314"/>
      <c r="H983" s="314"/>
      <c r="I983" s="314"/>
      <c r="J983" s="314"/>
      <c r="K983" s="314"/>
      <c r="L983" s="314"/>
      <c r="M983" s="314"/>
      <c r="N983" s="289"/>
      <c r="O983" s="314"/>
      <c r="P983" s="314"/>
      <c r="Q983" s="314"/>
      <c r="R983" s="314"/>
      <c r="S983" s="314"/>
      <c r="T983" s="314"/>
      <c r="U983" s="314"/>
      <c r="V983" s="314"/>
      <c r="W983" s="314"/>
      <c r="X983" s="314"/>
      <c r="Y983" s="412"/>
      <c r="Z983" s="413"/>
      <c r="AA983" s="412"/>
      <c r="AB983" s="412"/>
      <c r="AC983" s="311"/>
    </row>
    <row r="984" spans="1:29" ht="15" hidden="1" customHeight="1" outlineLevel="1">
      <c r="A984" s="525"/>
      <c r="B984" s="286" t="s">
        <v>10</v>
      </c>
      <c r="C984" s="287"/>
      <c r="D984" s="287"/>
      <c r="E984" s="287"/>
      <c r="F984" s="287"/>
      <c r="G984" s="287"/>
      <c r="H984" s="287"/>
      <c r="I984" s="287"/>
      <c r="J984" s="287"/>
      <c r="K984" s="287"/>
      <c r="L984" s="287"/>
      <c r="M984" s="287"/>
      <c r="N984" s="288"/>
      <c r="O984" s="287"/>
      <c r="P984" s="287"/>
      <c r="Q984" s="287"/>
      <c r="R984" s="287"/>
      <c r="S984" s="287"/>
      <c r="T984" s="287"/>
      <c r="U984" s="287"/>
      <c r="V984" s="287"/>
      <c r="W984" s="287"/>
      <c r="X984" s="287"/>
      <c r="Y984" s="410"/>
      <c r="Z984" s="410"/>
      <c r="AA984" s="410"/>
      <c r="AB984" s="410"/>
      <c r="AC984" s="290"/>
    </row>
    <row r="985" spans="1:29" ht="15" hidden="1" customHeight="1" outlineLevel="1">
      <c r="A985" s="525">
        <v>11</v>
      </c>
      <c r="B985" s="424" t="s">
        <v>103</v>
      </c>
      <c r="C985" s="289" t="s">
        <v>583</v>
      </c>
      <c r="D985" s="293"/>
      <c r="E985" s="293"/>
      <c r="F985" s="293"/>
      <c r="G985" s="293"/>
      <c r="H985" s="293"/>
      <c r="I985" s="293"/>
      <c r="J985" s="293"/>
      <c r="K985" s="293"/>
      <c r="L985" s="293"/>
      <c r="M985" s="293"/>
      <c r="N985" s="293">
        <v>12</v>
      </c>
      <c r="O985" s="293"/>
      <c r="P985" s="293"/>
      <c r="Q985" s="293"/>
      <c r="R985" s="293"/>
      <c r="S985" s="293"/>
      <c r="T985" s="293"/>
      <c r="U985" s="293"/>
      <c r="V985" s="293"/>
      <c r="W985" s="293"/>
      <c r="X985" s="293"/>
      <c r="Y985" s="422"/>
      <c r="Z985" s="411"/>
      <c r="AA985" s="411"/>
      <c r="AB985" s="411"/>
      <c r="AC985" s="294">
        <f>SUM(Y985:AB985)</f>
        <v>0</v>
      </c>
    </row>
    <row r="986" spans="1:29" ht="15" hidden="1" customHeight="1" outlineLevel="1">
      <c r="A986" s="525"/>
      <c r="B986" s="292" t="s">
        <v>344</v>
      </c>
      <c r="C986" s="289" t="s">
        <v>576</v>
      </c>
      <c r="D986" s="293"/>
      <c r="E986" s="293"/>
      <c r="F986" s="293"/>
      <c r="G986" s="293"/>
      <c r="H986" s="293"/>
      <c r="I986" s="293"/>
      <c r="J986" s="293"/>
      <c r="K986" s="293"/>
      <c r="L986" s="293"/>
      <c r="M986" s="293"/>
      <c r="N986" s="293">
        <f>N985</f>
        <v>12</v>
      </c>
      <c r="O986" s="293"/>
      <c r="P986" s="293"/>
      <c r="Q986" s="293"/>
      <c r="R986" s="293"/>
      <c r="S986" s="293"/>
      <c r="T986" s="293"/>
      <c r="U986" s="293"/>
      <c r="V986" s="293"/>
      <c r="W986" s="293"/>
      <c r="X986" s="293"/>
      <c r="Y986" s="407">
        <f>Y985</f>
        <v>0</v>
      </c>
      <c r="Z986" s="407">
        <f t="shared" ref="Z986" si="227">Z985</f>
        <v>0</v>
      </c>
      <c r="AA986" s="407">
        <f t="shared" ref="AA986" si="228">AA985</f>
        <v>0</v>
      </c>
      <c r="AB986" s="407">
        <f t="shared" ref="AB986" si="229">AB985</f>
        <v>0</v>
      </c>
      <c r="AC986" s="295"/>
    </row>
    <row r="987" spans="1:29" ht="15" hidden="1" customHeight="1" outlineLevel="1">
      <c r="A987" s="525"/>
      <c r="B987" s="313"/>
      <c r="C987" s="303"/>
      <c r="D987" s="289"/>
      <c r="E987" s="289"/>
      <c r="F987" s="289"/>
      <c r="G987" s="289"/>
      <c r="H987" s="289"/>
      <c r="I987" s="289"/>
      <c r="J987" s="289"/>
      <c r="K987" s="289"/>
      <c r="L987" s="289"/>
      <c r="M987" s="289"/>
      <c r="N987" s="289"/>
      <c r="O987" s="289"/>
      <c r="P987" s="289"/>
      <c r="Q987" s="289"/>
      <c r="R987" s="289"/>
      <c r="S987" s="289"/>
      <c r="T987" s="289"/>
      <c r="U987" s="289"/>
      <c r="V987" s="289"/>
      <c r="W987" s="289"/>
      <c r="X987" s="289"/>
      <c r="Y987" s="408"/>
      <c r="Z987" s="417"/>
      <c r="AA987" s="417"/>
      <c r="AB987" s="417"/>
      <c r="AC987" s="304"/>
    </row>
    <row r="988" spans="1:29" ht="28.5" hidden="1" customHeight="1" outlineLevel="1">
      <c r="A988" s="525">
        <v>12</v>
      </c>
      <c r="B988" s="424" t="s">
        <v>104</v>
      </c>
      <c r="C988" s="289" t="s">
        <v>583</v>
      </c>
      <c r="D988" s="293"/>
      <c r="E988" s="293"/>
      <c r="F988" s="293"/>
      <c r="G988" s="293"/>
      <c r="H988" s="293"/>
      <c r="I988" s="293"/>
      <c r="J988" s="293"/>
      <c r="K988" s="293"/>
      <c r="L988" s="293"/>
      <c r="M988" s="293"/>
      <c r="N988" s="293">
        <v>12</v>
      </c>
      <c r="O988" s="293"/>
      <c r="P988" s="293"/>
      <c r="Q988" s="293"/>
      <c r="R988" s="293"/>
      <c r="S988" s="293"/>
      <c r="T988" s="293"/>
      <c r="U988" s="293"/>
      <c r="V988" s="293"/>
      <c r="W988" s="293"/>
      <c r="X988" s="293"/>
      <c r="Y988" s="406"/>
      <c r="Z988" s="411"/>
      <c r="AA988" s="411"/>
      <c r="AB988" s="411"/>
      <c r="AC988" s="294">
        <f>SUM(Y988:AB988)</f>
        <v>0</v>
      </c>
    </row>
    <row r="989" spans="1:29" ht="15" hidden="1" customHeight="1" outlineLevel="1">
      <c r="A989" s="525"/>
      <c r="B989" s="292" t="s">
        <v>344</v>
      </c>
      <c r="C989" s="289" t="s">
        <v>576</v>
      </c>
      <c r="D989" s="293"/>
      <c r="E989" s="293"/>
      <c r="F989" s="293"/>
      <c r="G989" s="293"/>
      <c r="H989" s="293"/>
      <c r="I989" s="293"/>
      <c r="J989" s="293"/>
      <c r="K989" s="293"/>
      <c r="L989" s="293"/>
      <c r="M989" s="293"/>
      <c r="N989" s="293">
        <f>N988</f>
        <v>12</v>
      </c>
      <c r="O989" s="293"/>
      <c r="P989" s="293"/>
      <c r="Q989" s="293"/>
      <c r="R989" s="293"/>
      <c r="S989" s="293"/>
      <c r="T989" s="293"/>
      <c r="U989" s="293"/>
      <c r="V989" s="293"/>
      <c r="W989" s="293"/>
      <c r="X989" s="293"/>
      <c r="Y989" s="407">
        <f>Y988</f>
        <v>0</v>
      </c>
      <c r="Z989" s="407">
        <f t="shared" ref="Z989" si="230">Z988</f>
        <v>0</v>
      </c>
      <c r="AA989" s="407">
        <f t="shared" ref="AA989" si="231">AA988</f>
        <v>0</v>
      </c>
      <c r="AB989" s="407">
        <f t="shared" ref="AB989" si="232">AB988</f>
        <v>0</v>
      </c>
      <c r="AC989" s="295"/>
    </row>
    <row r="990" spans="1:29" ht="15" hidden="1" customHeight="1" outlineLevel="1">
      <c r="A990" s="525"/>
      <c r="B990" s="313"/>
      <c r="C990" s="303"/>
      <c r="D990" s="289"/>
      <c r="E990" s="289"/>
      <c r="F990" s="289"/>
      <c r="G990" s="289"/>
      <c r="H990" s="289"/>
      <c r="I990" s="289"/>
      <c r="J990" s="289"/>
      <c r="K990" s="289"/>
      <c r="L990" s="289"/>
      <c r="M990" s="289"/>
      <c r="N990" s="289"/>
      <c r="O990" s="289"/>
      <c r="P990" s="289"/>
      <c r="Q990" s="289"/>
      <c r="R990" s="289"/>
      <c r="S990" s="289"/>
      <c r="T990" s="289"/>
      <c r="U990" s="289"/>
      <c r="V990" s="289"/>
      <c r="W990" s="289"/>
      <c r="X990" s="289"/>
      <c r="Y990" s="418"/>
      <c r="Z990" s="418"/>
      <c r="AA990" s="408"/>
      <c r="AB990" s="408"/>
      <c r="AC990" s="304"/>
    </row>
    <row r="991" spans="1:29" ht="15" hidden="1" customHeight="1" outlineLevel="1">
      <c r="A991" s="525">
        <v>13</v>
      </c>
      <c r="B991" s="424" t="s">
        <v>105</v>
      </c>
      <c r="C991" s="289" t="s">
        <v>583</v>
      </c>
      <c r="D991" s="293"/>
      <c r="E991" s="293"/>
      <c r="F991" s="293"/>
      <c r="G991" s="293"/>
      <c r="H991" s="293"/>
      <c r="I991" s="293"/>
      <c r="J991" s="293"/>
      <c r="K991" s="293"/>
      <c r="L991" s="293"/>
      <c r="M991" s="293"/>
      <c r="N991" s="293">
        <v>12</v>
      </c>
      <c r="O991" s="293"/>
      <c r="P991" s="293"/>
      <c r="Q991" s="293"/>
      <c r="R991" s="293"/>
      <c r="S991" s="293"/>
      <c r="T991" s="293"/>
      <c r="U991" s="293"/>
      <c r="V991" s="293"/>
      <c r="W991" s="293"/>
      <c r="X991" s="293"/>
      <c r="Y991" s="406"/>
      <c r="Z991" s="411"/>
      <c r="AA991" s="411"/>
      <c r="AB991" s="411"/>
      <c r="AC991" s="294">
        <f>SUM(Y991:AB991)</f>
        <v>0</v>
      </c>
    </row>
    <row r="992" spans="1:29" ht="15" hidden="1" customHeight="1" outlineLevel="1">
      <c r="A992" s="525"/>
      <c r="B992" s="292" t="s">
        <v>344</v>
      </c>
      <c r="C992" s="289" t="s">
        <v>576</v>
      </c>
      <c r="D992" s="293"/>
      <c r="E992" s="293"/>
      <c r="F992" s="293"/>
      <c r="G992" s="293"/>
      <c r="H992" s="293"/>
      <c r="I992" s="293"/>
      <c r="J992" s="293"/>
      <c r="K992" s="293"/>
      <c r="L992" s="293"/>
      <c r="M992" s="293"/>
      <c r="N992" s="293">
        <f>N991</f>
        <v>12</v>
      </c>
      <c r="O992" s="293"/>
      <c r="P992" s="293"/>
      <c r="Q992" s="293"/>
      <c r="R992" s="293"/>
      <c r="S992" s="293"/>
      <c r="T992" s="293"/>
      <c r="U992" s="293"/>
      <c r="V992" s="293"/>
      <c r="W992" s="293"/>
      <c r="X992" s="293"/>
      <c r="Y992" s="407">
        <f>Y991</f>
        <v>0</v>
      </c>
      <c r="Z992" s="407">
        <f t="shared" ref="Z992" si="233">Z991</f>
        <v>0</v>
      </c>
      <c r="AA992" s="407">
        <f t="shared" ref="AA992" si="234">AA991</f>
        <v>0</v>
      </c>
      <c r="AB992" s="407">
        <f t="shared" ref="AB992" si="235">AB991</f>
        <v>0</v>
      </c>
      <c r="AC992" s="304"/>
    </row>
    <row r="993" spans="1:30" ht="15" hidden="1" customHeight="1" outlineLevel="1">
      <c r="A993" s="525"/>
      <c r="B993" s="313"/>
      <c r="C993" s="303"/>
      <c r="D993" s="289"/>
      <c r="E993" s="289"/>
      <c r="F993" s="289"/>
      <c r="G993" s="289"/>
      <c r="H993" s="289"/>
      <c r="I993" s="289"/>
      <c r="J993" s="289"/>
      <c r="K993" s="289"/>
      <c r="L993" s="289"/>
      <c r="M993" s="289"/>
      <c r="N993" s="289"/>
      <c r="O993" s="289"/>
      <c r="P993" s="289"/>
      <c r="Q993" s="289"/>
      <c r="R993" s="289"/>
      <c r="S993" s="289"/>
      <c r="T993" s="289"/>
      <c r="U993" s="289"/>
      <c r="V993" s="289"/>
      <c r="W993" s="289"/>
      <c r="X993" s="289"/>
      <c r="Y993" s="408"/>
      <c r="Z993" s="408"/>
      <c r="AA993" s="408"/>
      <c r="AB993" s="408"/>
      <c r="AC993" s="304"/>
    </row>
    <row r="994" spans="1:30" ht="15" hidden="1" customHeight="1" outlineLevel="1">
      <c r="A994" s="525"/>
      <c r="B994" s="286" t="s">
        <v>106</v>
      </c>
      <c r="C994" s="287"/>
      <c r="D994" s="288"/>
      <c r="E994" s="288"/>
      <c r="F994" s="288"/>
      <c r="G994" s="288"/>
      <c r="H994" s="288"/>
      <c r="I994" s="288"/>
      <c r="J994" s="288"/>
      <c r="K994" s="288"/>
      <c r="L994" s="288"/>
      <c r="M994" s="288"/>
      <c r="N994" s="288"/>
      <c r="O994" s="288"/>
      <c r="P994" s="287"/>
      <c r="Q994" s="287"/>
      <c r="R994" s="287"/>
      <c r="S994" s="287"/>
      <c r="T994" s="287"/>
      <c r="U994" s="287"/>
      <c r="V994" s="287"/>
      <c r="W994" s="287"/>
      <c r="X994" s="287"/>
      <c r="Y994" s="410"/>
      <c r="Z994" s="410"/>
      <c r="AA994" s="410"/>
      <c r="AB994" s="410"/>
      <c r="AC994" s="290"/>
    </row>
    <row r="995" spans="1:30" ht="15" hidden="1" customHeight="1" outlineLevel="1">
      <c r="A995" s="525">
        <v>14</v>
      </c>
      <c r="B995" s="313" t="s">
        <v>107</v>
      </c>
      <c r="C995" s="289" t="s">
        <v>583</v>
      </c>
      <c r="D995" s="293"/>
      <c r="E995" s="293"/>
      <c r="F995" s="293"/>
      <c r="G995" s="293"/>
      <c r="H995" s="293"/>
      <c r="I995" s="293"/>
      <c r="J995" s="293"/>
      <c r="K995" s="293"/>
      <c r="L995" s="293"/>
      <c r="M995" s="293"/>
      <c r="N995" s="293">
        <v>12</v>
      </c>
      <c r="O995" s="293"/>
      <c r="P995" s="293"/>
      <c r="Q995" s="293"/>
      <c r="R995" s="293"/>
      <c r="S995" s="293"/>
      <c r="T995" s="293"/>
      <c r="U995" s="293"/>
      <c r="V995" s="293"/>
      <c r="W995" s="293"/>
      <c r="X995" s="293"/>
      <c r="Y995" s="406"/>
      <c r="Z995" s="406"/>
      <c r="AA995" s="406"/>
      <c r="AB995" s="406"/>
      <c r="AC995" s="294">
        <f>SUM(Y995:AB995)</f>
        <v>0</v>
      </c>
    </row>
    <row r="996" spans="1:30" ht="15" hidden="1" customHeight="1" outlineLevel="1">
      <c r="A996" s="525"/>
      <c r="B996" s="292" t="s">
        <v>344</v>
      </c>
      <c r="C996" s="289" t="s">
        <v>576</v>
      </c>
      <c r="D996" s="293"/>
      <c r="E996" s="293"/>
      <c r="F996" s="293"/>
      <c r="G996" s="293"/>
      <c r="H996" s="293"/>
      <c r="I996" s="293"/>
      <c r="J996" s="293"/>
      <c r="K996" s="293"/>
      <c r="L996" s="293"/>
      <c r="M996" s="293"/>
      <c r="N996" s="293">
        <f>N995</f>
        <v>12</v>
      </c>
      <c r="O996" s="293"/>
      <c r="P996" s="293"/>
      <c r="Q996" s="293"/>
      <c r="R996" s="293"/>
      <c r="S996" s="293"/>
      <c r="T996" s="293"/>
      <c r="U996" s="293"/>
      <c r="V996" s="293"/>
      <c r="W996" s="293"/>
      <c r="X996" s="293"/>
      <c r="Y996" s="407">
        <f>Y995</f>
        <v>0</v>
      </c>
      <c r="Z996" s="407">
        <f t="shared" ref="Z996" si="236">Z995</f>
        <v>0</v>
      </c>
      <c r="AA996" s="407">
        <f t="shared" ref="AA996" si="237">AA995</f>
        <v>0</v>
      </c>
      <c r="AB996" s="407">
        <f t="shared" ref="AB996" si="238">AB995</f>
        <v>0</v>
      </c>
      <c r="AC996" s="295"/>
    </row>
    <row r="997" spans="1:30" ht="15" hidden="1" customHeight="1" outlineLevel="1">
      <c r="A997" s="525"/>
      <c r="B997" s="313"/>
      <c r="C997" s="303"/>
      <c r="D997" s="289"/>
      <c r="E997" s="289"/>
      <c r="F997" s="289"/>
      <c r="G997" s="289"/>
      <c r="H997" s="289"/>
      <c r="I997" s="289"/>
      <c r="J997" s="289"/>
      <c r="K997" s="289"/>
      <c r="L997" s="289"/>
      <c r="M997" s="289"/>
      <c r="N997" s="463"/>
      <c r="O997" s="289"/>
      <c r="P997" s="289"/>
      <c r="Q997" s="289"/>
      <c r="R997" s="289"/>
      <c r="S997" s="289"/>
      <c r="T997" s="289"/>
      <c r="U997" s="289"/>
      <c r="V997" s="289"/>
      <c r="W997" s="289"/>
      <c r="X997" s="289"/>
      <c r="Y997" s="408"/>
      <c r="Z997" s="408"/>
      <c r="AA997" s="408"/>
      <c r="AB997" s="408"/>
      <c r="AC997" s="299"/>
    </row>
    <row r="998" spans="1:30" s="307" customFormat="1" ht="15.6" hidden="1" outlineLevel="1">
      <c r="A998" s="525"/>
      <c r="B998" s="286" t="s">
        <v>488</v>
      </c>
      <c r="C998" s="289"/>
      <c r="D998" s="289"/>
      <c r="E998" s="289"/>
      <c r="F998" s="289"/>
      <c r="G998" s="289"/>
      <c r="H998" s="289"/>
      <c r="I998" s="289"/>
      <c r="J998" s="289"/>
      <c r="K998" s="289"/>
      <c r="L998" s="289"/>
      <c r="M998" s="289"/>
      <c r="N998" s="289"/>
      <c r="O998" s="289"/>
      <c r="P998" s="289"/>
      <c r="Q998" s="289"/>
      <c r="R998" s="289"/>
      <c r="S998" s="289"/>
      <c r="T998" s="289"/>
      <c r="U998" s="289"/>
      <c r="V998" s="289"/>
      <c r="W998" s="289"/>
      <c r="X998" s="289"/>
      <c r="Y998" s="408"/>
      <c r="Z998" s="408"/>
      <c r="AA998" s="408"/>
      <c r="AB998" s="408"/>
      <c r="AC998" s="510"/>
      <c r="AD998" s="423"/>
    </row>
    <row r="999" spans="1:30" ht="15" hidden="1" outlineLevel="1">
      <c r="A999" s="525">
        <v>15</v>
      </c>
      <c r="B999" s="292" t="s">
        <v>493</v>
      </c>
      <c r="C999" s="289" t="s">
        <v>583</v>
      </c>
      <c r="D999" s="293"/>
      <c r="E999" s="293"/>
      <c r="F999" s="293"/>
      <c r="G999" s="293"/>
      <c r="H999" s="293"/>
      <c r="I999" s="293"/>
      <c r="J999" s="293"/>
      <c r="K999" s="293"/>
      <c r="L999" s="293"/>
      <c r="M999" s="293"/>
      <c r="N999" s="293">
        <v>0</v>
      </c>
      <c r="O999" s="293"/>
      <c r="P999" s="293"/>
      <c r="Q999" s="293"/>
      <c r="R999" s="293"/>
      <c r="S999" s="293"/>
      <c r="T999" s="293"/>
      <c r="U999" s="293"/>
      <c r="V999" s="293"/>
      <c r="W999" s="293"/>
      <c r="X999" s="293"/>
      <c r="Y999" s="406"/>
      <c r="Z999" s="406"/>
      <c r="AA999" s="406"/>
      <c r="AB999" s="406"/>
      <c r="AC999" s="623">
        <f>SUM(Y999:AB999)</f>
        <v>0</v>
      </c>
    </row>
    <row r="1000" spans="1:30" ht="15" hidden="1" outlineLevel="1">
      <c r="A1000" s="525"/>
      <c r="B1000" s="292" t="s">
        <v>340</v>
      </c>
      <c r="C1000" s="289" t="s">
        <v>576</v>
      </c>
      <c r="D1000" s="293"/>
      <c r="E1000" s="293"/>
      <c r="F1000" s="293"/>
      <c r="G1000" s="293"/>
      <c r="H1000" s="293"/>
      <c r="I1000" s="293"/>
      <c r="J1000" s="293"/>
      <c r="K1000" s="293"/>
      <c r="L1000" s="293"/>
      <c r="M1000" s="293"/>
      <c r="N1000" s="293">
        <f>N999</f>
        <v>0</v>
      </c>
      <c r="O1000" s="293"/>
      <c r="P1000" s="293"/>
      <c r="Q1000" s="293"/>
      <c r="R1000" s="293"/>
      <c r="S1000" s="293"/>
      <c r="T1000" s="293"/>
      <c r="U1000" s="293"/>
      <c r="V1000" s="293"/>
      <c r="W1000" s="293"/>
      <c r="X1000" s="293"/>
      <c r="Y1000" s="407">
        <f>Y999</f>
        <v>0</v>
      </c>
      <c r="Z1000" s="407">
        <f>Z999</f>
        <v>0</v>
      </c>
      <c r="AA1000" s="407">
        <f t="shared" ref="AA1000:AB1000" si="239">AA999</f>
        <v>0</v>
      </c>
      <c r="AB1000" s="407">
        <f t="shared" si="239"/>
        <v>0</v>
      </c>
      <c r="AC1000" s="295"/>
    </row>
    <row r="1001" spans="1:30" ht="15" hidden="1" outlineLevel="1">
      <c r="A1001" s="525"/>
      <c r="B1001" s="313"/>
      <c r="C1001" s="303"/>
      <c r="D1001" s="289"/>
      <c r="E1001" s="289"/>
      <c r="F1001" s="289"/>
      <c r="G1001" s="289"/>
      <c r="H1001" s="289"/>
      <c r="I1001" s="289"/>
      <c r="J1001" s="289"/>
      <c r="K1001" s="289"/>
      <c r="L1001" s="289"/>
      <c r="M1001" s="289"/>
      <c r="N1001" s="289"/>
      <c r="O1001" s="289"/>
      <c r="P1001" s="289"/>
      <c r="Q1001" s="289"/>
      <c r="R1001" s="289"/>
      <c r="S1001" s="289"/>
      <c r="T1001" s="289"/>
      <c r="U1001" s="289"/>
      <c r="V1001" s="289"/>
      <c r="W1001" s="289"/>
      <c r="X1001" s="289"/>
      <c r="Y1001" s="408"/>
      <c r="Z1001" s="408"/>
      <c r="AA1001" s="408"/>
      <c r="AB1001" s="408"/>
      <c r="AC1001" s="304"/>
    </row>
    <row r="1002" spans="1:30" s="281" customFormat="1" ht="15" hidden="1" outlineLevel="1">
      <c r="A1002" s="525">
        <v>16</v>
      </c>
      <c r="B1002" s="322" t="s">
        <v>489</v>
      </c>
      <c r="C1002" s="289" t="s">
        <v>583</v>
      </c>
      <c r="D1002" s="293"/>
      <c r="E1002" s="293"/>
      <c r="F1002" s="293"/>
      <c r="G1002" s="293"/>
      <c r="H1002" s="293"/>
      <c r="I1002" s="293"/>
      <c r="J1002" s="293"/>
      <c r="K1002" s="293"/>
      <c r="L1002" s="293"/>
      <c r="M1002" s="293"/>
      <c r="N1002" s="293">
        <v>0</v>
      </c>
      <c r="O1002" s="293"/>
      <c r="P1002" s="293"/>
      <c r="Q1002" s="293"/>
      <c r="R1002" s="293"/>
      <c r="S1002" s="293"/>
      <c r="T1002" s="293"/>
      <c r="U1002" s="293"/>
      <c r="V1002" s="293"/>
      <c r="W1002" s="293"/>
      <c r="X1002" s="293"/>
      <c r="Y1002" s="406"/>
      <c r="Z1002" s="406"/>
      <c r="AA1002" s="406"/>
      <c r="AB1002" s="406"/>
      <c r="AC1002" s="294">
        <f>SUM(Y1002:AB1002)</f>
        <v>0</v>
      </c>
      <c r="AD1002" s="423"/>
    </row>
    <row r="1003" spans="1:30" s="281" customFormat="1" ht="15" hidden="1" outlineLevel="1">
      <c r="A1003" s="525"/>
      <c r="B1003" s="292" t="s">
        <v>340</v>
      </c>
      <c r="C1003" s="289" t="s">
        <v>576</v>
      </c>
      <c r="D1003" s="293"/>
      <c r="E1003" s="293"/>
      <c r="F1003" s="293"/>
      <c r="G1003" s="293"/>
      <c r="H1003" s="293"/>
      <c r="I1003" s="293"/>
      <c r="J1003" s="293"/>
      <c r="K1003" s="293"/>
      <c r="L1003" s="293"/>
      <c r="M1003" s="293"/>
      <c r="N1003" s="293">
        <f>N1002</f>
        <v>0</v>
      </c>
      <c r="O1003" s="293"/>
      <c r="P1003" s="293"/>
      <c r="Q1003" s="293"/>
      <c r="R1003" s="293"/>
      <c r="S1003" s="293"/>
      <c r="T1003" s="293"/>
      <c r="U1003" s="293"/>
      <c r="V1003" s="293"/>
      <c r="W1003" s="293"/>
      <c r="X1003" s="293"/>
      <c r="Y1003" s="407">
        <f>Y1002</f>
        <v>0</v>
      </c>
      <c r="Z1003" s="407">
        <f t="shared" ref="Z1003:AB1003" si="240">Z1002</f>
        <v>0</v>
      </c>
      <c r="AA1003" s="407">
        <f t="shared" si="240"/>
        <v>0</v>
      </c>
      <c r="AB1003" s="407">
        <f t="shared" si="240"/>
        <v>0</v>
      </c>
      <c r="AC1003" s="295"/>
      <c r="AD1003" s="423"/>
    </row>
    <row r="1004" spans="1:30" s="281" customFormat="1" ht="15" hidden="1" outlineLevel="1">
      <c r="A1004" s="525"/>
      <c r="B1004" s="322"/>
      <c r="C1004" s="289"/>
      <c r="D1004" s="289"/>
      <c r="E1004" s="289"/>
      <c r="F1004" s="289"/>
      <c r="G1004" s="289"/>
      <c r="H1004" s="289"/>
      <c r="I1004" s="289"/>
      <c r="J1004" s="289"/>
      <c r="K1004" s="289"/>
      <c r="L1004" s="289"/>
      <c r="M1004" s="289"/>
      <c r="N1004" s="289"/>
      <c r="O1004" s="289"/>
      <c r="P1004" s="289"/>
      <c r="Q1004" s="289"/>
      <c r="R1004" s="289"/>
      <c r="S1004" s="289"/>
      <c r="T1004" s="289"/>
      <c r="U1004" s="289"/>
      <c r="V1004" s="289"/>
      <c r="W1004" s="289"/>
      <c r="X1004" s="289"/>
      <c r="Y1004" s="408"/>
      <c r="Z1004" s="408"/>
      <c r="AA1004" s="408"/>
      <c r="AB1004" s="408"/>
      <c r="AC1004" s="311"/>
    </row>
    <row r="1005" spans="1:30" ht="15.6" hidden="1" outlineLevel="1">
      <c r="A1005" s="525"/>
      <c r="B1005" s="512" t="s">
        <v>494</v>
      </c>
      <c r="C1005" s="318"/>
      <c r="D1005" s="288"/>
      <c r="E1005" s="287"/>
      <c r="F1005" s="287"/>
      <c r="G1005" s="287"/>
      <c r="H1005" s="287"/>
      <c r="I1005" s="287"/>
      <c r="J1005" s="287"/>
      <c r="K1005" s="287"/>
      <c r="L1005" s="287"/>
      <c r="M1005" s="287"/>
      <c r="N1005" s="288"/>
      <c r="O1005" s="287"/>
      <c r="P1005" s="287"/>
      <c r="Q1005" s="287"/>
      <c r="R1005" s="287"/>
      <c r="S1005" s="287"/>
      <c r="T1005" s="287"/>
      <c r="U1005" s="287"/>
      <c r="V1005" s="287"/>
      <c r="W1005" s="287"/>
      <c r="X1005" s="287"/>
      <c r="Y1005" s="410"/>
      <c r="Z1005" s="410"/>
      <c r="AA1005" s="410"/>
      <c r="AB1005" s="410"/>
      <c r="AC1005" s="290"/>
    </row>
    <row r="1006" spans="1:30" ht="15" hidden="1" outlineLevel="1">
      <c r="A1006" s="525">
        <v>17</v>
      </c>
      <c r="B1006" s="424" t="s">
        <v>111</v>
      </c>
      <c r="C1006" s="289" t="s">
        <v>583</v>
      </c>
      <c r="D1006" s="293"/>
      <c r="E1006" s="293"/>
      <c r="F1006" s="293"/>
      <c r="G1006" s="293"/>
      <c r="H1006" s="293"/>
      <c r="I1006" s="293"/>
      <c r="J1006" s="293"/>
      <c r="K1006" s="293"/>
      <c r="L1006" s="293"/>
      <c r="M1006" s="293"/>
      <c r="N1006" s="293">
        <v>12</v>
      </c>
      <c r="O1006" s="293"/>
      <c r="P1006" s="293"/>
      <c r="Q1006" s="293"/>
      <c r="R1006" s="293"/>
      <c r="S1006" s="293"/>
      <c r="T1006" s="293"/>
      <c r="U1006" s="293"/>
      <c r="V1006" s="293"/>
      <c r="W1006" s="293"/>
      <c r="X1006" s="293"/>
      <c r="Y1006" s="422"/>
      <c r="Z1006" s="406"/>
      <c r="AA1006" s="406"/>
      <c r="AB1006" s="406"/>
      <c r="AC1006" s="294">
        <f>SUM(Y1006:AB1006)</f>
        <v>0</v>
      </c>
    </row>
    <row r="1007" spans="1:30" ht="15" hidden="1" outlineLevel="1">
      <c r="A1007" s="525"/>
      <c r="B1007" s="292" t="s">
        <v>340</v>
      </c>
      <c r="C1007" s="289" t="s">
        <v>576</v>
      </c>
      <c r="D1007" s="293"/>
      <c r="E1007" s="293"/>
      <c r="F1007" s="293"/>
      <c r="G1007" s="293"/>
      <c r="H1007" s="293"/>
      <c r="I1007" s="293"/>
      <c r="J1007" s="293"/>
      <c r="K1007" s="293"/>
      <c r="L1007" s="293"/>
      <c r="M1007" s="293"/>
      <c r="N1007" s="293">
        <f>N1006</f>
        <v>12</v>
      </c>
      <c r="O1007" s="293"/>
      <c r="P1007" s="293"/>
      <c r="Q1007" s="293"/>
      <c r="R1007" s="293"/>
      <c r="S1007" s="293"/>
      <c r="T1007" s="293"/>
      <c r="U1007" s="293"/>
      <c r="V1007" s="293"/>
      <c r="W1007" s="293"/>
      <c r="X1007" s="293"/>
      <c r="Y1007" s="407">
        <f>Y1006</f>
        <v>0</v>
      </c>
      <c r="Z1007" s="407">
        <f t="shared" ref="Z1007:AB1007" si="241">Z1006</f>
        <v>0</v>
      </c>
      <c r="AA1007" s="407">
        <f t="shared" si="241"/>
        <v>0</v>
      </c>
      <c r="AB1007" s="407">
        <f t="shared" si="241"/>
        <v>0</v>
      </c>
      <c r="AC1007" s="304"/>
    </row>
    <row r="1008" spans="1:30" ht="15" hidden="1" outlineLevel="1">
      <c r="A1008" s="525"/>
      <c r="B1008" s="292"/>
      <c r="C1008" s="289"/>
      <c r="D1008" s="289"/>
      <c r="E1008" s="289"/>
      <c r="F1008" s="289"/>
      <c r="G1008" s="289"/>
      <c r="H1008" s="289"/>
      <c r="I1008" s="289"/>
      <c r="J1008" s="289"/>
      <c r="K1008" s="289"/>
      <c r="L1008" s="289"/>
      <c r="M1008" s="289"/>
      <c r="N1008" s="289"/>
      <c r="O1008" s="289"/>
      <c r="P1008" s="289"/>
      <c r="Q1008" s="289"/>
      <c r="R1008" s="289"/>
      <c r="S1008" s="289"/>
      <c r="T1008" s="289"/>
      <c r="U1008" s="289"/>
      <c r="V1008" s="289"/>
      <c r="W1008" s="289"/>
      <c r="X1008" s="289"/>
      <c r="Y1008" s="418"/>
      <c r="Z1008" s="421"/>
      <c r="AA1008" s="421"/>
      <c r="AB1008" s="421"/>
      <c r="AC1008" s="304"/>
      <c r="AD1008" s="281"/>
    </row>
    <row r="1009" spans="1:30" ht="15" hidden="1" outlineLevel="1">
      <c r="A1009" s="525">
        <v>18</v>
      </c>
      <c r="B1009" s="424" t="s">
        <v>108</v>
      </c>
      <c r="C1009" s="289" t="s">
        <v>583</v>
      </c>
      <c r="D1009" s="293"/>
      <c r="E1009" s="293"/>
      <c r="F1009" s="293"/>
      <c r="G1009" s="293"/>
      <c r="H1009" s="293"/>
      <c r="I1009" s="293"/>
      <c r="J1009" s="293"/>
      <c r="K1009" s="293"/>
      <c r="L1009" s="293"/>
      <c r="M1009" s="293"/>
      <c r="N1009" s="293">
        <v>12</v>
      </c>
      <c r="O1009" s="293"/>
      <c r="P1009" s="293"/>
      <c r="Q1009" s="293"/>
      <c r="R1009" s="293"/>
      <c r="S1009" s="293"/>
      <c r="T1009" s="293"/>
      <c r="U1009" s="293"/>
      <c r="V1009" s="293"/>
      <c r="W1009" s="293"/>
      <c r="X1009" s="293"/>
      <c r="Y1009" s="422"/>
      <c r="Z1009" s="406"/>
      <c r="AA1009" s="406"/>
      <c r="AB1009" s="406"/>
      <c r="AC1009" s="294">
        <f>SUM(Y1009:AB1009)</f>
        <v>0</v>
      </c>
      <c r="AD1009" s="281"/>
    </row>
    <row r="1010" spans="1:30" ht="15" hidden="1" outlineLevel="1">
      <c r="A1010" s="525"/>
      <c r="B1010" s="292" t="s">
        <v>340</v>
      </c>
      <c r="C1010" s="289" t="s">
        <v>576</v>
      </c>
      <c r="D1010" s="293"/>
      <c r="E1010" s="293"/>
      <c r="F1010" s="293"/>
      <c r="G1010" s="293"/>
      <c r="H1010" s="293"/>
      <c r="I1010" s="293"/>
      <c r="J1010" s="293"/>
      <c r="K1010" s="293"/>
      <c r="L1010" s="293"/>
      <c r="M1010" s="293"/>
      <c r="N1010" s="293">
        <f>N1009</f>
        <v>12</v>
      </c>
      <c r="O1010" s="293"/>
      <c r="P1010" s="293"/>
      <c r="Q1010" s="293"/>
      <c r="R1010" s="293"/>
      <c r="S1010" s="293"/>
      <c r="T1010" s="293"/>
      <c r="U1010" s="293"/>
      <c r="V1010" s="293"/>
      <c r="W1010" s="293"/>
      <c r="X1010" s="293"/>
      <c r="Y1010" s="407">
        <f>Y1009</f>
        <v>0</v>
      </c>
      <c r="Z1010" s="407">
        <f t="shared" ref="Z1010:AB1010" si="242">Z1009</f>
        <v>0</v>
      </c>
      <c r="AA1010" s="407">
        <f t="shared" si="242"/>
        <v>0</v>
      </c>
      <c r="AB1010" s="407">
        <f t="shared" si="242"/>
        <v>0</v>
      </c>
      <c r="AC1010" s="304"/>
      <c r="AD1010" s="281"/>
    </row>
    <row r="1011" spans="1:30" ht="15" hidden="1" outlineLevel="1">
      <c r="A1011" s="525"/>
      <c r="B1011" s="320"/>
      <c r="C1011" s="289"/>
      <c r="D1011" s="289"/>
      <c r="E1011" s="289"/>
      <c r="F1011" s="289"/>
      <c r="G1011" s="289"/>
      <c r="H1011" s="289"/>
      <c r="I1011" s="289"/>
      <c r="J1011" s="289"/>
      <c r="K1011" s="289"/>
      <c r="L1011" s="289"/>
      <c r="M1011" s="289"/>
      <c r="N1011" s="289"/>
      <c r="O1011" s="289"/>
      <c r="P1011" s="289"/>
      <c r="Q1011" s="289"/>
      <c r="R1011" s="289"/>
      <c r="S1011" s="289"/>
      <c r="T1011" s="289"/>
      <c r="U1011" s="289"/>
      <c r="V1011" s="289"/>
      <c r="W1011" s="289"/>
      <c r="X1011" s="289"/>
      <c r="Y1011" s="419"/>
      <c r="Z1011" s="420"/>
      <c r="AA1011" s="420"/>
      <c r="AB1011" s="420"/>
      <c r="AC1011" s="295"/>
    </row>
    <row r="1012" spans="1:30" ht="15" hidden="1" outlineLevel="1">
      <c r="A1012" s="525">
        <v>19</v>
      </c>
      <c r="B1012" s="424" t="s">
        <v>110</v>
      </c>
      <c r="C1012" s="289" t="s">
        <v>583</v>
      </c>
      <c r="D1012" s="293"/>
      <c r="E1012" s="293"/>
      <c r="F1012" s="293"/>
      <c r="G1012" s="293"/>
      <c r="H1012" s="293"/>
      <c r="I1012" s="293"/>
      <c r="J1012" s="293"/>
      <c r="K1012" s="293"/>
      <c r="L1012" s="293"/>
      <c r="M1012" s="293"/>
      <c r="N1012" s="293">
        <v>12</v>
      </c>
      <c r="O1012" s="293"/>
      <c r="P1012" s="293"/>
      <c r="Q1012" s="293"/>
      <c r="R1012" s="293"/>
      <c r="S1012" s="293"/>
      <c r="T1012" s="293"/>
      <c r="U1012" s="293"/>
      <c r="V1012" s="293"/>
      <c r="W1012" s="293"/>
      <c r="X1012" s="293"/>
      <c r="Y1012" s="422"/>
      <c r="Z1012" s="406"/>
      <c r="AA1012" s="406"/>
      <c r="AB1012" s="406"/>
      <c r="AC1012" s="294">
        <f>SUM(Y1012:AB1012)</f>
        <v>0</v>
      </c>
    </row>
    <row r="1013" spans="1:30" ht="15" hidden="1" outlineLevel="1">
      <c r="A1013" s="525"/>
      <c r="B1013" s="292" t="s">
        <v>340</v>
      </c>
      <c r="C1013" s="289" t="s">
        <v>576</v>
      </c>
      <c r="D1013" s="293"/>
      <c r="E1013" s="293"/>
      <c r="F1013" s="293"/>
      <c r="G1013" s="293"/>
      <c r="H1013" s="293"/>
      <c r="I1013" s="293"/>
      <c r="J1013" s="293"/>
      <c r="K1013" s="293"/>
      <c r="L1013" s="293"/>
      <c r="M1013" s="293"/>
      <c r="N1013" s="293">
        <f>N1012</f>
        <v>12</v>
      </c>
      <c r="O1013" s="293"/>
      <c r="P1013" s="293"/>
      <c r="Q1013" s="293"/>
      <c r="R1013" s="293"/>
      <c r="S1013" s="293"/>
      <c r="T1013" s="293"/>
      <c r="U1013" s="293"/>
      <c r="V1013" s="293"/>
      <c r="W1013" s="293"/>
      <c r="X1013" s="293"/>
      <c r="Y1013" s="407">
        <f>Y1012</f>
        <v>0</v>
      </c>
      <c r="Z1013" s="407">
        <f t="shared" ref="Z1013:AB1013" si="243">Z1012</f>
        <v>0</v>
      </c>
      <c r="AA1013" s="407">
        <f t="shared" si="243"/>
        <v>0</v>
      </c>
      <c r="AB1013" s="407">
        <f t="shared" si="243"/>
        <v>0</v>
      </c>
      <c r="AC1013" s="295"/>
    </row>
    <row r="1014" spans="1:30" ht="15" hidden="1" outlineLevel="1">
      <c r="A1014" s="525"/>
      <c r="B1014" s="320"/>
      <c r="C1014" s="289"/>
      <c r="D1014" s="289"/>
      <c r="E1014" s="289"/>
      <c r="F1014" s="289"/>
      <c r="G1014" s="289"/>
      <c r="H1014" s="289"/>
      <c r="I1014" s="289"/>
      <c r="J1014" s="289"/>
      <c r="K1014" s="289"/>
      <c r="L1014" s="289"/>
      <c r="M1014" s="289"/>
      <c r="N1014" s="289"/>
      <c r="O1014" s="289"/>
      <c r="P1014" s="289"/>
      <c r="Q1014" s="289"/>
      <c r="R1014" s="289"/>
      <c r="S1014" s="289"/>
      <c r="T1014" s="289"/>
      <c r="U1014" s="289"/>
      <c r="V1014" s="289"/>
      <c r="W1014" s="289"/>
      <c r="X1014" s="289"/>
      <c r="Y1014" s="408"/>
      <c r="Z1014" s="408"/>
      <c r="AA1014" s="408"/>
      <c r="AB1014" s="408"/>
      <c r="AC1014" s="304"/>
    </row>
    <row r="1015" spans="1:30" ht="15" hidden="1" outlineLevel="1">
      <c r="A1015" s="525">
        <v>20</v>
      </c>
      <c r="B1015" s="424" t="s">
        <v>109</v>
      </c>
      <c r="C1015" s="289" t="s">
        <v>583</v>
      </c>
      <c r="D1015" s="293"/>
      <c r="E1015" s="293"/>
      <c r="F1015" s="293"/>
      <c r="G1015" s="293"/>
      <c r="H1015" s="293"/>
      <c r="I1015" s="293"/>
      <c r="J1015" s="293"/>
      <c r="K1015" s="293"/>
      <c r="L1015" s="293"/>
      <c r="M1015" s="293"/>
      <c r="N1015" s="293">
        <v>12</v>
      </c>
      <c r="O1015" s="293"/>
      <c r="P1015" s="293"/>
      <c r="Q1015" s="293"/>
      <c r="R1015" s="293"/>
      <c r="S1015" s="293"/>
      <c r="T1015" s="293"/>
      <c r="U1015" s="293"/>
      <c r="V1015" s="293"/>
      <c r="W1015" s="293"/>
      <c r="X1015" s="293"/>
      <c r="Y1015" s="422"/>
      <c r="Z1015" s="406"/>
      <c r="AA1015" s="406"/>
      <c r="AB1015" s="406"/>
      <c r="AC1015" s="294">
        <f>SUM(Y1015:AB1015)</f>
        <v>0</v>
      </c>
    </row>
    <row r="1016" spans="1:30" ht="15" hidden="1" outlineLevel="1">
      <c r="A1016" s="525"/>
      <c r="B1016" s="292" t="s">
        <v>340</v>
      </c>
      <c r="C1016" s="289" t="s">
        <v>576</v>
      </c>
      <c r="D1016" s="293"/>
      <c r="E1016" s="293"/>
      <c r="F1016" s="293"/>
      <c r="G1016" s="293"/>
      <c r="H1016" s="293"/>
      <c r="I1016" s="293"/>
      <c r="J1016" s="293"/>
      <c r="K1016" s="293"/>
      <c r="L1016" s="293"/>
      <c r="M1016" s="293"/>
      <c r="N1016" s="293">
        <f>N1015</f>
        <v>12</v>
      </c>
      <c r="O1016" s="293"/>
      <c r="P1016" s="293"/>
      <c r="Q1016" s="293"/>
      <c r="R1016" s="293"/>
      <c r="S1016" s="293"/>
      <c r="T1016" s="293"/>
      <c r="U1016" s="293"/>
      <c r="V1016" s="293"/>
      <c r="W1016" s="293"/>
      <c r="X1016" s="293"/>
      <c r="Y1016" s="407">
        <f t="shared" ref="Y1016:AB1016" si="244">Y1015</f>
        <v>0</v>
      </c>
      <c r="Z1016" s="407">
        <f t="shared" si="244"/>
        <v>0</v>
      </c>
      <c r="AA1016" s="407">
        <f t="shared" si="244"/>
        <v>0</v>
      </c>
      <c r="AB1016" s="407">
        <f t="shared" si="244"/>
        <v>0</v>
      </c>
      <c r="AC1016" s="304"/>
    </row>
    <row r="1017" spans="1:30" ht="15.6" hidden="1" outlineLevel="1">
      <c r="A1017" s="525"/>
      <c r="B1017" s="321"/>
      <c r="C1017" s="298"/>
      <c r="D1017" s="289"/>
      <c r="E1017" s="289"/>
      <c r="F1017" s="289"/>
      <c r="G1017" s="289"/>
      <c r="H1017" s="289"/>
      <c r="I1017" s="289"/>
      <c r="J1017" s="289"/>
      <c r="K1017" s="289"/>
      <c r="L1017" s="289"/>
      <c r="M1017" s="289"/>
      <c r="N1017" s="298"/>
      <c r="O1017" s="289"/>
      <c r="P1017" s="289"/>
      <c r="Q1017" s="289"/>
      <c r="R1017" s="289"/>
      <c r="S1017" s="289"/>
      <c r="T1017" s="289"/>
      <c r="U1017" s="289"/>
      <c r="V1017" s="289"/>
      <c r="W1017" s="289"/>
      <c r="X1017" s="289"/>
      <c r="Y1017" s="408"/>
      <c r="Z1017" s="408"/>
      <c r="AA1017" s="408"/>
      <c r="AB1017" s="408"/>
      <c r="AC1017" s="304"/>
    </row>
    <row r="1018" spans="1:30" ht="15.6" hidden="1" outlineLevel="1">
      <c r="A1018" s="525"/>
      <c r="B1018" s="511" t="s">
        <v>501</v>
      </c>
      <c r="C1018" s="289"/>
      <c r="D1018" s="289"/>
      <c r="E1018" s="289"/>
      <c r="F1018" s="289"/>
      <c r="G1018" s="289"/>
      <c r="H1018" s="289"/>
      <c r="I1018" s="289"/>
      <c r="J1018" s="289"/>
      <c r="K1018" s="289"/>
      <c r="L1018" s="289"/>
      <c r="M1018" s="289"/>
      <c r="N1018" s="289"/>
      <c r="O1018" s="289"/>
      <c r="P1018" s="289"/>
      <c r="Q1018" s="289"/>
      <c r="R1018" s="289"/>
      <c r="S1018" s="289"/>
      <c r="T1018" s="289"/>
      <c r="U1018" s="289"/>
      <c r="V1018" s="289"/>
      <c r="W1018" s="289"/>
      <c r="X1018" s="289"/>
      <c r="Y1018" s="418"/>
      <c r="Z1018" s="421"/>
      <c r="AA1018" s="421"/>
      <c r="AB1018" s="421"/>
      <c r="AC1018" s="304"/>
    </row>
    <row r="1019" spans="1:30" ht="15.6" hidden="1" outlineLevel="1">
      <c r="A1019" s="525"/>
      <c r="B1019" s="497" t="s">
        <v>497</v>
      </c>
      <c r="C1019" s="289"/>
      <c r="D1019" s="289"/>
      <c r="E1019" s="289"/>
      <c r="F1019" s="289"/>
      <c r="G1019" s="289"/>
      <c r="H1019" s="289"/>
      <c r="I1019" s="289"/>
      <c r="J1019" s="289"/>
      <c r="K1019" s="289"/>
      <c r="L1019" s="289"/>
      <c r="M1019" s="289"/>
      <c r="N1019" s="289"/>
      <c r="O1019" s="289"/>
      <c r="P1019" s="289"/>
      <c r="Q1019" s="289"/>
      <c r="R1019" s="289"/>
      <c r="S1019" s="289"/>
      <c r="T1019" s="289"/>
      <c r="U1019" s="289"/>
      <c r="V1019" s="289"/>
      <c r="W1019" s="289"/>
      <c r="X1019" s="289"/>
      <c r="Y1019" s="418"/>
      <c r="Z1019" s="421"/>
      <c r="AA1019" s="421"/>
      <c r="AB1019" s="421"/>
      <c r="AC1019" s="304"/>
    </row>
    <row r="1020" spans="1:30" ht="15" hidden="1" customHeight="1" outlineLevel="1">
      <c r="A1020" s="525">
        <v>21</v>
      </c>
      <c r="B1020" s="424" t="s">
        <v>112</v>
      </c>
      <c r="C1020" s="289" t="s">
        <v>583</v>
      </c>
      <c r="D1020" s="293"/>
      <c r="E1020" s="293"/>
      <c r="F1020" s="293"/>
      <c r="G1020" s="293"/>
      <c r="H1020" s="293"/>
      <c r="I1020" s="293"/>
      <c r="J1020" s="293"/>
      <c r="K1020" s="293"/>
      <c r="L1020" s="293"/>
      <c r="M1020" s="293"/>
      <c r="N1020" s="289"/>
      <c r="O1020" s="293"/>
      <c r="P1020" s="293"/>
      <c r="Q1020" s="293"/>
      <c r="R1020" s="293"/>
      <c r="S1020" s="293"/>
      <c r="T1020" s="293"/>
      <c r="U1020" s="293"/>
      <c r="V1020" s="293"/>
      <c r="W1020" s="293"/>
      <c r="X1020" s="293"/>
      <c r="Y1020" s="406"/>
      <c r="Z1020" s="406"/>
      <c r="AA1020" s="406"/>
      <c r="AB1020" s="406"/>
      <c r="AC1020" s="294">
        <f>SUM(Y1020:AB1020)</f>
        <v>0</v>
      </c>
    </row>
    <row r="1021" spans="1:30" ht="15" hidden="1" customHeight="1" outlineLevel="1">
      <c r="A1021" s="525"/>
      <c r="B1021" s="292" t="s">
        <v>344</v>
      </c>
      <c r="C1021" s="289" t="s">
        <v>576</v>
      </c>
      <c r="D1021" s="293"/>
      <c r="E1021" s="293"/>
      <c r="F1021" s="293"/>
      <c r="G1021" s="293"/>
      <c r="H1021" s="293"/>
      <c r="I1021" s="293"/>
      <c r="J1021" s="293"/>
      <c r="K1021" s="293"/>
      <c r="L1021" s="293"/>
      <c r="M1021" s="293"/>
      <c r="N1021" s="289"/>
      <c r="O1021" s="293"/>
      <c r="P1021" s="293"/>
      <c r="Q1021" s="293"/>
      <c r="R1021" s="293"/>
      <c r="S1021" s="293"/>
      <c r="T1021" s="293"/>
      <c r="U1021" s="293"/>
      <c r="V1021" s="293"/>
      <c r="W1021" s="293"/>
      <c r="X1021" s="293"/>
      <c r="Y1021" s="407">
        <f>Y1020</f>
        <v>0</v>
      </c>
      <c r="Z1021" s="407">
        <f t="shared" ref="Z1021" si="245">Z1020</f>
        <v>0</v>
      </c>
      <c r="AA1021" s="407">
        <f t="shared" ref="AA1021" si="246">AA1020</f>
        <v>0</v>
      </c>
      <c r="AB1021" s="407">
        <f t="shared" ref="AB1021" si="247">AB1020</f>
        <v>0</v>
      </c>
      <c r="AC1021" s="304"/>
    </row>
    <row r="1022" spans="1:30" ht="15" hidden="1" customHeight="1" outlineLevel="1">
      <c r="A1022" s="525"/>
      <c r="B1022" s="292"/>
      <c r="C1022" s="289"/>
      <c r="D1022" s="289"/>
      <c r="E1022" s="289"/>
      <c r="F1022" s="289"/>
      <c r="G1022" s="289"/>
      <c r="H1022" s="289"/>
      <c r="I1022" s="289"/>
      <c r="J1022" s="289"/>
      <c r="K1022" s="289"/>
      <c r="L1022" s="289"/>
      <c r="M1022" s="289"/>
      <c r="N1022" s="289"/>
      <c r="O1022" s="289"/>
      <c r="P1022" s="289"/>
      <c r="Q1022" s="289"/>
      <c r="R1022" s="289"/>
      <c r="S1022" s="289"/>
      <c r="T1022" s="289"/>
      <c r="U1022" s="289"/>
      <c r="V1022" s="289"/>
      <c r="W1022" s="289"/>
      <c r="X1022" s="289"/>
      <c r="Y1022" s="418"/>
      <c r="Z1022" s="421"/>
      <c r="AA1022" s="421"/>
      <c r="AB1022" s="421"/>
      <c r="AC1022" s="304"/>
    </row>
    <row r="1023" spans="1:30" ht="15" hidden="1" customHeight="1" outlineLevel="1">
      <c r="A1023" s="525">
        <v>22</v>
      </c>
      <c r="B1023" s="424" t="s">
        <v>113</v>
      </c>
      <c r="C1023" s="289" t="s">
        <v>583</v>
      </c>
      <c r="D1023" s="293"/>
      <c r="E1023" s="293"/>
      <c r="F1023" s="293"/>
      <c r="G1023" s="293"/>
      <c r="H1023" s="293"/>
      <c r="I1023" s="293"/>
      <c r="J1023" s="293"/>
      <c r="K1023" s="293"/>
      <c r="L1023" s="293"/>
      <c r="M1023" s="293"/>
      <c r="N1023" s="289"/>
      <c r="O1023" s="293"/>
      <c r="P1023" s="293"/>
      <c r="Q1023" s="293"/>
      <c r="R1023" s="293"/>
      <c r="S1023" s="293"/>
      <c r="T1023" s="293"/>
      <c r="U1023" s="293"/>
      <c r="V1023" s="293"/>
      <c r="W1023" s="293"/>
      <c r="X1023" s="293"/>
      <c r="Y1023" s="406"/>
      <c r="Z1023" s="406"/>
      <c r="AA1023" s="406"/>
      <c r="AB1023" s="406"/>
      <c r="AC1023" s="294">
        <f>SUM(Y1023:AB1023)</f>
        <v>0</v>
      </c>
    </row>
    <row r="1024" spans="1:30" ht="15" hidden="1" customHeight="1" outlineLevel="1">
      <c r="A1024" s="525"/>
      <c r="B1024" s="292" t="s">
        <v>344</v>
      </c>
      <c r="C1024" s="289" t="s">
        <v>576</v>
      </c>
      <c r="D1024" s="293"/>
      <c r="E1024" s="293"/>
      <c r="F1024" s="293"/>
      <c r="G1024" s="293"/>
      <c r="H1024" s="293"/>
      <c r="I1024" s="293"/>
      <c r="J1024" s="293"/>
      <c r="K1024" s="293"/>
      <c r="L1024" s="293"/>
      <c r="M1024" s="293"/>
      <c r="N1024" s="289"/>
      <c r="O1024" s="293"/>
      <c r="P1024" s="293"/>
      <c r="Q1024" s="293"/>
      <c r="R1024" s="293"/>
      <c r="S1024" s="293"/>
      <c r="T1024" s="293"/>
      <c r="U1024" s="293"/>
      <c r="V1024" s="293"/>
      <c r="W1024" s="293"/>
      <c r="X1024" s="293"/>
      <c r="Y1024" s="407">
        <f>Y1023</f>
        <v>0</v>
      </c>
      <c r="Z1024" s="407">
        <f t="shared" ref="Z1024" si="248">Z1023</f>
        <v>0</v>
      </c>
      <c r="AA1024" s="407">
        <f t="shared" ref="AA1024" si="249">AA1023</f>
        <v>0</v>
      </c>
      <c r="AB1024" s="407">
        <f t="shared" ref="AB1024" si="250">AB1023</f>
        <v>0</v>
      </c>
      <c r="AC1024" s="304"/>
    </row>
    <row r="1025" spans="1:29" ht="15" hidden="1" customHeight="1" outlineLevel="1">
      <c r="A1025" s="525"/>
      <c r="B1025" s="292"/>
      <c r="C1025" s="289"/>
      <c r="D1025" s="289"/>
      <c r="E1025" s="289"/>
      <c r="F1025" s="289"/>
      <c r="G1025" s="289"/>
      <c r="H1025" s="289"/>
      <c r="I1025" s="289"/>
      <c r="J1025" s="289"/>
      <c r="K1025" s="289"/>
      <c r="L1025" s="289"/>
      <c r="M1025" s="289"/>
      <c r="N1025" s="289"/>
      <c r="O1025" s="289"/>
      <c r="P1025" s="289"/>
      <c r="Q1025" s="289"/>
      <c r="R1025" s="289"/>
      <c r="S1025" s="289"/>
      <c r="T1025" s="289"/>
      <c r="U1025" s="289"/>
      <c r="V1025" s="289"/>
      <c r="W1025" s="289"/>
      <c r="X1025" s="289"/>
      <c r="Y1025" s="418"/>
      <c r="Z1025" s="421"/>
      <c r="AA1025" s="421"/>
      <c r="AB1025" s="421"/>
      <c r="AC1025" s="304"/>
    </row>
    <row r="1026" spans="1:29" ht="15" hidden="1" customHeight="1" outlineLevel="1">
      <c r="A1026" s="525">
        <v>23</v>
      </c>
      <c r="B1026" s="424" t="s">
        <v>114</v>
      </c>
      <c r="C1026" s="289" t="s">
        <v>583</v>
      </c>
      <c r="D1026" s="293"/>
      <c r="E1026" s="293"/>
      <c r="F1026" s="293"/>
      <c r="G1026" s="293"/>
      <c r="H1026" s="293"/>
      <c r="I1026" s="293"/>
      <c r="J1026" s="293"/>
      <c r="K1026" s="293"/>
      <c r="L1026" s="293"/>
      <c r="M1026" s="293"/>
      <c r="N1026" s="289"/>
      <c r="O1026" s="293"/>
      <c r="P1026" s="293"/>
      <c r="Q1026" s="293"/>
      <c r="R1026" s="293"/>
      <c r="S1026" s="293"/>
      <c r="T1026" s="293"/>
      <c r="U1026" s="293"/>
      <c r="V1026" s="293"/>
      <c r="W1026" s="293"/>
      <c r="X1026" s="293"/>
      <c r="Y1026" s="406"/>
      <c r="Z1026" s="406"/>
      <c r="AA1026" s="406"/>
      <c r="AB1026" s="406"/>
      <c r="AC1026" s="294">
        <f>SUM(Y1026:AB1026)</f>
        <v>0</v>
      </c>
    </row>
    <row r="1027" spans="1:29" ht="15" hidden="1" customHeight="1" outlineLevel="1">
      <c r="A1027" s="525"/>
      <c r="B1027" s="292" t="s">
        <v>344</v>
      </c>
      <c r="C1027" s="289" t="s">
        <v>576</v>
      </c>
      <c r="D1027" s="293"/>
      <c r="E1027" s="293"/>
      <c r="F1027" s="293"/>
      <c r="G1027" s="293"/>
      <c r="H1027" s="293"/>
      <c r="I1027" s="293"/>
      <c r="J1027" s="293"/>
      <c r="K1027" s="293"/>
      <c r="L1027" s="293"/>
      <c r="M1027" s="293"/>
      <c r="N1027" s="289"/>
      <c r="O1027" s="293"/>
      <c r="P1027" s="293"/>
      <c r="Q1027" s="293"/>
      <c r="R1027" s="293"/>
      <c r="S1027" s="293"/>
      <c r="T1027" s="293"/>
      <c r="U1027" s="293"/>
      <c r="V1027" s="293"/>
      <c r="W1027" s="293"/>
      <c r="X1027" s="293"/>
      <c r="Y1027" s="407">
        <f>Y1026</f>
        <v>0</v>
      </c>
      <c r="Z1027" s="407">
        <f t="shared" ref="Z1027" si="251">Z1026</f>
        <v>0</v>
      </c>
      <c r="AA1027" s="407">
        <f t="shared" ref="AA1027" si="252">AA1026</f>
        <v>0</v>
      </c>
      <c r="AB1027" s="407">
        <f t="shared" ref="AB1027" si="253">AB1026</f>
        <v>0</v>
      </c>
      <c r="AC1027" s="304"/>
    </row>
    <row r="1028" spans="1:29" ht="15" hidden="1" customHeight="1" outlineLevel="1">
      <c r="A1028" s="525"/>
      <c r="B1028" s="426"/>
      <c r="C1028" s="289"/>
      <c r="D1028" s="289"/>
      <c r="E1028" s="289"/>
      <c r="F1028" s="289"/>
      <c r="G1028" s="289"/>
      <c r="H1028" s="289"/>
      <c r="I1028" s="289"/>
      <c r="J1028" s="289"/>
      <c r="K1028" s="289"/>
      <c r="L1028" s="289"/>
      <c r="M1028" s="289"/>
      <c r="N1028" s="289"/>
      <c r="O1028" s="289"/>
      <c r="P1028" s="289"/>
      <c r="Q1028" s="289"/>
      <c r="R1028" s="289"/>
      <c r="S1028" s="289"/>
      <c r="T1028" s="289"/>
      <c r="U1028" s="289"/>
      <c r="V1028" s="289"/>
      <c r="W1028" s="289"/>
      <c r="X1028" s="289"/>
      <c r="Y1028" s="418"/>
      <c r="Z1028" s="421"/>
      <c r="AA1028" s="421"/>
      <c r="AB1028" s="421"/>
      <c r="AC1028" s="304"/>
    </row>
    <row r="1029" spans="1:29" ht="15" hidden="1" customHeight="1" outlineLevel="1">
      <c r="A1029" s="525">
        <v>24</v>
      </c>
      <c r="B1029" s="424" t="s">
        <v>115</v>
      </c>
      <c r="C1029" s="289" t="s">
        <v>583</v>
      </c>
      <c r="D1029" s="293"/>
      <c r="E1029" s="293"/>
      <c r="F1029" s="293"/>
      <c r="G1029" s="293"/>
      <c r="H1029" s="293"/>
      <c r="I1029" s="293"/>
      <c r="J1029" s="293"/>
      <c r="K1029" s="293"/>
      <c r="L1029" s="293"/>
      <c r="M1029" s="293"/>
      <c r="N1029" s="289"/>
      <c r="O1029" s="293"/>
      <c r="P1029" s="293"/>
      <c r="Q1029" s="293"/>
      <c r="R1029" s="293"/>
      <c r="S1029" s="293"/>
      <c r="T1029" s="293"/>
      <c r="U1029" s="293"/>
      <c r="V1029" s="293"/>
      <c r="W1029" s="293"/>
      <c r="X1029" s="293"/>
      <c r="Y1029" s="406"/>
      <c r="Z1029" s="406"/>
      <c r="AA1029" s="406"/>
      <c r="AB1029" s="406"/>
      <c r="AC1029" s="294">
        <f>SUM(Y1029:AB1029)</f>
        <v>0</v>
      </c>
    </row>
    <row r="1030" spans="1:29" ht="15" hidden="1" customHeight="1" outlineLevel="1">
      <c r="A1030" s="525"/>
      <c r="B1030" s="292" t="s">
        <v>344</v>
      </c>
      <c r="C1030" s="289" t="s">
        <v>576</v>
      </c>
      <c r="D1030" s="293"/>
      <c r="E1030" s="293"/>
      <c r="F1030" s="293"/>
      <c r="G1030" s="293"/>
      <c r="H1030" s="293"/>
      <c r="I1030" s="293"/>
      <c r="J1030" s="293"/>
      <c r="K1030" s="293"/>
      <c r="L1030" s="293"/>
      <c r="M1030" s="293"/>
      <c r="N1030" s="289"/>
      <c r="O1030" s="293"/>
      <c r="P1030" s="293"/>
      <c r="Q1030" s="293"/>
      <c r="R1030" s="293"/>
      <c r="S1030" s="293"/>
      <c r="T1030" s="293"/>
      <c r="U1030" s="293"/>
      <c r="V1030" s="293"/>
      <c r="W1030" s="293"/>
      <c r="X1030" s="293"/>
      <c r="Y1030" s="407">
        <f>Y1029</f>
        <v>0</v>
      </c>
      <c r="Z1030" s="407">
        <f t="shared" ref="Z1030" si="254">Z1029</f>
        <v>0</v>
      </c>
      <c r="AA1030" s="407">
        <f t="shared" ref="AA1030" si="255">AA1029</f>
        <v>0</v>
      </c>
      <c r="AB1030" s="407">
        <f t="shared" ref="AB1030" si="256">AB1029</f>
        <v>0</v>
      </c>
      <c r="AC1030" s="304"/>
    </row>
    <row r="1031" spans="1:29" ht="15" hidden="1" customHeight="1" outlineLevel="1">
      <c r="A1031" s="525"/>
      <c r="B1031" s="292"/>
      <c r="C1031" s="289"/>
      <c r="D1031" s="289"/>
      <c r="E1031" s="289"/>
      <c r="F1031" s="289"/>
      <c r="G1031" s="289"/>
      <c r="H1031" s="289"/>
      <c r="I1031" s="289"/>
      <c r="J1031" s="289"/>
      <c r="K1031" s="289"/>
      <c r="L1031" s="289"/>
      <c r="M1031" s="289"/>
      <c r="N1031" s="289"/>
      <c r="O1031" s="289"/>
      <c r="P1031" s="289"/>
      <c r="Q1031" s="289"/>
      <c r="R1031" s="289"/>
      <c r="S1031" s="289"/>
      <c r="T1031" s="289"/>
      <c r="U1031" s="289"/>
      <c r="V1031" s="289"/>
      <c r="W1031" s="289"/>
      <c r="X1031" s="289"/>
      <c r="Y1031" s="408"/>
      <c r="Z1031" s="421"/>
      <c r="AA1031" s="421"/>
      <c r="AB1031" s="421"/>
      <c r="AC1031" s="304"/>
    </row>
    <row r="1032" spans="1:29" ht="15" hidden="1" customHeight="1" outlineLevel="1">
      <c r="A1032" s="525"/>
      <c r="B1032" s="286" t="s">
        <v>498</v>
      </c>
      <c r="C1032" s="289"/>
      <c r="D1032" s="289"/>
      <c r="E1032" s="289"/>
      <c r="F1032" s="289"/>
      <c r="G1032" s="289"/>
      <c r="H1032" s="289"/>
      <c r="I1032" s="289"/>
      <c r="J1032" s="289"/>
      <c r="K1032" s="289"/>
      <c r="L1032" s="289"/>
      <c r="M1032" s="289"/>
      <c r="N1032" s="289"/>
      <c r="O1032" s="289"/>
      <c r="P1032" s="289"/>
      <c r="Q1032" s="289"/>
      <c r="R1032" s="289"/>
      <c r="S1032" s="289"/>
      <c r="T1032" s="289"/>
      <c r="U1032" s="289"/>
      <c r="V1032" s="289"/>
      <c r="W1032" s="289"/>
      <c r="X1032" s="289"/>
      <c r="Y1032" s="408"/>
      <c r="Z1032" s="421"/>
      <c r="AA1032" s="421"/>
      <c r="AB1032" s="421"/>
      <c r="AC1032" s="304"/>
    </row>
    <row r="1033" spans="1:29" ht="15" hidden="1" customHeight="1" outlineLevel="1">
      <c r="A1033" s="525">
        <v>25</v>
      </c>
      <c r="B1033" s="424" t="s">
        <v>116</v>
      </c>
      <c r="C1033" s="289" t="s">
        <v>583</v>
      </c>
      <c r="D1033" s="293"/>
      <c r="E1033" s="293"/>
      <c r="F1033" s="293"/>
      <c r="G1033" s="293"/>
      <c r="H1033" s="293"/>
      <c r="I1033" s="293"/>
      <c r="J1033" s="293"/>
      <c r="K1033" s="293"/>
      <c r="L1033" s="293"/>
      <c r="M1033" s="293"/>
      <c r="N1033" s="293">
        <v>12</v>
      </c>
      <c r="O1033" s="293"/>
      <c r="P1033" s="293"/>
      <c r="Q1033" s="293"/>
      <c r="R1033" s="293"/>
      <c r="S1033" s="293"/>
      <c r="T1033" s="293"/>
      <c r="U1033" s="293"/>
      <c r="V1033" s="293"/>
      <c r="W1033" s="293"/>
      <c r="X1033" s="293"/>
      <c r="Y1033" s="422"/>
      <c r="Z1033" s="411"/>
      <c r="AA1033" s="411"/>
      <c r="AB1033" s="411"/>
      <c r="AC1033" s="294">
        <f>SUM(Y1033:AB1033)</f>
        <v>0</v>
      </c>
    </row>
    <row r="1034" spans="1:29" ht="15" hidden="1" customHeight="1" outlineLevel="1">
      <c r="A1034" s="525"/>
      <c r="B1034" s="292" t="s">
        <v>344</v>
      </c>
      <c r="C1034" s="289" t="s">
        <v>576</v>
      </c>
      <c r="D1034" s="293"/>
      <c r="E1034" s="293"/>
      <c r="F1034" s="293"/>
      <c r="G1034" s="293"/>
      <c r="H1034" s="293"/>
      <c r="I1034" s="293"/>
      <c r="J1034" s="293"/>
      <c r="K1034" s="293"/>
      <c r="L1034" s="293"/>
      <c r="M1034" s="293"/>
      <c r="N1034" s="293">
        <f>N1033</f>
        <v>12</v>
      </c>
      <c r="O1034" s="293"/>
      <c r="P1034" s="293"/>
      <c r="Q1034" s="293"/>
      <c r="R1034" s="293"/>
      <c r="S1034" s="293"/>
      <c r="T1034" s="293"/>
      <c r="U1034" s="293"/>
      <c r="V1034" s="293"/>
      <c r="W1034" s="293"/>
      <c r="X1034" s="293"/>
      <c r="Y1034" s="407">
        <f>Y1033</f>
        <v>0</v>
      </c>
      <c r="Z1034" s="407">
        <f t="shared" ref="Z1034" si="257">Z1033</f>
        <v>0</v>
      </c>
      <c r="AA1034" s="407">
        <f t="shared" ref="AA1034" si="258">AA1033</f>
        <v>0</v>
      </c>
      <c r="AB1034" s="407">
        <f t="shared" ref="AB1034" si="259">AB1033</f>
        <v>0</v>
      </c>
      <c r="AC1034" s="304"/>
    </row>
    <row r="1035" spans="1:29" ht="15" hidden="1" customHeight="1" outlineLevel="1">
      <c r="A1035" s="525"/>
      <c r="B1035" s="292"/>
      <c r="C1035" s="289"/>
      <c r="D1035" s="289"/>
      <c r="E1035" s="289"/>
      <c r="F1035" s="289"/>
      <c r="G1035" s="289"/>
      <c r="H1035" s="289"/>
      <c r="I1035" s="289"/>
      <c r="J1035" s="289"/>
      <c r="K1035" s="289"/>
      <c r="L1035" s="289"/>
      <c r="M1035" s="289"/>
      <c r="N1035" s="289"/>
      <c r="O1035" s="289"/>
      <c r="P1035" s="289"/>
      <c r="Q1035" s="289"/>
      <c r="R1035" s="289"/>
      <c r="S1035" s="289"/>
      <c r="T1035" s="289"/>
      <c r="U1035" s="289"/>
      <c r="V1035" s="289"/>
      <c r="W1035" s="289"/>
      <c r="X1035" s="289"/>
      <c r="Y1035" s="408"/>
      <c r="Z1035" s="421"/>
      <c r="AA1035" s="421"/>
      <c r="AB1035" s="421"/>
      <c r="AC1035" s="304"/>
    </row>
    <row r="1036" spans="1:29" ht="15" hidden="1" customHeight="1" outlineLevel="1">
      <c r="A1036" s="525">
        <v>26</v>
      </c>
      <c r="B1036" s="424" t="s">
        <v>117</v>
      </c>
      <c r="C1036" s="289" t="s">
        <v>583</v>
      </c>
      <c r="D1036" s="293"/>
      <c r="E1036" s="293"/>
      <c r="F1036" s="293"/>
      <c r="G1036" s="293"/>
      <c r="H1036" s="293"/>
      <c r="I1036" s="293"/>
      <c r="J1036" s="293"/>
      <c r="K1036" s="293"/>
      <c r="L1036" s="293"/>
      <c r="M1036" s="293"/>
      <c r="N1036" s="293">
        <v>12</v>
      </c>
      <c r="O1036" s="293"/>
      <c r="P1036" s="293"/>
      <c r="Q1036" s="293"/>
      <c r="R1036" s="293"/>
      <c r="S1036" s="293"/>
      <c r="T1036" s="293"/>
      <c r="U1036" s="293"/>
      <c r="V1036" s="293"/>
      <c r="W1036" s="293"/>
      <c r="X1036" s="293"/>
      <c r="Y1036" s="422"/>
      <c r="Z1036" s="411"/>
      <c r="AA1036" s="411"/>
      <c r="AB1036" s="411"/>
      <c r="AC1036" s="294">
        <f>SUM(Y1036:AB1036)</f>
        <v>0</v>
      </c>
    </row>
    <row r="1037" spans="1:29" ht="15" hidden="1" customHeight="1" outlineLevel="1">
      <c r="A1037" s="525"/>
      <c r="B1037" s="292" t="s">
        <v>344</v>
      </c>
      <c r="C1037" s="289" t="s">
        <v>576</v>
      </c>
      <c r="D1037" s="293"/>
      <c r="E1037" s="293"/>
      <c r="F1037" s="293"/>
      <c r="G1037" s="293"/>
      <c r="H1037" s="293"/>
      <c r="I1037" s="293"/>
      <c r="J1037" s="293"/>
      <c r="K1037" s="293"/>
      <c r="L1037" s="293"/>
      <c r="M1037" s="293"/>
      <c r="N1037" s="293">
        <f>N1036</f>
        <v>12</v>
      </c>
      <c r="O1037" s="293"/>
      <c r="P1037" s="293"/>
      <c r="Q1037" s="293"/>
      <c r="R1037" s="293"/>
      <c r="S1037" s="293"/>
      <c r="T1037" s="293"/>
      <c r="U1037" s="293"/>
      <c r="V1037" s="293"/>
      <c r="W1037" s="293"/>
      <c r="X1037" s="293"/>
      <c r="Y1037" s="407">
        <f>Y1036</f>
        <v>0</v>
      </c>
      <c r="Z1037" s="407">
        <f t="shared" ref="Z1037" si="260">Z1036</f>
        <v>0</v>
      </c>
      <c r="AA1037" s="407">
        <f t="shared" ref="AA1037" si="261">AA1036</f>
        <v>0</v>
      </c>
      <c r="AB1037" s="407">
        <f t="shared" ref="AB1037" si="262">AB1036</f>
        <v>0</v>
      </c>
      <c r="AC1037" s="304"/>
    </row>
    <row r="1038" spans="1:29" ht="15" hidden="1" customHeight="1" outlineLevel="1">
      <c r="A1038" s="525"/>
      <c r="B1038" s="292"/>
      <c r="C1038" s="289"/>
      <c r="D1038" s="289"/>
      <c r="E1038" s="289"/>
      <c r="F1038" s="289"/>
      <c r="G1038" s="289"/>
      <c r="H1038" s="289"/>
      <c r="I1038" s="289"/>
      <c r="J1038" s="289"/>
      <c r="K1038" s="289"/>
      <c r="L1038" s="289"/>
      <c r="M1038" s="289"/>
      <c r="N1038" s="289"/>
      <c r="O1038" s="289"/>
      <c r="P1038" s="289"/>
      <c r="Q1038" s="289"/>
      <c r="R1038" s="289"/>
      <c r="S1038" s="289"/>
      <c r="T1038" s="289"/>
      <c r="U1038" s="289"/>
      <c r="V1038" s="289"/>
      <c r="W1038" s="289"/>
      <c r="X1038" s="289"/>
      <c r="Y1038" s="408"/>
      <c r="Z1038" s="421"/>
      <c r="AA1038" s="421"/>
      <c r="AB1038" s="421"/>
      <c r="AC1038" s="304"/>
    </row>
    <row r="1039" spans="1:29" ht="15" hidden="1" customHeight="1" outlineLevel="1">
      <c r="A1039" s="525">
        <v>27</v>
      </c>
      <c r="B1039" s="424" t="s">
        <v>118</v>
      </c>
      <c r="C1039" s="289" t="s">
        <v>583</v>
      </c>
      <c r="D1039" s="293"/>
      <c r="E1039" s="293"/>
      <c r="F1039" s="293"/>
      <c r="G1039" s="293"/>
      <c r="H1039" s="293"/>
      <c r="I1039" s="293"/>
      <c r="J1039" s="293"/>
      <c r="K1039" s="293"/>
      <c r="L1039" s="293"/>
      <c r="M1039" s="293"/>
      <c r="N1039" s="293">
        <v>12</v>
      </c>
      <c r="O1039" s="293"/>
      <c r="P1039" s="293"/>
      <c r="Q1039" s="293"/>
      <c r="R1039" s="293"/>
      <c r="S1039" s="293"/>
      <c r="T1039" s="293"/>
      <c r="U1039" s="293"/>
      <c r="V1039" s="293"/>
      <c r="W1039" s="293"/>
      <c r="X1039" s="293"/>
      <c r="Y1039" s="422"/>
      <c r="Z1039" s="411"/>
      <c r="AA1039" s="411"/>
      <c r="AB1039" s="411"/>
      <c r="AC1039" s="294">
        <f>SUM(Y1039:AB1039)</f>
        <v>0</v>
      </c>
    </row>
    <row r="1040" spans="1:29" ht="15" hidden="1" customHeight="1" outlineLevel="1">
      <c r="A1040" s="525"/>
      <c r="B1040" s="292" t="s">
        <v>344</v>
      </c>
      <c r="C1040" s="289" t="s">
        <v>576</v>
      </c>
      <c r="D1040" s="293"/>
      <c r="E1040" s="293"/>
      <c r="F1040" s="293"/>
      <c r="G1040" s="293"/>
      <c r="H1040" s="293"/>
      <c r="I1040" s="293"/>
      <c r="J1040" s="293"/>
      <c r="K1040" s="293"/>
      <c r="L1040" s="293"/>
      <c r="M1040" s="293"/>
      <c r="N1040" s="293">
        <f>N1039</f>
        <v>12</v>
      </c>
      <c r="O1040" s="293"/>
      <c r="P1040" s="293"/>
      <c r="Q1040" s="293"/>
      <c r="R1040" s="293"/>
      <c r="S1040" s="293"/>
      <c r="T1040" s="293"/>
      <c r="U1040" s="293"/>
      <c r="V1040" s="293"/>
      <c r="W1040" s="293"/>
      <c r="X1040" s="293"/>
      <c r="Y1040" s="407">
        <f>Y1039</f>
        <v>0</v>
      </c>
      <c r="Z1040" s="407">
        <f t="shared" ref="Z1040" si="263">Z1039</f>
        <v>0</v>
      </c>
      <c r="AA1040" s="407">
        <f t="shared" ref="AA1040" si="264">AA1039</f>
        <v>0</v>
      </c>
      <c r="AB1040" s="407">
        <f t="shared" ref="AB1040" si="265">AB1039</f>
        <v>0</v>
      </c>
      <c r="AC1040" s="304"/>
    </row>
    <row r="1041" spans="1:29" ht="15" hidden="1" customHeight="1" outlineLevel="1">
      <c r="A1041" s="525"/>
      <c r="B1041" s="292"/>
      <c r="C1041" s="289"/>
      <c r="D1041" s="289"/>
      <c r="E1041" s="289"/>
      <c r="F1041" s="289"/>
      <c r="G1041" s="289"/>
      <c r="H1041" s="289"/>
      <c r="I1041" s="289"/>
      <c r="J1041" s="289"/>
      <c r="K1041" s="289"/>
      <c r="L1041" s="289"/>
      <c r="M1041" s="289"/>
      <c r="N1041" s="289"/>
      <c r="O1041" s="289"/>
      <c r="P1041" s="289"/>
      <c r="Q1041" s="289"/>
      <c r="R1041" s="289"/>
      <c r="S1041" s="289"/>
      <c r="T1041" s="289"/>
      <c r="U1041" s="289"/>
      <c r="V1041" s="289"/>
      <c r="W1041" s="289"/>
      <c r="X1041" s="289"/>
      <c r="Y1041" s="408"/>
      <c r="Z1041" s="421"/>
      <c r="AA1041" s="421"/>
      <c r="AB1041" s="421"/>
      <c r="AC1041" s="304"/>
    </row>
    <row r="1042" spans="1:29" ht="15" hidden="1" customHeight="1" outlineLevel="1">
      <c r="A1042" s="525">
        <v>28</v>
      </c>
      <c r="B1042" s="424" t="s">
        <v>119</v>
      </c>
      <c r="C1042" s="289" t="s">
        <v>583</v>
      </c>
      <c r="D1042" s="293"/>
      <c r="E1042" s="293"/>
      <c r="F1042" s="293"/>
      <c r="G1042" s="293"/>
      <c r="H1042" s="293"/>
      <c r="I1042" s="293"/>
      <c r="J1042" s="293"/>
      <c r="K1042" s="293"/>
      <c r="L1042" s="293"/>
      <c r="M1042" s="293"/>
      <c r="N1042" s="293">
        <v>12</v>
      </c>
      <c r="O1042" s="293"/>
      <c r="P1042" s="293"/>
      <c r="Q1042" s="293"/>
      <c r="R1042" s="293"/>
      <c r="S1042" s="293"/>
      <c r="T1042" s="293"/>
      <c r="U1042" s="293"/>
      <c r="V1042" s="293"/>
      <c r="W1042" s="293"/>
      <c r="X1042" s="293"/>
      <c r="Y1042" s="422"/>
      <c r="Z1042" s="411"/>
      <c r="AA1042" s="411"/>
      <c r="AB1042" s="411"/>
      <c r="AC1042" s="294">
        <f>SUM(Y1042:AB1042)</f>
        <v>0</v>
      </c>
    </row>
    <row r="1043" spans="1:29" ht="15" hidden="1" customHeight="1" outlineLevel="1">
      <c r="A1043" s="525"/>
      <c r="B1043" s="292" t="s">
        <v>344</v>
      </c>
      <c r="C1043" s="289" t="s">
        <v>576</v>
      </c>
      <c r="D1043" s="293"/>
      <c r="E1043" s="293"/>
      <c r="F1043" s="293"/>
      <c r="G1043" s="293"/>
      <c r="H1043" s="293"/>
      <c r="I1043" s="293"/>
      <c r="J1043" s="293"/>
      <c r="K1043" s="293"/>
      <c r="L1043" s="293"/>
      <c r="M1043" s="293"/>
      <c r="N1043" s="293">
        <f>N1042</f>
        <v>12</v>
      </c>
      <c r="O1043" s="293"/>
      <c r="P1043" s="293"/>
      <c r="Q1043" s="293"/>
      <c r="R1043" s="293"/>
      <c r="S1043" s="293"/>
      <c r="T1043" s="293"/>
      <c r="U1043" s="293"/>
      <c r="V1043" s="293"/>
      <c r="W1043" s="293"/>
      <c r="X1043" s="293"/>
      <c r="Y1043" s="407">
        <f>Y1042</f>
        <v>0</v>
      </c>
      <c r="Z1043" s="407">
        <f>Z1042</f>
        <v>0</v>
      </c>
      <c r="AA1043" s="407">
        <f t="shared" ref="AA1043" si="266">AA1042</f>
        <v>0</v>
      </c>
      <c r="AB1043" s="407">
        <f t="shared" ref="AB1043" si="267">AB1042</f>
        <v>0</v>
      </c>
      <c r="AC1043" s="304"/>
    </row>
    <row r="1044" spans="1:29" ht="15" hidden="1" customHeight="1" outlineLevel="1">
      <c r="A1044" s="525"/>
      <c r="B1044" s="292"/>
      <c r="C1044" s="289"/>
      <c r="D1044" s="289"/>
      <c r="E1044" s="289"/>
      <c r="F1044" s="289"/>
      <c r="G1044" s="289"/>
      <c r="H1044" s="289"/>
      <c r="I1044" s="289"/>
      <c r="J1044" s="289"/>
      <c r="K1044" s="289"/>
      <c r="L1044" s="289"/>
      <c r="M1044" s="289"/>
      <c r="N1044" s="289"/>
      <c r="O1044" s="289"/>
      <c r="P1044" s="289"/>
      <c r="Q1044" s="289"/>
      <c r="R1044" s="289"/>
      <c r="S1044" s="289"/>
      <c r="T1044" s="289"/>
      <c r="U1044" s="289"/>
      <c r="V1044" s="289"/>
      <c r="W1044" s="289"/>
      <c r="X1044" s="289"/>
      <c r="Y1044" s="408"/>
      <c r="Z1044" s="421"/>
      <c r="AA1044" s="421"/>
      <c r="AB1044" s="421"/>
      <c r="AC1044" s="304"/>
    </row>
    <row r="1045" spans="1:29" ht="15" hidden="1" customHeight="1" outlineLevel="1">
      <c r="A1045" s="525">
        <v>29</v>
      </c>
      <c r="B1045" s="424" t="s">
        <v>120</v>
      </c>
      <c r="C1045" s="289" t="s">
        <v>583</v>
      </c>
      <c r="D1045" s="293"/>
      <c r="E1045" s="293"/>
      <c r="F1045" s="293"/>
      <c r="G1045" s="293"/>
      <c r="H1045" s="293"/>
      <c r="I1045" s="293"/>
      <c r="J1045" s="293"/>
      <c r="K1045" s="293"/>
      <c r="L1045" s="293"/>
      <c r="M1045" s="293"/>
      <c r="N1045" s="293">
        <v>3</v>
      </c>
      <c r="O1045" s="293"/>
      <c r="P1045" s="293"/>
      <c r="Q1045" s="293"/>
      <c r="R1045" s="293"/>
      <c r="S1045" s="293"/>
      <c r="T1045" s="293"/>
      <c r="U1045" s="293"/>
      <c r="V1045" s="293"/>
      <c r="W1045" s="293"/>
      <c r="X1045" s="293"/>
      <c r="Y1045" s="422"/>
      <c r="Z1045" s="411"/>
      <c r="AA1045" s="411"/>
      <c r="AB1045" s="411"/>
      <c r="AC1045" s="294">
        <f>SUM(Y1045:AB1045)</f>
        <v>0</v>
      </c>
    </row>
    <row r="1046" spans="1:29" ht="15" hidden="1" customHeight="1" outlineLevel="1">
      <c r="A1046" s="525"/>
      <c r="B1046" s="292" t="s">
        <v>344</v>
      </c>
      <c r="C1046" s="289" t="s">
        <v>576</v>
      </c>
      <c r="D1046" s="293"/>
      <c r="E1046" s="293"/>
      <c r="F1046" s="293"/>
      <c r="G1046" s="293"/>
      <c r="H1046" s="293"/>
      <c r="I1046" s="293"/>
      <c r="J1046" s="293"/>
      <c r="K1046" s="293"/>
      <c r="L1046" s="293"/>
      <c r="M1046" s="293"/>
      <c r="N1046" s="293">
        <f>N1045</f>
        <v>3</v>
      </c>
      <c r="O1046" s="293"/>
      <c r="P1046" s="293"/>
      <c r="Q1046" s="293"/>
      <c r="R1046" s="293"/>
      <c r="S1046" s="293"/>
      <c r="T1046" s="293"/>
      <c r="U1046" s="293"/>
      <c r="V1046" s="293"/>
      <c r="W1046" s="293"/>
      <c r="X1046" s="293"/>
      <c r="Y1046" s="407">
        <f>Y1045</f>
        <v>0</v>
      </c>
      <c r="Z1046" s="407">
        <f t="shared" ref="Z1046" si="268">Z1045</f>
        <v>0</v>
      </c>
      <c r="AA1046" s="407">
        <f t="shared" ref="AA1046" si="269">AA1045</f>
        <v>0</v>
      </c>
      <c r="AB1046" s="407">
        <f t="shared" ref="AB1046" si="270">AB1045</f>
        <v>0</v>
      </c>
      <c r="AC1046" s="304"/>
    </row>
    <row r="1047" spans="1:29" ht="15" hidden="1" customHeight="1" outlineLevel="1">
      <c r="A1047" s="525"/>
      <c r="B1047" s="292"/>
      <c r="C1047" s="289"/>
      <c r="D1047" s="289"/>
      <c r="E1047" s="289"/>
      <c r="F1047" s="289"/>
      <c r="G1047" s="289"/>
      <c r="H1047" s="289"/>
      <c r="I1047" s="289"/>
      <c r="J1047" s="289"/>
      <c r="K1047" s="289"/>
      <c r="L1047" s="289"/>
      <c r="M1047" s="289"/>
      <c r="N1047" s="289"/>
      <c r="O1047" s="289"/>
      <c r="P1047" s="289"/>
      <c r="Q1047" s="289"/>
      <c r="R1047" s="289"/>
      <c r="S1047" s="289"/>
      <c r="T1047" s="289"/>
      <c r="U1047" s="289"/>
      <c r="V1047" s="289"/>
      <c r="W1047" s="289"/>
      <c r="X1047" s="289"/>
      <c r="Y1047" s="408"/>
      <c r="Z1047" s="421"/>
      <c r="AA1047" s="421"/>
      <c r="AB1047" s="421"/>
      <c r="AC1047" s="304"/>
    </row>
    <row r="1048" spans="1:29" ht="15" hidden="1" customHeight="1" outlineLevel="1">
      <c r="A1048" s="525">
        <v>30</v>
      </c>
      <c r="B1048" s="424" t="s">
        <v>121</v>
      </c>
      <c r="C1048" s="289" t="s">
        <v>583</v>
      </c>
      <c r="D1048" s="293"/>
      <c r="E1048" s="293"/>
      <c r="F1048" s="293"/>
      <c r="G1048" s="293"/>
      <c r="H1048" s="293"/>
      <c r="I1048" s="293"/>
      <c r="J1048" s="293"/>
      <c r="K1048" s="293"/>
      <c r="L1048" s="293"/>
      <c r="M1048" s="293"/>
      <c r="N1048" s="293">
        <v>12</v>
      </c>
      <c r="O1048" s="293"/>
      <c r="P1048" s="293"/>
      <c r="Q1048" s="293"/>
      <c r="R1048" s="293"/>
      <c r="S1048" s="293"/>
      <c r="T1048" s="293"/>
      <c r="U1048" s="293"/>
      <c r="V1048" s="293"/>
      <c r="W1048" s="293"/>
      <c r="X1048" s="293"/>
      <c r="Y1048" s="422"/>
      <c r="Z1048" s="411"/>
      <c r="AA1048" s="411"/>
      <c r="AB1048" s="411"/>
      <c r="AC1048" s="294">
        <f>SUM(Y1048:AB1048)</f>
        <v>0</v>
      </c>
    </row>
    <row r="1049" spans="1:29" ht="15" hidden="1" customHeight="1" outlineLevel="1">
      <c r="A1049" s="525"/>
      <c r="B1049" s="292" t="s">
        <v>344</v>
      </c>
      <c r="C1049" s="289" t="s">
        <v>576</v>
      </c>
      <c r="D1049" s="293"/>
      <c r="E1049" s="293"/>
      <c r="F1049" s="293"/>
      <c r="G1049" s="293"/>
      <c r="H1049" s="293"/>
      <c r="I1049" s="293"/>
      <c r="J1049" s="293"/>
      <c r="K1049" s="293"/>
      <c r="L1049" s="293"/>
      <c r="M1049" s="293"/>
      <c r="N1049" s="293">
        <f>N1048</f>
        <v>12</v>
      </c>
      <c r="O1049" s="293"/>
      <c r="P1049" s="293"/>
      <c r="Q1049" s="293"/>
      <c r="R1049" s="293"/>
      <c r="S1049" s="293"/>
      <c r="T1049" s="293"/>
      <c r="U1049" s="293"/>
      <c r="V1049" s="293"/>
      <c r="W1049" s="293"/>
      <c r="X1049" s="293"/>
      <c r="Y1049" s="407">
        <f>Y1048</f>
        <v>0</v>
      </c>
      <c r="Z1049" s="407">
        <f t="shared" ref="Z1049" si="271">Z1048</f>
        <v>0</v>
      </c>
      <c r="AA1049" s="407">
        <f t="shared" ref="AA1049" si="272">AA1048</f>
        <v>0</v>
      </c>
      <c r="AB1049" s="407">
        <f t="shared" ref="AB1049" si="273">AB1048</f>
        <v>0</v>
      </c>
      <c r="AC1049" s="304"/>
    </row>
    <row r="1050" spans="1:29" ht="15" hidden="1" customHeight="1" outlineLevel="1">
      <c r="A1050" s="525"/>
      <c r="B1050" s="292"/>
      <c r="C1050" s="289"/>
      <c r="D1050" s="289"/>
      <c r="E1050" s="289"/>
      <c r="F1050" s="289"/>
      <c r="G1050" s="289"/>
      <c r="H1050" s="289"/>
      <c r="I1050" s="289"/>
      <c r="J1050" s="289"/>
      <c r="K1050" s="289"/>
      <c r="L1050" s="289"/>
      <c r="M1050" s="289"/>
      <c r="N1050" s="289"/>
      <c r="O1050" s="289"/>
      <c r="P1050" s="289"/>
      <c r="Q1050" s="289"/>
      <c r="R1050" s="289"/>
      <c r="S1050" s="289"/>
      <c r="T1050" s="289"/>
      <c r="U1050" s="289"/>
      <c r="V1050" s="289"/>
      <c r="W1050" s="289"/>
      <c r="X1050" s="289"/>
      <c r="Y1050" s="408"/>
      <c r="Z1050" s="421"/>
      <c r="AA1050" s="421"/>
      <c r="AB1050" s="421"/>
      <c r="AC1050" s="304"/>
    </row>
    <row r="1051" spans="1:29" ht="15" hidden="1" customHeight="1" outlineLevel="1">
      <c r="A1051" s="525">
        <v>31</v>
      </c>
      <c r="B1051" s="424" t="s">
        <v>122</v>
      </c>
      <c r="C1051" s="289" t="s">
        <v>583</v>
      </c>
      <c r="D1051" s="293"/>
      <c r="E1051" s="293"/>
      <c r="F1051" s="293"/>
      <c r="G1051" s="293"/>
      <c r="H1051" s="293"/>
      <c r="I1051" s="293"/>
      <c r="J1051" s="293"/>
      <c r="K1051" s="293"/>
      <c r="L1051" s="293"/>
      <c r="M1051" s="293"/>
      <c r="N1051" s="293">
        <v>12</v>
      </c>
      <c r="O1051" s="293"/>
      <c r="P1051" s="293"/>
      <c r="Q1051" s="293"/>
      <c r="R1051" s="293"/>
      <c r="S1051" s="293"/>
      <c r="T1051" s="293"/>
      <c r="U1051" s="293"/>
      <c r="V1051" s="293"/>
      <c r="W1051" s="293"/>
      <c r="X1051" s="293"/>
      <c r="Y1051" s="422"/>
      <c r="Z1051" s="411"/>
      <c r="AA1051" s="411"/>
      <c r="AB1051" s="411"/>
      <c r="AC1051" s="294">
        <f>SUM(Y1051:AB1051)</f>
        <v>0</v>
      </c>
    </row>
    <row r="1052" spans="1:29" ht="15" hidden="1" customHeight="1" outlineLevel="1">
      <c r="A1052" s="525"/>
      <c r="B1052" s="292" t="s">
        <v>344</v>
      </c>
      <c r="C1052" s="289" t="s">
        <v>576</v>
      </c>
      <c r="D1052" s="293"/>
      <c r="E1052" s="293"/>
      <c r="F1052" s="293"/>
      <c r="G1052" s="293"/>
      <c r="H1052" s="293"/>
      <c r="I1052" s="293"/>
      <c r="J1052" s="293"/>
      <c r="K1052" s="293"/>
      <c r="L1052" s="293"/>
      <c r="M1052" s="293"/>
      <c r="N1052" s="293">
        <f>N1051</f>
        <v>12</v>
      </c>
      <c r="O1052" s="293"/>
      <c r="P1052" s="293"/>
      <c r="Q1052" s="293"/>
      <c r="R1052" s="293"/>
      <c r="S1052" s="293"/>
      <c r="T1052" s="293"/>
      <c r="U1052" s="293"/>
      <c r="V1052" s="293"/>
      <c r="W1052" s="293"/>
      <c r="X1052" s="293"/>
      <c r="Y1052" s="407">
        <f>Y1051</f>
        <v>0</v>
      </c>
      <c r="Z1052" s="407">
        <f t="shared" ref="Z1052" si="274">Z1051</f>
        <v>0</v>
      </c>
      <c r="AA1052" s="407">
        <f t="shared" ref="AA1052" si="275">AA1051</f>
        <v>0</v>
      </c>
      <c r="AB1052" s="407">
        <f t="shared" ref="AB1052" si="276">AB1051</f>
        <v>0</v>
      </c>
      <c r="AC1052" s="304"/>
    </row>
    <row r="1053" spans="1:29" ht="15" hidden="1" customHeight="1" outlineLevel="1">
      <c r="A1053" s="525"/>
      <c r="B1053" s="424"/>
      <c r="C1053" s="289"/>
      <c r="D1053" s="289"/>
      <c r="E1053" s="289"/>
      <c r="F1053" s="289"/>
      <c r="G1053" s="289"/>
      <c r="H1053" s="289"/>
      <c r="I1053" s="289"/>
      <c r="J1053" s="289"/>
      <c r="K1053" s="289"/>
      <c r="L1053" s="289"/>
      <c r="M1053" s="289"/>
      <c r="N1053" s="289"/>
      <c r="O1053" s="289"/>
      <c r="P1053" s="289"/>
      <c r="Q1053" s="289"/>
      <c r="R1053" s="289"/>
      <c r="S1053" s="289"/>
      <c r="T1053" s="289"/>
      <c r="U1053" s="289"/>
      <c r="V1053" s="289"/>
      <c r="W1053" s="289"/>
      <c r="X1053" s="289"/>
      <c r="Y1053" s="408"/>
      <c r="Z1053" s="421"/>
      <c r="AA1053" s="421"/>
      <c r="AB1053" s="421"/>
      <c r="AC1053" s="304"/>
    </row>
    <row r="1054" spans="1:29" ht="15" hidden="1" customHeight="1" outlineLevel="1">
      <c r="A1054" s="525">
        <v>32</v>
      </c>
      <c r="B1054" s="424" t="s">
        <v>123</v>
      </c>
      <c r="C1054" s="289" t="s">
        <v>583</v>
      </c>
      <c r="D1054" s="293"/>
      <c r="E1054" s="293"/>
      <c r="F1054" s="293"/>
      <c r="G1054" s="293"/>
      <c r="H1054" s="293"/>
      <c r="I1054" s="293"/>
      <c r="J1054" s="293"/>
      <c r="K1054" s="293"/>
      <c r="L1054" s="293"/>
      <c r="M1054" s="293"/>
      <c r="N1054" s="293">
        <v>12</v>
      </c>
      <c r="O1054" s="293"/>
      <c r="P1054" s="293"/>
      <c r="Q1054" s="293"/>
      <c r="R1054" s="293"/>
      <c r="S1054" s="293"/>
      <c r="T1054" s="293"/>
      <c r="U1054" s="293"/>
      <c r="V1054" s="293"/>
      <c r="W1054" s="293"/>
      <c r="X1054" s="293"/>
      <c r="Y1054" s="422"/>
      <c r="Z1054" s="411"/>
      <c r="AA1054" s="411"/>
      <c r="AB1054" s="411"/>
      <c r="AC1054" s="294">
        <f>SUM(Y1054:AB1054)</f>
        <v>0</v>
      </c>
    </row>
    <row r="1055" spans="1:29" ht="15" hidden="1" customHeight="1" outlineLevel="1">
      <c r="A1055" s="525"/>
      <c r="B1055" s="292" t="s">
        <v>344</v>
      </c>
      <c r="C1055" s="289" t="s">
        <v>576</v>
      </c>
      <c r="D1055" s="293"/>
      <c r="E1055" s="293"/>
      <c r="F1055" s="293"/>
      <c r="G1055" s="293"/>
      <c r="H1055" s="293"/>
      <c r="I1055" s="293"/>
      <c r="J1055" s="293"/>
      <c r="K1055" s="293"/>
      <c r="L1055" s="293"/>
      <c r="M1055" s="293"/>
      <c r="N1055" s="293">
        <f>N1054</f>
        <v>12</v>
      </c>
      <c r="O1055" s="293"/>
      <c r="P1055" s="293"/>
      <c r="Q1055" s="293"/>
      <c r="R1055" s="293"/>
      <c r="S1055" s="293"/>
      <c r="T1055" s="293"/>
      <c r="U1055" s="293"/>
      <c r="V1055" s="293"/>
      <c r="W1055" s="293"/>
      <c r="X1055" s="293"/>
      <c r="Y1055" s="407">
        <f>Y1054</f>
        <v>0</v>
      </c>
      <c r="Z1055" s="407">
        <f t="shared" ref="Z1055" si="277">Z1054</f>
        <v>0</v>
      </c>
      <c r="AA1055" s="407">
        <f t="shared" ref="AA1055" si="278">AA1054</f>
        <v>0</v>
      </c>
      <c r="AB1055" s="407">
        <f t="shared" ref="AB1055" si="279">AB1054</f>
        <v>0</v>
      </c>
      <c r="AC1055" s="304"/>
    </row>
    <row r="1056" spans="1:29" ht="15" hidden="1" customHeight="1" outlineLevel="1">
      <c r="A1056" s="525"/>
      <c r="B1056" s="424"/>
      <c r="C1056" s="289"/>
      <c r="D1056" s="289"/>
      <c r="E1056" s="289"/>
      <c r="F1056" s="289"/>
      <c r="G1056" s="289"/>
      <c r="H1056" s="289"/>
      <c r="I1056" s="289"/>
      <c r="J1056" s="289"/>
      <c r="K1056" s="289"/>
      <c r="L1056" s="289"/>
      <c r="M1056" s="289"/>
      <c r="N1056" s="289"/>
      <c r="O1056" s="289"/>
      <c r="P1056" s="289"/>
      <c r="Q1056" s="289"/>
      <c r="R1056" s="289"/>
      <c r="S1056" s="289"/>
      <c r="T1056" s="289"/>
      <c r="U1056" s="289"/>
      <c r="V1056" s="289"/>
      <c r="W1056" s="289"/>
      <c r="X1056" s="289"/>
      <c r="Y1056" s="408"/>
      <c r="Z1056" s="421"/>
      <c r="AA1056" s="421"/>
      <c r="AB1056" s="421"/>
      <c r="AC1056" s="304"/>
    </row>
    <row r="1057" spans="1:29" ht="15" hidden="1" customHeight="1" outlineLevel="1">
      <c r="A1057" s="525"/>
      <c r="B1057" s="286" t="s">
        <v>499</v>
      </c>
      <c r="C1057" s="289"/>
      <c r="D1057" s="289"/>
      <c r="E1057" s="289"/>
      <c r="F1057" s="289"/>
      <c r="G1057" s="289"/>
      <c r="H1057" s="289"/>
      <c r="I1057" s="289"/>
      <c r="J1057" s="289"/>
      <c r="K1057" s="289"/>
      <c r="L1057" s="289"/>
      <c r="M1057" s="289"/>
      <c r="N1057" s="289"/>
      <c r="O1057" s="289"/>
      <c r="P1057" s="289"/>
      <c r="Q1057" s="289"/>
      <c r="R1057" s="289"/>
      <c r="S1057" s="289"/>
      <c r="T1057" s="289"/>
      <c r="U1057" s="289"/>
      <c r="V1057" s="289"/>
      <c r="W1057" s="289"/>
      <c r="X1057" s="289"/>
      <c r="Y1057" s="408"/>
      <c r="Z1057" s="421"/>
      <c r="AA1057" s="421"/>
      <c r="AB1057" s="421"/>
      <c r="AC1057" s="304"/>
    </row>
    <row r="1058" spans="1:29" ht="15" hidden="1" customHeight="1" outlineLevel="1">
      <c r="A1058" s="525">
        <v>33</v>
      </c>
      <c r="B1058" s="424" t="s">
        <v>124</v>
      </c>
      <c r="C1058" s="289" t="s">
        <v>583</v>
      </c>
      <c r="D1058" s="293"/>
      <c r="E1058" s="293"/>
      <c r="F1058" s="293"/>
      <c r="G1058" s="293"/>
      <c r="H1058" s="293"/>
      <c r="I1058" s="293"/>
      <c r="J1058" s="293"/>
      <c r="K1058" s="293"/>
      <c r="L1058" s="293"/>
      <c r="M1058" s="293"/>
      <c r="N1058" s="293">
        <v>0</v>
      </c>
      <c r="O1058" s="293"/>
      <c r="P1058" s="293"/>
      <c r="Q1058" s="293"/>
      <c r="R1058" s="293"/>
      <c r="S1058" s="293"/>
      <c r="T1058" s="293"/>
      <c r="U1058" s="293"/>
      <c r="V1058" s="293"/>
      <c r="W1058" s="293"/>
      <c r="X1058" s="293"/>
      <c r="Y1058" s="422"/>
      <c r="Z1058" s="411"/>
      <c r="AA1058" s="411"/>
      <c r="AB1058" s="411"/>
      <c r="AC1058" s="294">
        <f>SUM(Y1058:AB1058)</f>
        <v>0</v>
      </c>
    </row>
    <row r="1059" spans="1:29" ht="15" hidden="1" customHeight="1" outlineLevel="1">
      <c r="A1059" s="525"/>
      <c r="B1059" s="292" t="s">
        <v>344</v>
      </c>
      <c r="C1059" s="289" t="s">
        <v>576</v>
      </c>
      <c r="D1059" s="293"/>
      <c r="E1059" s="293"/>
      <c r="F1059" s="293"/>
      <c r="G1059" s="293"/>
      <c r="H1059" s="293"/>
      <c r="I1059" s="293"/>
      <c r="J1059" s="293"/>
      <c r="K1059" s="293"/>
      <c r="L1059" s="293"/>
      <c r="M1059" s="293"/>
      <c r="N1059" s="293">
        <f>N1058</f>
        <v>0</v>
      </c>
      <c r="O1059" s="293"/>
      <c r="P1059" s="293"/>
      <c r="Q1059" s="293"/>
      <c r="R1059" s="293"/>
      <c r="S1059" s="293"/>
      <c r="T1059" s="293"/>
      <c r="U1059" s="293"/>
      <c r="V1059" s="293"/>
      <c r="W1059" s="293"/>
      <c r="X1059" s="293"/>
      <c r="Y1059" s="407">
        <f>Y1058</f>
        <v>0</v>
      </c>
      <c r="Z1059" s="407">
        <f t="shared" ref="Z1059" si="280">Z1058</f>
        <v>0</v>
      </c>
      <c r="AA1059" s="407">
        <f t="shared" ref="AA1059" si="281">AA1058</f>
        <v>0</v>
      </c>
      <c r="AB1059" s="407">
        <f t="shared" ref="AB1059" si="282">AB1058</f>
        <v>0</v>
      </c>
      <c r="AC1059" s="304"/>
    </row>
    <row r="1060" spans="1:29" ht="15" hidden="1" customHeight="1" outlineLevel="1">
      <c r="A1060" s="525"/>
      <c r="B1060" s="424"/>
      <c r="C1060" s="289"/>
      <c r="D1060" s="289"/>
      <c r="E1060" s="289"/>
      <c r="F1060" s="289"/>
      <c r="G1060" s="289"/>
      <c r="H1060" s="289"/>
      <c r="I1060" s="289"/>
      <c r="J1060" s="289"/>
      <c r="K1060" s="289"/>
      <c r="L1060" s="289"/>
      <c r="M1060" s="289"/>
      <c r="N1060" s="289"/>
      <c r="O1060" s="289"/>
      <c r="P1060" s="289"/>
      <c r="Q1060" s="289"/>
      <c r="R1060" s="289"/>
      <c r="S1060" s="289"/>
      <c r="T1060" s="289"/>
      <c r="U1060" s="289"/>
      <c r="V1060" s="289"/>
      <c r="W1060" s="289"/>
      <c r="X1060" s="289"/>
      <c r="Y1060" s="408"/>
      <c r="Z1060" s="421"/>
      <c r="AA1060" s="421"/>
      <c r="AB1060" s="421"/>
      <c r="AC1060" s="304"/>
    </row>
    <row r="1061" spans="1:29" ht="15" hidden="1" customHeight="1" outlineLevel="1">
      <c r="A1061" s="525">
        <v>34</v>
      </c>
      <c r="B1061" s="424" t="s">
        <v>125</v>
      </c>
      <c r="C1061" s="289" t="s">
        <v>583</v>
      </c>
      <c r="D1061" s="293"/>
      <c r="E1061" s="293"/>
      <c r="F1061" s="293"/>
      <c r="G1061" s="293"/>
      <c r="H1061" s="293"/>
      <c r="I1061" s="293"/>
      <c r="J1061" s="293"/>
      <c r="K1061" s="293"/>
      <c r="L1061" s="293"/>
      <c r="M1061" s="293"/>
      <c r="N1061" s="293">
        <v>0</v>
      </c>
      <c r="O1061" s="293"/>
      <c r="P1061" s="293"/>
      <c r="Q1061" s="293"/>
      <c r="R1061" s="293"/>
      <c r="S1061" s="293"/>
      <c r="T1061" s="293"/>
      <c r="U1061" s="293"/>
      <c r="V1061" s="293"/>
      <c r="W1061" s="293"/>
      <c r="X1061" s="293"/>
      <c r="Y1061" s="422"/>
      <c r="Z1061" s="411"/>
      <c r="AA1061" s="411"/>
      <c r="AB1061" s="411"/>
      <c r="AC1061" s="294">
        <f>SUM(Y1061:AB1061)</f>
        <v>0</v>
      </c>
    </row>
    <row r="1062" spans="1:29" ht="15" hidden="1" customHeight="1" outlineLevel="1">
      <c r="A1062" s="525"/>
      <c r="B1062" s="292" t="s">
        <v>344</v>
      </c>
      <c r="C1062" s="289" t="s">
        <v>576</v>
      </c>
      <c r="D1062" s="293"/>
      <c r="E1062" s="293"/>
      <c r="F1062" s="293"/>
      <c r="G1062" s="293"/>
      <c r="H1062" s="293"/>
      <c r="I1062" s="293"/>
      <c r="J1062" s="293"/>
      <c r="K1062" s="293"/>
      <c r="L1062" s="293"/>
      <c r="M1062" s="293"/>
      <c r="N1062" s="293">
        <f>N1061</f>
        <v>0</v>
      </c>
      <c r="O1062" s="293"/>
      <c r="P1062" s="293"/>
      <c r="Q1062" s="293"/>
      <c r="R1062" s="293"/>
      <c r="S1062" s="293"/>
      <c r="T1062" s="293"/>
      <c r="U1062" s="293"/>
      <c r="V1062" s="293"/>
      <c r="W1062" s="293"/>
      <c r="X1062" s="293"/>
      <c r="Y1062" s="407">
        <f>Y1061</f>
        <v>0</v>
      </c>
      <c r="Z1062" s="407">
        <f t="shared" ref="Z1062" si="283">Z1061</f>
        <v>0</v>
      </c>
      <c r="AA1062" s="407">
        <f t="shared" ref="AA1062" si="284">AA1061</f>
        <v>0</v>
      </c>
      <c r="AB1062" s="407">
        <f t="shared" ref="AB1062" si="285">AB1061</f>
        <v>0</v>
      </c>
      <c r="AC1062" s="304"/>
    </row>
    <row r="1063" spans="1:29" ht="15" hidden="1" customHeight="1" outlineLevel="1">
      <c r="A1063" s="525"/>
      <c r="B1063" s="424"/>
      <c r="C1063" s="289"/>
      <c r="D1063" s="289"/>
      <c r="E1063" s="289"/>
      <c r="F1063" s="289"/>
      <c r="G1063" s="289"/>
      <c r="H1063" s="289"/>
      <c r="I1063" s="289"/>
      <c r="J1063" s="289"/>
      <c r="K1063" s="289"/>
      <c r="L1063" s="289"/>
      <c r="M1063" s="289"/>
      <c r="N1063" s="289"/>
      <c r="O1063" s="289"/>
      <c r="P1063" s="289"/>
      <c r="Q1063" s="289"/>
      <c r="R1063" s="289"/>
      <c r="S1063" s="289"/>
      <c r="T1063" s="289"/>
      <c r="U1063" s="289"/>
      <c r="V1063" s="289"/>
      <c r="W1063" s="289"/>
      <c r="X1063" s="289"/>
      <c r="Y1063" s="408"/>
      <c r="Z1063" s="421"/>
      <c r="AA1063" s="421"/>
      <c r="AB1063" s="421"/>
      <c r="AC1063" s="304"/>
    </row>
    <row r="1064" spans="1:29" ht="15" hidden="1" customHeight="1" outlineLevel="1">
      <c r="A1064" s="525">
        <v>35</v>
      </c>
      <c r="B1064" s="424" t="s">
        <v>126</v>
      </c>
      <c r="C1064" s="289" t="s">
        <v>583</v>
      </c>
      <c r="D1064" s="293"/>
      <c r="E1064" s="293"/>
      <c r="F1064" s="293"/>
      <c r="G1064" s="293"/>
      <c r="H1064" s="293"/>
      <c r="I1064" s="293"/>
      <c r="J1064" s="293"/>
      <c r="K1064" s="293"/>
      <c r="L1064" s="293"/>
      <c r="M1064" s="293"/>
      <c r="N1064" s="293">
        <v>0</v>
      </c>
      <c r="O1064" s="293"/>
      <c r="P1064" s="293"/>
      <c r="Q1064" s="293"/>
      <c r="R1064" s="293"/>
      <c r="S1064" s="293"/>
      <c r="T1064" s="293"/>
      <c r="U1064" s="293"/>
      <c r="V1064" s="293"/>
      <c r="W1064" s="293"/>
      <c r="X1064" s="293"/>
      <c r="Y1064" s="422"/>
      <c r="Z1064" s="411"/>
      <c r="AA1064" s="411"/>
      <c r="AB1064" s="411"/>
      <c r="AC1064" s="294">
        <f>SUM(Y1064:AB1064)</f>
        <v>0</v>
      </c>
    </row>
    <row r="1065" spans="1:29" ht="15" hidden="1" customHeight="1" outlineLevel="1">
      <c r="A1065" s="525"/>
      <c r="B1065" s="292" t="s">
        <v>344</v>
      </c>
      <c r="C1065" s="289" t="s">
        <v>576</v>
      </c>
      <c r="D1065" s="293"/>
      <c r="E1065" s="293"/>
      <c r="F1065" s="293"/>
      <c r="G1065" s="293"/>
      <c r="H1065" s="293"/>
      <c r="I1065" s="293"/>
      <c r="J1065" s="293"/>
      <c r="K1065" s="293"/>
      <c r="L1065" s="293"/>
      <c r="M1065" s="293"/>
      <c r="N1065" s="293">
        <f>N1064</f>
        <v>0</v>
      </c>
      <c r="O1065" s="293"/>
      <c r="P1065" s="293"/>
      <c r="Q1065" s="293"/>
      <c r="R1065" s="293"/>
      <c r="S1065" s="293"/>
      <c r="T1065" s="293"/>
      <c r="U1065" s="293"/>
      <c r="V1065" s="293"/>
      <c r="W1065" s="293"/>
      <c r="X1065" s="293"/>
      <c r="Y1065" s="407">
        <f>Y1064</f>
        <v>0</v>
      </c>
      <c r="Z1065" s="407">
        <f t="shared" ref="Z1065" si="286">Z1064</f>
        <v>0</v>
      </c>
      <c r="AA1065" s="407">
        <f t="shared" ref="AA1065" si="287">AA1064</f>
        <v>0</v>
      </c>
      <c r="AB1065" s="407">
        <f t="shared" ref="AB1065" si="288">AB1064</f>
        <v>0</v>
      </c>
      <c r="AC1065" s="304"/>
    </row>
    <row r="1066" spans="1:29" ht="15" hidden="1" customHeight="1" outlineLevel="1">
      <c r="A1066" s="525"/>
      <c r="B1066" s="427"/>
      <c r="C1066" s="289"/>
      <c r="D1066" s="289"/>
      <c r="E1066" s="289"/>
      <c r="F1066" s="289"/>
      <c r="G1066" s="289"/>
      <c r="H1066" s="289"/>
      <c r="I1066" s="289"/>
      <c r="J1066" s="289"/>
      <c r="K1066" s="289"/>
      <c r="L1066" s="289"/>
      <c r="M1066" s="289"/>
      <c r="N1066" s="289"/>
      <c r="O1066" s="289"/>
      <c r="P1066" s="289"/>
      <c r="Q1066" s="289"/>
      <c r="R1066" s="289"/>
      <c r="S1066" s="289"/>
      <c r="T1066" s="289"/>
      <c r="U1066" s="289"/>
      <c r="V1066" s="289"/>
      <c r="W1066" s="289"/>
      <c r="X1066" s="289"/>
      <c r="Y1066" s="408"/>
      <c r="Z1066" s="421"/>
      <c r="AA1066" s="421"/>
      <c r="AB1066" s="421"/>
      <c r="AC1066" s="304"/>
    </row>
    <row r="1067" spans="1:29" ht="15" hidden="1" customHeight="1" outlineLevel="1">
      <c r="A1067" s="525"/>
      <c r="B1067" s="286" t="s">
        <v>500</v>
      </c>
      <c r="C1067" s="289"/>
      <c r="D1067" s="289"/>
      <c r="E1067" s="289"/>
      <c r="F1067" s="289"/>
      <c r="G1067" s="289"/>
      <c r="H1067" s="289"/>
      <c r="I1067" s="289"/>
      <c r="J1067" s="289"/>
      <c r="K1067" s="289"/>
      <c r="L1067" s="289"/>
      <c r="M1067" s="289"/>
      <c r="N1067" s="289"/>
      <c r="O1067" s="289"/>
      <c r="P1067" s="289"/>
      <c r="Q1067" s="289"/>
      <c r="R1067" s="289"/>
      <c r="S1067" s="289"/>
      <c r="T1067" s="289"/>
      <c r="U1067" s="289"/>
      <c r="V1067" s="289"/>
      <c r="W1067" s="289"/>
      <c r="X1067" s="289"/>
      <c r="Y1067" s="408"/>
      <c r="Z1067" s="421"/>
      <c r="AA1067" s="421"/>
      <c r="AB1067" s="421"/>
      <c r="AC1067" s="304"/>
    </row>
    <row r="1068" spans="1:29" ht="28.5" hidden="1" customHeight="1" outlineLevel="1">
      <c r="A1068" s="525">
        <v>36</v>
      </c>
      <c r="B1068" s="424" t="s">
        <v>127</v>
      </c>
      <c r="C1068" s="289" t="s">
        <v>583</v>
      </c>
      <c r="D1068" s="293"/>
      <c r="E1068" s="293"/>
      <c r="F1068" s="293"/>
      <c r="G1068" s="293"/>
      <c r="H1068" s="293"/>
      <c r="I1068" s="293"/>
      <c r="J1068" s="293"/>
      <c r="K1068" s="293"/>
      <c r="L1068" s="293"/>
      <c r="M1068" s="293"/>
      <c r="N1068" s="293">
        <v>12</v>
      </c>
      <c r="O1068" s="293"/>
      <c r="P1068" s="293"/>
      <c r="Q1068" s="293"/>
      <c r="R1068" s="293"/>
      <c r="S1068" s="293"/>
      <c r="T1068" s="293"/>
      <c r="U1068" s="293"/>
      <c r="V1068" s="293"/>
      <c r="W1068" s="293"/>
      <c r="X1068" s="293"/>
      <c r="Y1068" s="422"/>
      <c r="Z1068" s="411"/>
      <c r="AA1068" s="411"/>
      <c r="AB1068" s="411"/>
      <c r="AC1068" s="294">
        <f>SUM(Y1068:AB1068)</f>
        <v>0</v>
      </c>
    </row>
    <row r="1069" spans="1:29" ht="15" hidden="1" customHeight="1" outlineLevel="1">
      <c r="A1069" s="525"/>
      <c r="B1069" s="292" t="s">
        <v>344</v>
      </c>
      <c r="C1069" s="289" t="s">
        <v>576</v>
      </c>
      <c r="D1069" s="293"/>
      <c r="E1069" s="293"/>
      <c r="F1069" s="293"/>
      <c r="G1069" s="293"/>
      <c r="H1069" s="293"/>
      <c r="I1069" s="293"/>
      <c r="J1069" s="293"/>
      <c r="K1069" s="293"/>
      <c r="L1069" s="293"/>
      <c r="M1069" s="293"/>
      <c r="N1069" s="293">
        <f>N1068</f>
        <v>12</v>
      </c>
      <c r="O1069" s="293"/>
      <c r="P1069" s="293"/>
      <c r="Q1069" s="293"/>
      <c r="R1069" s="293"/>
      <c r="S1069" s="293"/>
      <c r="T1069" s="293"/>
      <c r="U1069" s="293"/>
      <c r="V1069" s="293"/>
      <c r="W1069" s="293"/>
      <c r="X1069" s="293"/>
      <c r="Y1069" s="407">
        <f>Y1068</f>
        <v>0</v>
      </c>
      <c r="Z1069" s="407">
        <f t="shared" ref="Z1069" si="289">Z1068</f>
        <v>0</v>
      </c>
      <c r="AA1069" s="407">
        <f t="shared" ref="AA1069" si="290">AA1068</f>
        <v>0</v>
      </c>
      <c r="AB1069" s="407">
        <f t="shared" ref="AB1069" si="291">AB1068</f>
        <v>0</v>
      </c>
      <c r="AC1069" s="304"/>
    </row>
    <row r="1070" spans="1:29" ht="15" hidden="1" customHeight="1" outlineLevel="1">
      <c r="A1070" s="525"/>
      <c r="B1070" s="424"/>
      <c r="C1070" s="289"/>
      <c r="D1070" s="289"/>
      <c r="E1070" s="289"/>
      <c r="F1070" s="289"/>
      <c r="G1070" s="289"/>
      <c r="H1070" s="289"/>
      <c r="I1070" s="289"/>
      <c r="J1070" s="289"/>
      <c r="K1070" s="289"/>
      <c r="L1070" s="289"/>
      <c r="M1070" s="289"/>
      <c r="N1070" s="289"/>
      <c r="O1070" s="289"/>
      <c r="P1070" s="289"/>
      <c r="Q1070" s="289"/>
      <c r="R1070" s="289"/>
      <c r="S1070" s="289"/>
      <c r="T1070" s="289"/>
      <c r="U1070" s="289"/>
      <c r="V1070" s="289"/>
      <c r="W1070" s="289"/>
      <c r="X1070" s="289"/>
      <c r="Y1070" s="408"/>
      <c r="Z1070" s="421"/>
      <c r="AA1070" s="421"/>
      <c r="AB1070" s="421"/>
      <c r="AC1070" s="304"/>
    </row>
    <row r="1071" spans="1:29" ht="15" hidden="1" customHeight="1" outlineLevel="1">
      <c r="A1071" s="525">
        <v>37</v>
      </c>
      <c r="B1071" s="424" t="s">
        <v>128</v>
      </c>
      <c r="C1071" s="289" t="s">
        <v>583</v>
      </c>
      <c r="D1071" s="293"/>
      <c r="E1071" s="293"/>
      <c r="F1071" s="293"/>
      <c r="G1071" s="293"/>
      <c r="H1071" s="293"/>
      <c r="I1071" s="293"/>
      <c r="J1071" s="293"/>
      <c r="K1071" s="293"/>
      <c r="L1071" s="293"/>
      <c r="M1071" s="293"/>
      <c r="N1071" s="293">
        <v>12</v>
      </c>
      <c r="O1071" s="293"/>
      <c r="P1071" s="293"/>
      <c r="Q1071" s="293"/>
      <c r="R1071" s="293"/>
      <c r="S1071" s="293"/>
      <c r="T1071" s="293"/>
      <c r="U1071" s="293"/>
      <c r="V1071" s="293"/>
      <c r="W1071" s="293"/>
      <c r="X1071" s="293"/>
      <c r="Y1071" s="422"/>
      <c r="Z1071" s="411"/>
      <c r="AA1071" s="411"/>
      <c r="AB1071" s="411"/>
      <c r="AC1071" s="294">
        <f>SUM(Y1071:AB1071)</f>
        <v>0</v>
      </c>
    </row>
    <row r="1072" spans="1:29" ht="15" hidden="1" customHeight="1" outlineLevel="1">
      <c r="A1072" s="525"/>
      <c r="B1072" s="292" t="s">
        <v>344</v>
      </c>
      <c r="C1072" s="289" t="s">
        <v>576</v>
      </c>
      <c r="D1072" s="293"/>
      <c r="E1072" s="293"/>
      <c r="F1072" s="293"/>
      <c r="G1072" s="293"/>
      <c r="H1072" s="293"/>
      <c r="I1072" s="293"/>
      <c r="J1072" s="293"/>
      <c r="K1072" s="293"/>
      <c r="L1072" s="293"/>
      <c r="M1072" s="293"/>
      <c r="N1072" s="293">
        <f>N1071</f>
        <v>12</v>
      </c>
      <c r="O1072" s="293"/>
      <c r="P1072" s="293"/>
      <c r="Q1072" s="293"/>
      <c r="R1072" s="293"/>
      <c r="S1072" s="293"/>
      <c r="T1072" s="293"/>
      <c r="U1072" s="293"/>
      <c r="V1072" s="293"/>
      <c r="W1072" s="293"/>
      <c r="X1072" s="293"/>
      <c r="Y1072" s="407">
        <f>Y1071</f>
        <v>0</v>
      </c>
      <c r="Z1072" s="407">
        <f t="shared" ref="Z1072" si="292">Z1071</f>
        <v>0</v>
      </c>
      <c r="AA1072" s="407">
        <f t="shared" ref="AA1072" si="293">AA1071</f>
        <v>0</v>
      </c>
      <c r="AB1072" s="407">
        <f t="shared" ref="AB1072" si="294">AB1071</f>
        <v>0</v>
      </c>
      <c r="AC1072" s="304"/>
    </row>
    <row r="1073" spans="1:29" ht="15" hidden="1" customHeight="1" outlineLevel="1">
      <c r="A1073" s="525"/>
      <c r="B1073" s="424"/>
      <c r="C1073" s="289"/>
      <c r="D1073" s="289"/>
      <c r="E1073" s="289"/>
      <c r="F1073" s="289"/>
      <c r="G1073" s="289"/>
      <c r="H1073" s="289"/>
      <c r="I1073" s="289"/>
      <c r="J1073" s="289"/>
      <c r="K1073" s="289"/>
      <c r="L1073" s="289"/>
      <c r="M1073" s="289"/>
      <c r="N1073" s="289"/>
      <c r="O1073" s="289"/>
      <c r="P1073" s="289"/>
      <c r="Q1073" s="289"/>
      <c r="R1073" s="289"/>
      <c r="S1073" s="289"/>
      <c r="T1073" s="289"/>
      <c r="U1073" s="289"/>
      <c r="V1073" s="289"/>
      <c r="W1073" s="289"/>
      <c r="X1073" s="289"/>
      <c r="Y1073" s="408"/>
      <c r="Z1073" s="421"/>
      <c r="AA1073" s="421"/>
      <c r="AB1073" s="421"/>
      <c r="AC1073" s="304"/>
    </row>
    <row r="1074" spans="1:29" ht="15" hidden="1" customHeight="1" outlineLevel="1">
      <c r="A1074" s="525">
        <v>38</v>
      </c>
      <c r="B1074" s="424" t="s">
        <v>129</v>
      </c>
      <c r="C1074" s="289" t="s">
        <v>583</v>
      </c>
      <c r="D1074" s="293"/>
      <c r="E1074" s="293"/>
      <c r="F1074" s="293"/>
      <c r="G1074" s="293"/>
      <c r="H1074" s="293"/>
      <c r="I1074" s="293"/>
      <c r="J1074" s="293"/>
      <c r="K1074" s="293"/>
      <c r="L1074" s="293"/>
      <c r="M1074" s="293"/>
      <c r="N1074" s="293">
        <v>12</v>
      </c>
      <c r="O1074" s="293"/>
      <c r="P1074" s="293"/>
      <c r="Q1074" s="293"/>
      <c r="R1074" s="293"/>
      <c r="S1074" s="293"/>
      <c r="T1074" s="293"/>
      <c r="U1074" s="293"/>
      <c r="V1074" s="293"/>
      <c r="W1074" s="293"/>
      <c r="X1074" s="293"/>
      <c r="Y1074" s="422"/>
      <c r="Z1074" s="411"/>
      <c r="AA1074" s="411"/>
      <c r="AB1074" s="411"/>
      <c r="AC1074" s="294">
        <f>SUM(Y1074:AB1074)</f>
        <v>0</v>
      </c>
    </row>
    <row r="1075" spans="1:29" ht="15" hidden="1" customHeight="1" outlineLevel="1">
      <c r="A1075" s="525"/>
      <c r="B1075" s="292" t="s">
        <v>344</v>
      </c>
      <c r="C1075" s="289" t="s">
        <v>576</v>
      </c>
      <c r="D1075" s="293"/>
      <c r="E1075" s="293"/>
      <c r="F1075" s="293"/>
      <c r="G1075" s="293"/>
      <c r="H1075" s="293"/>
      <c r="I1075" s="293"/>
      <c r="J1075" s="293"/>
      <c r="K1075" s="293"/>
      <c r="L1075" s="293"/>
      <c r="M1075" s="293"/>
      <c r="N1075" s="293">
        <f>N1074</f>
        <v>12</v>
      </c>
      <c r="O1075" s="293"/>
      <c r="P1075" s="293"/>
      <c r="Q1075" s="293"/>
      <c r="R1075" s="293"/>
      <c r="S1075" s="293"/>
      <c r="T1075" s="293"/>
      <c r="U1075" s="293"/>
      <c r="V1075" s="293"/>
      <c r="W1075" s="293"/>
      <c r="X1075" s="293"/>
      <c r="Y1075" s="407">
        <f>Y1074</f>
        <v>0</v>
      </c>
      <c r="Z1075" s="407">
        <f t="shared" ref="Z1075" si="295">Z1074</f>
        <v>0</v>
      </c>
      <c r="AA1075" s="407">
        <f t="shared" ref="AA1075" si="296">AA1074</f>
        <v>0</v>
      </c>
      <c r="AB1075" s="407">
        <f t="shared" ref="AB1075" si="297">AB1074</f>
        <v>0</v>
      </c>
      <c r="AC1075" s="304"/>
    </row>
    <row r="1076" spans="1:29" ht="15" hidden="1" customHeight="1" outlineLevel="1">
      <c r="A1076" s="525"/>
      <c r="B1076" s="424"/>
      <c r="C1076" s="289"/>
      <c r="D1076" s="289"/>
      <c r="E1076" s="289"/>
      <c r="F1076" s="289"/>
      <c r="G1076" s="289"/>
      <c r="H1076" s="289"/>
      <c r="I1076" s="289"/>
      <c r="J1076" s="289"/>
      <c r="K1076" s="289"/>
      <c r="L1076" s="289"/>
      <c r="M1076" s="289"/>
      <c r="N1076" s="289"/>
      <c r="O1076" s="289"/>
      <c r="P1076" s="289"/>
      <c r="Q1076" s="289"/>
      <c r="R1076" s="289"/>
      <c r="S1076" s="289"/>
      <c r="T1076" s="289"/>
      <c r="U1076" s="289"/>
      <c r="V1076" s="289"/>
      <c r="W1076" s="289"/>
      <c r="X1076" s="289"/>
      <c r="Y1076" s="408"/>
      <c r="Z1076" s="421"/>
      <c r="AA1076" s="421"/>
      <c r="AB1076" s="421"/>
      <c r="AC1076" s="304"/>
    </row>
    <row r="1077" spans="1:29" ht="15" hidden="1" customHeight="1" outlineLevel="1">
      <c r="A1077" s="525">
        <v>39</v>
      </c>
      <c r="B1077" s="424" t="s">
        <v>130</v>
      </c>
      <c r="C1077" s="289" t="s">
        <v>583</v>
      </c>
      <c r="D1077" s="293"/>
      <c r="E1077" s="293"/>
      <c r="F1077" s="293"/>
      <c r="G1077" s="293"/>
      <c r="H1077" s="293"/>
      <c r="I1077" s="293"/>
      <c r="J1077" s="293"/>
      <c r="K1077" s="293"/>
      <c r="L1077" s="293"/>
      <c r="M1077" s="293"/>
      <c r="N1077" s="293">
        <v>12</v>
      </c>
      <c r="O1077" s="293"/>
      <c r="P1077" s="293"/>
      <c r="Q1077" s="293"/>
      <c r="R1077" s="293"/>
      <c r="S1077" s="293"/>
      <c r="T1077" s="293"/>
      <c r="U1077" s="293"/>
      <c r="V1077" s="293"/>
      <c r="W1077" s="293"/>
      <c r="X1077" s="293"/>
      <c r="Y1077" s="422"/>
      <c r="Z1077" s="411"/>
      <c r="AA1077" s="411"/>
      <c r="AB1077" s="411"/>
      <c r="AC1077" s="294">
        <f>SUM(Y1077:AB1077)</f>
        <v>0</v>
      </c>
    </row>
    <row r="1078" spans="1:29" ht="15" hidden="1" customHeight="1" outlineLevel="1">
      <c r="A1078" s="525"/>
      <c r="B1078" s="292" t="s">
        <v>344</v>
      </c>
      <c r="C1078" s="289" t="s">
        <v>576</v>
      </c>
      <c r="D1078" s="293"/>
      <c r="E1078" s="293"/>
      <c r="F1078" s="293"/>
      <c r="G1078" s="293"/>
      <c r="H1078" s="293"/>
      <c r="I1078" s="293"/>
      <c r="J1078" s="293"/>
      <c r="K1078" s="293"/>
      <c r="L1078" s="293"/>
      <c r="M1078" s="293"/>
      <c r="N1078" s="293">
        <f>N1077</f>
        <v>12</v>
      </c>
      <c r="O1078" s="293"/>
      <c r="P1078" s="293"/>
      <c r="Q1078" s="293"/>
      <c r="R1078" s="293"/>
      <c r="S1078" s="293"/>
      <c r="T1078" s="293"/>
      <c r="U1078" s="293"/>
      <c r="V1078" s="293"/>
      <c r="W1078" s="293"/>
      <c r="X1078" s="293"/>
      <c r="Y1078" s="407">
        <f>Y1077</f>
        <v>0</v>
      </c>
      <c r="Z1078" s="407">
        <f t="shared" ref="Z1078" si="298">Z1077</f>
        <v>0</v>
      </c>
      <c r="AA1078" s="407">
        <f t="shared" ref="AA1078" si="299">AA1077</f>
        <v>0</v>
      </c>
      <c r="AB1078" s="407">
        <f t="shared" ref="AB1078" si="300">AB1077</f>
        <v>0</v>
      </c>
      <c r="AC1078" s="304"/>
    </row>
    <row r="1079" spans="1:29" ht="15" hidden="1" customHeight="1" outlineLevel="1">
      <c r="A1079" s="525"/>
      <c r="B1079" s="424"/>
      <c r="C1079" s="289"/>
      <c r="D1079" s="289"/>
      <c r="E1079" s="289"/>
      <c r="F1079" s="289"/>
      <c r="G1079" s="289"/>
      <c r="H1079" s="289"/>
      <c r="I1079" s="289"/>
      <c r="J1079" s="289"/>
      <c r="K1079" s="289"/>
      <c r="L1079" s="289"/>
      <c r="M1079" s="289"/>
      <c r="N1079" s="289"/>
      <c r="O1079" s="289"/>
      <c r="P1079" s="289"/>
      <c r="Q1079" s="289"/>
      <c r="R1079" s="289"/>
      <c r="S1079" s="289"/>
      <c r="T1079" s="289"/>
      <c r="U1079" s="289"/>
      <c r="V1079" s="289"/>
      <c r="W1079" s="289"/>
      <c r="X1079" s="289"/>
      <c r="Y1079" s="408"/>
      <c r="Z1079" s="421"/>
      <c r="AA1079" s="421"/>
      <c r="AB1079" s="421"/>
      <c r="AC1079" s="304"/>
    </row>
    <row r="1080" spans="1:29" ht="15" hidden="1" customHeight="1" outlineLevel="1">
      <c r="A1080" s="525">
        <v>40</v>
      </c>
      <c r="B1080" s="424" t="s">
        <v>131</v>
      </c>
      <c r="C1080" s="289" t="s">
        <v>583</v>
      </c>
      <c r="D1080" s="293"/>
      <c r="E1080" s="293"/>
      <c r="F1080" s="293"/>
      <c r="G1080" s="293"/>
      <c r="H1080" s="293"/>
      <c r="I1080" s="293"/>
      <c r="J1080" s="293"/>
      <c r="K1080" s="293"/>
      <c r="L1080" s="293"/>
      <c r="M1080" s="293"/>
      <c r="N1080" s="293">
        <v>12</v>
      </c>
      <c r="O1080" s="293"/>
      <c r="P1080" s="293"/>
      <c r="Q1080" s="293"/>
      <c r="R1080" s="293"/>
      <c r="S1080" s="293"/>
      <c r="T1080" s="293"/>
      <c r="U1080" s="293"/>
      <c r="V1080" s="293"/>
      <c r="W1080" s="293"/>
      <c r="X1080" s="293"/>
      <c r="Y1080" s="422"/>
      <c r="Z1080" s="411"/>
      <c r="AA1080" s="411"/>
      <c r="AB1080" s="411"/>
      <c r="AC1080" s="294">
        <f>SUM(Y1080:AB1080)</f>
        <v>0</v>
      </c>
    </row>
    <row r="1081" spans="1:29" ht="15" hidden="1" customHeight="1" outlineLevel="1">
      <c r="A1081" s="525"/>
      <c r="B1081" s="292" t="s">
        <v>344</v>
      </c>
      <c r="C1081" s="289" t="s">
        <v>576</v>
      </c>
      <c r="D1081" s="293"/>
      <c r="E1081" s="293"/>
      <c r="F1081" s="293"/>
      <c r="G1081" s="293"/>
      <c r="H1081" s="293"/>
      <c r="I1081" s="293"/>
      <c r="J1081" s="293"/>
      <c r="K1081" s="293"/>
      <c r="L1081" s="293"/>
      <c r="M1081" s="293"/>
      <c r="N1081" s="293">
        <f>N1080</f>
        <v>12</v>
      </c>
      <c r="O1081" s="293"/>
      <c r="P1081" s="293"/>
      <c r="Q1081" s="293"/>
      <c r="R1081" s="293"/>
      <c r="S1081" s="293"/>
      <c r="T1081" s="293"/>
      <c r="U1081" s="293"/>
      <c r="V1081" s="293"/>
      <c r="W1081" s="293"/>
      <c r="X1081" s="293"/>
      <c r="Y1081" s="407">
        <f>Y1080</f>
        <v>0</v>
      </c>
      <c r="Z1081" s="407">
        <f t="shared" ref="Z1081" si="301">Z1080</f>
        <v>0</v>
      </c>
      <c r="AA1081" s="407">
        <f t="shared" ref="AA1081" si="302">AA1080</f>
        <v>0</v>
      </c>
      <c r="AB1081" s="407">
        <f t="shared" ref="AB1081" si="303">AB1080</f>
        <v>0</v>
      </c>
      <c r="AC1081" s="304"/>
    </row>
    <row r="1082" spans="1:29" ht="15" hidden="1" customHeight="1" outlineLevel="1">
      <c r="A1082" s="525"/>
      <c r="B1082" s="424"/>
      <c r="C1082" s="289"/>
      <c r="D1082" s="289"/>
      <c r="E1082" s="289"/>
      <c r="F1082" s="289"/>
      <c r="G1082" s="289"/>
      <c r="H1082" s="289"/>
      <c r="I1082" s="289"/>
      <c r="J1082" s="289"/>
      <c r="K1082" s="289"/>
      <c r="L1082" s="289"/>
      <c r="M1082" s="289"/>
      <c r="N1082" s="289"/>
      <c r="O1082" s="289"/>
      <c r="P1082" s="289"/>
      <c r="Q1082" s="289"/>
      <c r="R1082" s="289"/>
      <c r="S1082" s="289"/>
      <c r="T1082" s="289"/>
      <c r="U1082" s="289"/>
      <c r="V1082" s="289"/>
      <c r="W1082" s="289"/>
      <c r="X1082" s="289"/>
      <c r="Y1082" s="408"/>
      <c r="Z1082" s="421"/>
      <c r="AA1082" s="421"/>
      <c r="AB1082" s="421"/>
      <c r="AC1082" s="304"/>
    </row>
    <row r="1083" spans="1:29" ht="28.5" hidden="1" customHeight="1" outlineLevel="1">
      <c r="A1083" s="525">
        <v>41</v>
      </c>
      <c r="B1083" s="424" t="s">
        <v>132</v>
      </c>
      <c r="C1083" s="289" t="s">
        <v>583</v>
      </c>
      <c r="D1083" s="293"/>
      <c r="E1083" s="293"/>
      <c r="F1083" s="293"/>
      <c r="G1083" s="293"/>
      <c r="H1083" s="293"/>
      <c r="I1083" s="293"/>
      <c r="J1083" s="293"/>
      <c r="K1083" s="293"/>
      <c r="L1083" s="293"/>
      <c r="M1083" s="293"/>
      <c r="N1083" s="293">
        <v>12</v>
      </c>
      <c r="O1083" s="293"/>
      <c r="P1083" s="293"/>
      <c r="Q1083" s="293"/>
      <c r="R1083" s="293"/>
      <c r="S1083" s="293"/>
      <c r="T1083" s="293"/>
      <c r="U1083" s="293"/>
      <c r="V1083" s="293"/>
      <c r="W1083" s="293"/>
      <c r="X1083" s="293"/>
      <c r="Y1083" s="422"/>
      <c r="Z1083" s="411"/>
      <c r="AA1083" s="411"/>
      <c r="AB1083" s="411"/>
      <c r="AC1083" s="294">
        <f>SUM(Y1083:AB1083)</f>
        <v>0</v>
      </c>
    </row>
    <row r="1084" spans="1:29" ht="15" hidden="1" customHeight="1" outlineLevel="1">
      <c r="A1084" s="525"/>
      <c r="B1084" s="292" t="s">
        <v>344</v>
      </c>
      <c r="C1084" s="289" t="s">
        <v>576</v>
      </c>
      <c r="D1084" s="293"/>
      <c r="E1084" s="293"/>
      <c r="F1084" s="293"/>
      <c r="G1084" s="293"/>
      <c r="H1084" s="293"/>
      <c r="I1084" s="293"/>
      <c r="J1084" s="293"/>
      <c r="K1084" s="293"/>
      <c r="L1084" s="293"/>
      <c r="M1084" s="293"/>
      <c r="N1084" s="293">
        <f>N1083</f>
        <v>12</v>
      </c>
      <c r="O1084" s="293"/>
      <c r="P1084" s="293"/>
      <c r="Q1084" s="293"/>
      <c r="R1084" s="293"/>
      <c r="S1084" s="293"/>
      <c r="T1084" s="293"/>
      <c r="U1084" s="293"/>
      <c r="V1084" s="293"/>
      <c r="W1084" s="293"/>
      <c r="X1084" s="293"/>
      <c r="Y1084" s="407">
        <f>Y1083</f>
        <v>0</v>
      </c>
      <c r="Z1084" s="407">
        <f t="shared" ref="Z1084" si="304">Z1083</f>
        <v>0</v>
      </c>
      <c r="AA1084" s="407">
        <f t="shared" ref="AA1084" si="305">AA1083</f>
        <v>0</v>
      </c>
      <c r="AB1084" s="407">
        <f t="shared" ref="AB1084" si="306">AB1083</f>
        <v>0</v>
      </c>
      <c r="AC1084" s="304"/>
    </row>
    <row r="1085" spans="1:29" ht="15" hidden="1" customHeight="1" outlineLevel="1">
      <c r="A1085" s="525"/>
      <c r="B1085" s="424"/>
      <c r="C1085" s="289"/>
      <c r="D1085" s="289"/>
      <c r="E1085" s="289"/>
      <c r="F1085" s="289"/>
      <c r="G1085" s="289"/>
      <c r="H1085" s="289"/>
      <c r="I1085" s="289"/>
      <c r="J1085" s="289"/>
      <c r="K1085" s="289"/>
      <c r="L1085" s="289"/>
      <c r="M1085" s="289"/>
      <c r="N1085" s="289"/>
      <c r="O1085" s="289"/>
      <c r="P1085" s="289"/>
      <c r="Q1085" s="289"/>
      <c r="R1085" s="289"/>
      <c r="S1085" s="289"/>
      <c r="T1085" s="289"/>
      <c r="U1085" s="289"/>
      <c r="V1085" s="289"/>
      <c r="W1085" s="289"/>
      <c r="X1085" s="289"/>
      <c r="Y1085" s="408"/>
      <c r="Z1085" s="421"/>
      <c r="AA1085" s="421"/>
      <c r="AB1085" s="421"/>
      <c r="AC1085" s="304"/>
    </row>
    <row r="1086" spans="1:29" ht="28.5" hidden="1" customHeight="1" outlineLevel="1">
      <c r="A1086" s="525">
        <v>42</v>
      </c>
      <c r="B1086" s="424" t="s">
        <v>133</v>
      </c>
      <c r="C1086" s="289" t="s">
        <v>583</v>
      </c>
      <c r="D1086" s="293"/>
      <c r="E1086" s="293"/>
      <c r="F1086" s="293"/>
      <c r="G1086" s="293"/>
      <c r="H1086" s="293"/>
      <c r="I1086" s="293"/>
      <c r="J1086" s="293"/>
      <c r="K1086" s="293"/>
      <c r="L1086" s="293"/>
      <c r="M1086" s="293"/>
      <c r="N1086" s="289"/>
      <c r="O1086" s="293"/>
      <c r="P1086" s="293"/>
      <c r="Q1086" s="293"/>
      <c r="R1086" s="293"/>
      <c r="S1086" s="293"/>
      <c r="T1086" s="293"/>
      <c r="U1086" s="293"/>
      <c r="V1086" s="293"/>
      <c r="W1086" s="293"/>
      <c r="X1086" s="293"/>
      <c r="Y1086" s="422"/>
      <c r="Z1086" s="411"/>
      <c r="AA1086" s="411"/>
      <c r="AB1086" s="411"/>
      <c r="AC1086" s="294">
        <f>SUM(Y1086:AB1086)</f>
        <v>0</v>
      </c>
    </row>
    <row r="1087" spans="1:29" ht="15" hidden="1" customHeight="1" outlineLevel="1">
      <c r="A1087" s="525"/>
      <c r="B1087" s="292" t="s">
        <v>344</v>
      </c>
      <c r="C1087" s="289" t="s">
        <v>576</v>
      </c>
      <c r="D1087" s="293"/>
      <c r="E1087" s="293"/>
      <c r="F1087" s="293"/>
      <c r="G1087" s="293"/>
      <c r="H1087" s="293"/>
      <c r="I1087" s="293"/>
      <c r="J1087" s="293"/>
      <c r="K1087" s="293"/>
      <c r="L1087" s="293"/>
      <c r="M1087" s="293"/>
      <c r="N1087" s="463"/>
      <c r="O1087" s="293"/>
      <c r="P1087" s="293"/>
      <c r="Q1087" s="293"/>
      <c r="R1087" s="293"/>
      <c r="S1087" s="293"/>
      <c r="T1087" s="293"/>
      <c r="U1087" s="293"/>
      <c r="V1087" s="293"/>
      <c r="W1087" s="293"/>
      <c r="X1087" s="293"/>
      <c r="Y1087" s="407">
        <f>Y1086</f>
        <v>0</v>
      </c>
      <c r="Z1087" s="407">
        <f t="shared" ref="Z1087" si="307">Z1086</f>
        <v>0</v>
      </c>
      <c r="AA1087" s="407">
        <f t="shared" ref="AA1087" si="308">AA1086</f>
        <v>0</v>
      </c>
      <c r="AB1087" s="407">
        <f t="shared" ref="AB1087" si="309">AB1086</f>
        <v>0</v>
      </c>
      <c r="AC1087" s="304"/>
    </row>
    <row r="1088" spans="1:29" ht="15" hidden="1" customHeight="1" outlineLevel="1">
      <c r="A1088" s="525"/>
      <c r="B1088" s="424"/>
      <c r="C1088" s="289"/>
      <c r="D1088" s="289"/>
      <c r="E1088" s="289"/>
      <c r="F1088" s="289"/>
      <c r="G1088" s="289"/>
      <c r="H1088" s="289"/>
      <c r="I1088" s="289"/>
      <c r="J1088" s="289"/>
      <c r="K1088" s="289"/>
      <c r="L1088" s="289"/>
      <c r="M1088" s="289"/>
      <c r="N1088" s="289"/>
      <c r="O1088" s="289"/>
      <c r="P1088" s="289"/>
      <c r="Q1088" s="289"/>
      <c r="R1088" s="289"/>
      <c r="S1088" s="289"/>
      <c r="T1088" s="289"/>
      <c r="U1088" s="289"/>
      <c r="V1088" s="289"/>
      <c r="W1088" s="289"/>
      <c r="X1088" s="289"/>
      <c r="Y1088" s="408"/>
      <c r="Z1088" s="421"/>
      <c r="AA1088" s="421"/>
      <c r="AB1088" s="421"/>
      <c r="AC1088" s="304"/>
    </row>
    <row r="1089" spans="1:29" ht="15" hidden="1" customHeight="1" outlineLevel="1">
      <c r="A1089" s="525">
        <v>43</v>
      </c>
      <c r="B1089" s="424" t="s">
        <v>134</v>
      </c>
      <c r="C1089" s="289" t="s">
        <v>583</v>
      </c>
      <c r="D1089" s="293"/>
      <c r="E1089" s="293"/>
      <c r="F1089" s="293"/>
      <c r="G1089" s="293"/>
      <c r="H1089" s="293"/>
      <c r="I1089" s="293"/>
      <c r="J1089" s="293"/>
      <c r="K1089" s="293"/>
      <c r="L1089" s="293"/>
      <c r="M1089" s="293"/>
      <c r="N1089" s="293">
        <v>12</v>
      </c>
      <c r="O1089" s="293"/>
      <c r="P1089" s="293"/>
      <c r="Q1089" s="293"/>
      <c r="R1089" s="293"/>
      <c r="S1089" s="293"/>
      <c r="T1089" s="293"/>
      <c r="U1089" s="293"/>
      <c r="V1089" s="293"/>
      <c r="W1089" s="293"/>
      <c r="X1089" s="293"/>
      <c r="Y1089" s="422"/>
      <c r="Z1089" s="411"/>
      <c r="AA1089" s="411"/>
      <c r="AB1089" s="411"/>
      <c r="AC1089" s="294">
        <f>SUM(Y1089:AB1089)</f>
        <v>0</v>
      </c>
    </row>
    <row r="1090" spans="1:29" ht="15" hidden="1" customHeight="1" outlineLevel="1">
      <c r="A1090" s="525"/>
      <c r="B1090" s="292" t="s">
        <v>344</v>
      </c>
      <c r="C1090" s="289" t="s">
        <v>576</v>
      </c>
      <c r="D1090" s="293"/>
      <c r="E1090" s="293"/>
      <c r="F1090" s="293"/>
      <c r="G1090" s="293"/>
      <c r="H1090" s="293"/>
      <c r="I1090" s="293"/>
      <c r="J1090" s="293"/>
      <c r="K1090" s="293"/>
      <c r="L1090" s="293"/>
      <c r="M1090" s="293"/>
      <c r="N1090" s="293">
        <f>N1089</f>
        <v>12</v>
      </c>
      <c r="O1090" s="293"/>
      <c r="P1090" s="293"/>
      <c r="Q1090" s="293"/>
      <c r="R1090" s="293"/>
      <c r="S1090" s="293"/>
      <c r="T1090" s="293"/>
      <c r="U1090" s="293"/>
      <c r="V1090" s="293"/>
      <c r="W1090" s="293"/>
      <c r="X1090" s="293"/>
      <c r="Y1090" s="407">
        <f>Y1089</f>
        <v>0</v>
      </c>
      <c r="Z1090" s="407">
        <f t="shared" ref="Z1090" si="310">Z1089</f>
        <v>0</v>
      </c>
      <c r="AA1090" s="407">
        <f t="shared" ref="AA1090" si="311">AA1089</f>
        <v>0</v>
      </c>
      <c r="AB1090" s="407">
        <f t="shared" ref="AB1090" si="312">AB1089</f>
        <v>0</v>
      </c>
      <c r="AC1090" s="304"/>
    </row>
    <row r="1091" spans="1:29" ht="15" hidden="1" customHeight="1" outlineLevel="1">
      <c r="A1091" s="525"/>
      <c r="B1091" s="424"/>
      <c r="C1091" s="289"/>
      <c r="D1091" s="289"/>
      <c r="E1091" s="289"/>
      <c r="F1091" s="289"/>
      <c r="G1091" s="289"/>
      <c r="H1091" s="289"/>
      <c r="I1091" s="289"/>
      <c r="J1091" s="289"/>
      <c r="K1091" s="289"/>
      <c r="L1091" s="289"/>
      <c r="M1091" s="289"/>
      <c r="N1091" s="289"/>
      <c r="O1091" s="289"/>
      <c r="P1091" s="289"/>
      <c r="Q1091" s="289"/>
      <c r="R1091" s="289"/>
      <c r="S1091" s="289"/>
      <c r="T1091" s="289"/>
      <c r="U1091" s="289"/>
      <c r="V1091" s="289"/>
      <c r="W1091" s="289"/>
      <c r="X1091" s="289"/>
      <c r="Y1091" s="408"/>
      <c r="Z1091" s="421"/>
      <c r="AA1091" s="421"/>
      <c r="AB1091" s="421"/>
      <c r="AC1091" s="304"/>
    </row>
    <row r="1092" spans="1:29" ht="28.5" hidden="1" customHeight="1" outlineLevel="1">
      <c r="A1092" s="525">
        <v>44</v>
      </c>
      <c r="B1092" s="424" t="s">
        <v>135</v>
      </c>
      <c r="C1092" s="289" t="s">
        <v>583</v>
      </c>
      <c r="D1092" s="293"/>
      <c r="E1092" s="293"/>
      <c r="F1092" s="293"/>
      <c r="G1092" s="293"/>
      <c r="H1092" s="293"/>
      <c r="I1092" s="293"/>
      <c r="J1092" s="293"/>
      <c r="K1092" s="293"/>
      <c r="L1092" s="293"/>
      <c r="M1092" s="293"/>
      <c r="N1092" s="293">
        <v>12</v>
      </c>
      <c r="O1092" s="293"/>
      <c r="P1092" s="293"/>
      <c r="Q1092" s="293"/>
      <c r="R1092" s="293"/>
      <c r="S1092" s="293"/>
      <c r="T1092" s="293"/>
      <c r="U1092" s="293"/>
      <c r="V1092" s="293"/>
      <c r="W1092" s="293"/>
      <c r="X1092" s="293"/>
      <c r="Y1092" s="422"/>
      <c r="Z1092" s="411"/>
      <c r="AA1092" s="411"/>
      <c r="AB1092" s="411"/>
      <c r="AC1092" s="294">
        <f>SUM(Y1092:AB1092)</f>
        <v>0</v>
      </c>
    </row>
    <row r="1093" spans="1:29" ht="15" hidden="1" customHeight="1" outlineLevel="1">
      <c r="A1093" s="525"/>
      <c r="B1093" s="292" t="s">
        <v>344</v>
      </c>
      <c r="C1093" s="289" t="s">
        <v>576</v>
      </c>
      <c r="D1093" s="293"/>
      <c r="E1093" s="293"/>
      <c r="F1093" s="293"/>
      <c r="G1093" s="293"/>
      <c r="H1093" s="293"/>
      <c r="I1093" s="293"/>
      <c r="J1093" s="293"/>
      <c r="K1093" s="293"/>
      <c r="L1093" s="293"/>
      <c r="M1093" s="293"/>
      <c r="N1093" s="293">
        <f>N1092</f>
        <v>12</v>
      </c>
      <c r="O1093" s="293"/>
      <c r="P1093" s="293"/>
      <c r="Q1093" s="293"/>
      <c r="R1093" s="293"/>
      <c r="S1093" s="293"/>
      <c r="T1093" s="293"/>
      <c r="U1093" s="293"/>
      <c r="V1093" s="293"/>
      <c r="W1093" s="293"/>
      <c r="X1093" s="293"/>
      <c r="Y1093" s="407">
        <f>Y1092</f>
        <v>0</v>
      </c>
      <c r="Z1093" s="407">
        <f t="shared" ref="Z1093" si="313">Z1092</f>
        <v>0</v>
      </c>
      <c r="AA1093" s="407">
        <f t="shared" ref="AA1093" si="314">AA1092</f>
        <v>0</v>
      </c>
      <c r="AB1093" s="407">
        <f t="shared" ref="AB1093" si="315">AB1092</f>
        <v>0</v>
      </c>
      <c r="AC1093" s="304"/>
    </row>
    <row r="1094" spans="1:29" ht="15" hidden="1" customHeight="1" outlineLevel="1">
      <c r="A1094" s="525"/>
      <c r="B1094" s="424"/>
      <c r="C1094" s="289"/>
      <c r="D1094" s="289"/>
      <c r="E1094" s="289"/>
      <c r="F1094" s="289"/>
      <c r="G1094" s="289"/>
      <c r="H1094" s="289"/>
      <c r="I1094" s="289"/>
      <c r="J1094" s="289"/>
      <c r="K1094" s="289"/>
      <c r="L1094" s="289"/>
      <c r="M1094" s="289"/>
      <c r="N1094" s="289"/>
      <c r="O1094" s="289"/>
      <c r="P1094" s="289"/>
      <c r="Q1094" s="289"/>
      <c r="R1094" s="289"/>
      <c r="S1094" s="289"/>
      <c r="T1094" s="289"/>
      <c r="U1094" s="289"/>
      <c r="V1094" s="289"/>
      <c r="W1094" s="289"/>
      <c r="X1094" s="289"/>
      <c r="Y1094" s="408"/>
      <c r="Z1094" s="421"/>
      <c r="AA1094" s="421"/>
      <c r="AB1094" s="421"/>
      <c r="AC1094" s="304"/>
    </row>
    <row r="1095" spans="1:29" ht="32.549999999999997" hidden="1" customHeight="1" outlineLevel="1">
      <c r="A1095" s="525">
        <v>45</v>
      </c>
      <c r="B1095" s="424" t="s">
        <v>136</v>
      </c>
      <c r="C1095" s="289" t="s">
        <v>583</v>
      </c>
      <c r="D1095" s="293"/>
      <c r="E1095" s="293"/>
      <c r="F1095" s="293"/>
      <c r="G1095" s="293"/>
      <c r="H1095" s="293"/>
      <c r="I1095" s="293"/>
      <c r="J1095" s="293"/>
      <c r="K1095" s="293"/>
      <c r="L1095" s="293"/>
      <c r="M1095" s="293"/>
      <c r="N1095" s="293">
        <v>12</v>
      </c>
      <c r="O1095" s="293"/>
      <c r="P1095" s="293"/>
      <c r="Q1095" s="293"/>
      <c r="R1095" s="293"/>
      <c r="S1095" s="293"/>
      <c r="T1095" s="293"/>
      <c r="U1095" s="293"/>
      <c r="V1095" s="293"/>
      <c r="W1095" s="293"/>
      <c r="X1095" s="293"/>
      <c r="Y1095" s="422"/>
      <c r="Z1095" s="411"/>
      <c r="AA1095" s="411"/>
      <c r="AB1095" s="411"/>
      <c r="AC1095" s="294">
        <f>SUM(Y1095:AB1095)</f>
        <v>0</v>
      </c>
    </row>
    <row r="1096" spans="1:29" ht="15" hidden="1" customHeight="1" outlineLevel="1">
      <c r="A1096" s="525"/>
      <c r="B1096" s="292" t="s">
        <v>344</v>
      </c>
      <c r="C1096" s="289" t="s">
        <v>576</v>
      </c>
      <c r="D1096" s="293"/>
      <c r="E1096" s="293"/>
      <c r="F1096" s="293"/>
      <c r="G1096" s="293"/>
      <c r="H1096" s="293"/>
      <c r="I1096" s="293"/>
      <c r="J1096" s="293"/>
      <c r="K1096" s="293"/>
      <c r="L1096" s="293"/>
      <c r="M1096" s="293"/>
      <c r="N1096" s="293">
        <f>N1095</f>
        <v>12</v>
      </c>
      <c r="O1096" s="293"/>
      <c r="P1096" s="293"/>
      <c r="Q1096" s="293"/>
      <c r="R1096" s="293"/>
      <c r="S1096" s="293"/>
      <c r="T1096" s="293"/>
      <c r="U1096" s="293"/>
      <c r="V1096" s="293"/>
      <c r="W1096" s="293"/>
      <c r="X1096" s="293"/>
      <c r="Y1096" s="407">
        <f>Y1095</f>
        <v>0</v>
      </c>
      <c r="Z1096" s="407">
        <f t="shared" ref="Z1096" si="316">Z1095</f>
        <v>0</v>
      </c>
      <c r="AA1096" s="407">
        <f t="shared" ref="AA1096" si="317">AA1095</f>
        <v>0</v>
      </c>
      <c r="AB1096" s="407">
        <f t="shared" ref="AB1096" si="318">AB1095</f>
        <v>0</v>
      </c>
      <c r="AC1096" s="304"/>
    </row>
    <row r="1097" spans="1:29" ht="15" hidden="1" customHeight="1" outlineLevel="1">
      <c r="A1097" s="525"/>
      <c r="B1097" s="424"/>
      <c r="C1097" s="289"/>
      <c r="D1097" s="289"/>
      <c r="E1097" s="289"/>
      <c r="F1097" s="289"/>
      <c r="G1097" s="289"/>
      <c r="H1097" s="289"/>
      <c r="I1097" s="289"/>
      <c r="J1097" s="289"/>
      <c r="K1097" s="289"/>
      <c r="L1097" s="289"/>
      <c r="M1097" s="289"/>
      <c r="N1097" s="289"/>
      <c r="O1097" s="289"/>
      <c r="P1097" s="289"/>
      <c r="Q1097" s="289"/>
      <c r="R1097" s="289"/>
      <c r="S1097" s="289"/>
      <c r="T1097" s="289"/>
      <c r="U1097" s="289"/>
      <c r="V1097" s="289"/>
      <c r="W1097" s="289"/>
      <c r="X1097" s="289"/>
      <c r="Y1097" s="408"/>
      <c r="Z1097" s="421"/>
      <c r="AA1097" s="421"/>
      <c r="AB1097" s="421"/>
      <c r="AC1097" s="304"/>
    </row>
    <row r="1098" spans="1:29" ht="31.95" hidden="1" customHeight="1" outlineLevel="1">
      <c r="A1098" s="525">
        <v>46</v>
      </c>
      <c r="B1098" s="424" t="s">
        <v>137</v>
      </c>
      <c r="C1098" s="289" t="s">
        <v>583</v>
      </c>
      <c r="D1098" s="293"/>
      <c r="E1098" s="293"/>
      <c r="F1098" s="293"/>
      <c r="G1098" s="293"/>
      <c r="H1098" s="293"/>
      <c r="I1098" s="293"/>
      <c r="J1098" s="293"/>
      <c r="K1098" s="293"/>
      <c r="L1098" s="293"/>
      <c r="M1098" s="293"/>
      <c r="N1098" s="293">
        <v>12</v>
      </c>
      <c r="O1098" s="293"/>
      <c r="P1098" s="293"/>
      <c r="Q1098" s="293"/>
      <c r="R1098" s="293"/>
      <c r="S1098" s="293"/>
      <c r="T1098" s="293"/>
      <c r="U1098" s="293"/>
      <c r="V1098" s="293"/>
      <c r="W1098" s="293"/>
      <c r="X1098" s="293"/>
      <c r="Y1098" s="422"/>
      <c r="Z1098" s="411"/>
      <c r="AA1098" s="411"/>
      <c r="AB1098" s="411"/>
      <c r="AC1098" s="294">
        <f>SUM(Y1098:AB1098)</f>
        <v>0</v>
      </c>
    </row>
    <row r="1099" spans="1:29" ht="15" hidden="1" customHeight="1" outlineLevel="1">
      <c r="A1099" s="525"/>
      <c r="B1099" s="292" t="s">
        <v>344</v>
      </c>
      <c r="C1099" s="289" t="s">
        <v>576</v>
      </c>
      <c r="D1099" s="293"/>
      <c r="E1099" s="293"/>
      <c r="F1099" s="293"/>
      <c r="G1099" s="293"/>
      <c r="H1099" s="293"/>
      <c r="I1099" s="293"/>
      <c r="J1099" s="293"/>
      <c r="K1099" s="293"/>
      <c r="L1099" s="293"/>
      <c r="M1099" s="293"/>
      <c r="N1099" s="293">
        <f>N1098</f>
        <v>12</v>
      </c>
      <c r="O1099" s="293"/>
      <c r="P1099" s="293"/>
      <c r="Q1099" s="293"/>
      <c r="R1099" s="293"/>
      <c r="S1099" s="293"/>
      <c r="T1099" s="293"/>
      <c r="U1099" s="293"/>
      <c r="V1099" s="293"/>
      <c r="W1099" s="293"/>
      <c r="X1099" s="293"/>
      <c r="Y1099" s="407">
        <f>Y1098</f>
        <v>0</v>
      </c>
      <c r="Z1099" s="407">
        <f t="shared" ref="Z1099" si="319">Z1098</f>
        <v>0</v>
      </c>
      <c r="AA1099" s="407">
        <f t="shared" ref="AA1099" si="320">AA1098</f>
        <v>0</v>
      </c>
      <c r="AB1099" s="407">
        <f t="shared" ref="AB1099" si="321">AB1098</f>
        <v>0</v>
      </c>
      <c r="AC1099" s="304"/>
    </row>
    <row r="1100" spans="1:29" ht="15" hidden="1" customHeight="1" outlineLevel="1">
      <c r="A1100" s="525"/>
      <c r="B1100" s="424"/>
      <c r="C1100" s="289"/>
      <c r="D1100" s="289"/>
      <c r="E1100" s="289"/>
      <c r="F1100" s="289"/>
      <c r="G1100" s="289"/>
      <c r="H1100" s="289"/>
      <c r="I1100" s="289"/>
      <c r="J1100" s="289"/>
      <c r="K1100" s="289"/>
      <c r="L1100" s="289"/>
      <c r="M1100" s="289"/>
      <c r="N1100" s="289"/>
      <c r="O1100" s="289"/>
      <c r="P1100" s="289"/>
      <c r="Q1100" s="289"/>
      <c r="R1100" s="289"/>
      <c r="S1100" s="289"/>
      <c r="T1100" s="289"/>
      <c r="U1100" s="289"/>
      <c r="V1100" s="289"/>
      <c r="W1100" s="289"/>
      <c r="X1100" s="289"/>
      <c r="Y1100" s="408"/>
      <c r="Z1100" s="421"/>
      <c r="AA1100" s="421"/>
      <c r="AB1100" s="421"/>
      <c r="AC1100" s="304"/>
    </row>
    <row r="1101" spans="1:29" ht="35.549999999999997" hidden="1" customHeight="1" outlineLevel="1">
      <c r="A1101" s="525">
        <v>47</v>
      </c>
      <c r="B1101" s="424" t="s">
        <v>138</v>
      </c>
      <c r="C1101" s="289" t="s">
        <v>583</v>
      </c>
      <c r="D1101" s="293"/>
      <c r="E1101" s="293"/>
      <c r="F1101" s="293"/>
      <c r="G1101" s="293"/>
      <c r="H1101" s="293"/>
      <c r="I1101" s="293"/>
      <c r="J1101" s="293"/>
      <c r="K1101" s="293"/>
      <c r="L1101" s="293"/>
      <c r="M1101" s="293"/>
      <c r="N1101" s="293">
        <v>12</v>
      </c>
      <c r="O1101" s="293"/>
      <c r="P1101" s="293"/>
      <c r="Q1101" s="293"/>
      <c r="R1101" s="293"/>
      <c r="S1101" s="293"/>
      <c r="T1101" s="293"/>
      <c r="U1101" s="293"/>
      <c r="V1101" s="293"/>
      <c r="W1101" s="293"/>
      <c r="X1101" s="293"/>
      <c r="Y1101" s="422"/>
      <c r="Z1101" s="411"/>
      <c r="AA1101" s="411"/>
      <c r="AB1101" s="411"/>
      <c r="AC1101" s="294">
        <f>SUM(Y1101:AB1101)</f>
        <v>0</v>
      </c>
    </row>
    <row r="1102" spans="1:29" ht="15" hidden="1" customHeight="1" outlineLevel="1">
      <c r="A1102" s="525"/>
      <c r="B1102" s="292" t="s">
        <v>344</v>
      </c>
      <c r="C1102" s="289" t="s">
        <v>576</v>
      </c>
      <c r="D1102" s="293"/>
      <c r="E1102" s="293"/>
      <c r="F1102" s="293"/>
      <c r="G1102" s="293"/>
      <c r="H1102" s="293"/>
      <c r="I1102" s="293"/>
      <c r="J1102" s="293"/>
      <c r="K1102" s="293"/>
      <c r="L1102" s="293"/>
      <c r="M1102" s="293"/>
      <c r="N1102" s="293">
        <f>N1101</f>
        <v>12</v>
      </c>
      <c r="O1102" s="293"/>
      <c r="P1102" s="293"/>
      <c r="Q1102" s="293"/>
      <c r="R1102" s="293"/>
      <c r="S1102" s="293"/>
      <c r="T1102" s="293"/>
      <c r="U1102" s="293"/>
      <c r="V1102" s="293"/>
      <c r="W1102" s="293"/>
      <c r="X1102" s="293"/>
      <c r="Y1102" s="407">
        <f>Y1101</f>
        <v>0</v>
      </c>
      <c r="Z1102" s="407">
        <f t="shared" ref="Z1102" si="322">Z1101</f>
        <v>0</v>
      </c>
      <c r="AA1102" s="407">
        <f t="shared" ref="AA1102" si="323">AA1101</f>
        <v>0</v>
      </c>
      <c r="AB1102" s="407">
        <f t="shared" ref="AB1102" si="324">AB1101</f>
        <v>0</v>
      </c>
      <c r="AC1102" s="304"/>
    </row>
    <row r="1103" spans="1:29" ht="15" hidden="1" customHeight="1" outlineLevel="1">
      <c r="A1103" s="525"/>
      <c r="B1103" s="424"/>
      <c r="C1103" s="289"/>
      <c r="D1103" s="289"/>
      <c r="E1103" s="289"/>
      <c r="F1103" s="289"/>
      <c r="G1103" s="289"/>
      <c r="H1103" s="289"/>
      <c r="I1103" s="289"/>
      <c r="J1103" s="289"/>
      <c r="K1103" s="289"/>
      <c r="L1103" s="289"/>
      <c r="M1103" s="289"/>
      <c r="N1103" s="289"/>
      <c r="O1103" s="289"/>
      <c r="P1103" s="289"/>
      <c r="Q1103" s="289"/>
      <c r="R1103" s="289"/>
      <c r="S1103" s="289"/>
      <c r="T1103" s="289"/>
      <c r="U1103" s="289"/>
      <c r="V1103" s="289"/>
      <c r="W1103" s="289"/>
      <c r="X1103" s="289"/>
      <c r="Y1103" s="408"/>
      <c r="Z1103" s="421"/>
      <c r="AA1103" s="421"/>
      <c r="AB1103" s="421"/>
      <c r="AC1103" s="304"/>
    </row>
    <row r="1104" spans="1:29" ht="39.75" hidden="1" customHeight="1" outlineLevel="1">
      <c r="A1104" s="525">
        <v>48</v>
      </c>
      <c r="B1104" s="424" t="s">
        <v>139</v>
      </c>
      <c r="C1104" s="289" t="s">
        <v>583</v>
      </c>
      <c r="D1104" s="293"/>
      <c r="E1104" s="293"/>
      <c r="F1104" s="293"/>
      <c r="G1104" s="293"/>
      <c r="H1104" s="293"/>
      <c r="I1104" s="293"/>
      <c r="J1104" s="293"/>
      <c r="K1104" s="293"/>
      <c r="L1104" s="293"/>
      <c r="M1104" s="293"/>
      <c r="N1104" s="293">
        <v>12</v>
      </c>
      <c r="O1104" s="293"/>
      <c r="P1104" s="293"/>
      <c r="Q1104" s="293"/>
      <c r="R1104" s="293"/>
      <c r="S1104" s="293"/>
      <c r="T1104" s="293"/>
      <c r="U1104" s="293"/>
      <c r="V1104" s="293"/>
      <c r="W1104" s="293"/>
      <c r="X1104" s="293"/>
      <c r="Y1104" s="422"/>
      <c r="Z1104" s="411"/>
      <c r="AA1104" s="411"/>
      <c r="AB1104" s="411"/>
      <c r="AC1104" s="294">
        <f>SUM(Y1104:AB1104)</f>
        <v>0</v>
      </c>
    </row>
    <row r="1105" spans="1:29" ht="15" hidden="1" customHeight="1" outlineLevel="1">
      <c r="A1105" s="525"/>
      <c r="B1105" s="292" t="s">
        <v>344</v>
      </c>
      <c r="C1105" s="289" t="s">
        <v>576</v>
      </c>
      <c r="D1105" s="293"/>
      <c r="E1105" s="293"/>
      <c r="F1105" s="293"/>
      <c r="G1105" s="293"/>
      <c r="H1105" s="293"/>
      <c r="I1105" s="293"/>
      <c r="J1105" s="293"/>
      <c r="K1105" s="293"/>
      <c r="L1105" s="293"/>
      <c r="M1105" s="293"/>
      <c r="N1105" s="293">
        <f>N1104</f>
        <v>12</v>
      </c>
      <c r="O1105" s="293"/>
      <c r="P1105" s="293"/>
      <c r="Q1105" s="293"/>
      <c r="R1105" s="293"/>
      <c r="S1105" s="293"/>
      <c r="T1105" s="293"/>
      <c r="U1105" s="293"/>
      <c r="V1105" s="293"/>
      <c r="W1105" s="293"/>
      <c r="X1105" s="293"/>
      <c r="Y1105" s="407">
        <f>Y1104</f>
        <v>0</v>
      </c>
      <c r="Z1105" s="407">
        <f t="shared" ref="Z1105" si="325">Z1104</f>
        <v>0</v>
      </c>
      <c r="AA1105" s="407">
        <f t="shared" ref="AA1105" si="326">AA1104</f>
        <v>0</v>
      </c>
      <c r="AB1105" s="407">
        <f t="shared" ref="AB1105" si="327">AB1104</f>
        <v>0</v>
      </c>
      <c r="AC1105" s="304"/>
    </row>
    <row r="1106" spans="1:29" ht="15" hidden="1" customHeight="1" outlineLevel="1">
      <c r="A1106" s="525"/>
      <c r="B1106" s="424"/>
      <c r="C1106" s="289"/>
      <c r="D1106" s="289"/>
      <c r="E1106" s="289"/>
      <c r="F1106" s="289"/>
      <c r="G1106" s="289"/>
      <c r="H1106" s="289"/>
      <c r="I1106" s="289"/>
      <c r="J1106" s="289"/>
      <c r="K1106" s="289"/>
      <c r="L1106" s="289"/>
      <c r="M1106" s="289"/>
      <c r="N1106" s="289"/>
      <c r="O1106" s="289"/>
      <c r="P1106" s="289"/>
      <c r="Q1106" s="289"/>
      <c r="R1106" s="289"/>
      <c r="S1106" s="289"/>
      <c r="T1106" s="289"/>
      <c r="U1106" s="289"/>
      <c r="V1106" s="289"/>
      <c r="W1106" s="289"/>
      <c r="X1106" s="289"/>
      <c r="Y1106" s="408"/>
      <c r="Z1106" s="421"/>
      <c r="AA1106" s="421"/>
      <c r="AB1106" s="421"/>
      <c r="AC1106" s="304"/>
    </row>
    <row r="1107" spans="1:29" ht="33" hidden="1" customHeight="1" outlineLevel="1">
      <c r="A1107" s="525">
        <v>49</v>
      </c>
      <c r="B1107" s="424" t="s">
        <v>140</v>
      </c>
      <c r="C1107" s="289" t="s">
        <v>583</v>
      </c>
      <c r="D1107" s="293"/>
      <c r="E1107" s="293"/>
      <c r="F1107" s="293"/>
      <c r="G1107" s="293"/>
      <c r="H1107" s="293"/>
      <c r="I1107" s="293"/>
      <c r="J1107" s="293"/>
      <c r="K1107" s="293"/>
      <c r="L1107" s="293"/>
      <c r="M1107" s="293"/>
      <c r="N1107" s="293">
        <v>12</v>
      </c>
      <c r="O1107" s="293"/>
      <c r="P1107" s="293"/>
      <c r="Q1107" s="293"/>
      <c r="R1107" s="293"/>
      <c r="S1107" s="293"/>
      <c r="T1107" s="293"/>
      <c r="U1107" s="293"/>
      <c r="V1107" s="293"/>
      <c r="W1107" s="293"/>
      <c r="X1107" s="293"/>
      <c r="Y1107" s="422"/>
      <c r="Z1107" s="411"/>
      <c r="AA1107" s="411"/>
      <c r="AB1107" s="411"/>
      <c r="AC1107" s="294">
        <f>SUM(Y1107:AB1107)</f>
        <v>0</v>
      </c>
    </row>
    <row r="1108" spans="1:29" ht="15" hidden="1" customHeight="1" outlineLevel="1">
      <c r="A1108" s="525"/>
      <c r="B1108" s="292" t="s">
        <v>344</v>
      </c>
      <c r="C1108" s="289" t="s">
        <v>576</v>
      </c>
      <c r="D1108" s="293"/>
      <c r="E1108" s="293"/>
      <c r="F1108" s="293"/>
      <c r="G1108" s="293"/>
      <c r="H1108" s="293"/>
      <c r="I1108" s="293"/>
      <c r="J1108" s="293"/>
      <c r="K1108" s="293"/>
      <c r="L1108" s="293"/>
      <c r="M1108" s="293"/>
      <c r="N1108" s="293">
        <f>N1107</f>
        <v>12</v>
      </c>
      <c r="O1108" s="293"/>
      <c r="P1108" s="293"/>
      <c r="Q1108" s="293"/>
      <c r="R1108" s="293"/>
      <c r="S1108" s="293"/>
      <c r="T1108" s="293"/>
      <c r="U1108" s="293"/>
      <c r="V1108" s="293"/>
      <c r="W1108" s="293"/>
      <c r="X1108" s="293"/>
      <c r="Y1108" s="407">
        <f>Y1107</f>
        <v>0</v>
      </c>
      <c r="Z1108" s="407">
        <f t="shared" ref="Z1108" si="328">Z1107</f>
        <v>0</v>
      </c>
      <c r="AA1108" s="407">
        <f t="shared" ref="AA1108" si="329">AA1107</f>
        <v>0</v>
      </c>
      <c r="AB1108" s="407">
        <f t="shared" ref="AB1108" si="330">AB1107</f>
        <v>0</v>
      </c>
      <c r="AC1108" s="304"/>
    </row>
    <row r="1109" spans="1:29" ht="15" hidden="1" customHeight="1" outlineLevel="1">
      <c r="A1109" s="525"/>
      <c r="B1109" s="292"/>
      <c r="C1109" s="303"/>
      <c r="D1109" s="289"/>
      <c r="E1109" s="289"/>
      <c r="F1109" s="289"/>
      <c r="G1109" s="289"/>
      <c r="H1109" s="289"/>
      <c r="I1109" s="289"/>
      <c r="J1109" s="289"/>
      <c r="K1109" s="289"/>
      <c r="L1109" s="289"/>
      <c r="M1109" s="289"/>
      <c r="N1109" s="289"/>
      <c r="O1109" s="289"/>
      <c r="P1109" s="289"/>
      <c r="Q1109" s="289"/>
      <c r="R1109" s="289"/>
      <c r="S1109" s="289"/>
      <c r="T1109" s="289"/>
      <c r="U1109" s="289"/>
      <c r="V1109" s="289"/>
      <c r="W1109" s="289"/>
      <c r="X1109" s="289"/>
      <c r="Y1109" s="299"/>
      <c r="Z1109" s="299"/>
      <c r="AA1109" s="299"/>
      <c r="AB1109" s="299"/>
      <c r="AC1109" s="304"/>
    </row>
    <row r="1110" spans="1:29" ht="15.6" collapsed="1">
      <c r="B1110" s="325" t="s">
        <v>345</v>
      </c>
      <c r="C1110" s="327"/>
      <c r="D1110" s="327">
        <f>SUM(D953:D1108)</f>
        <v>0</v>
      </c>
      <c r="E1110" s="327"/>
      <c r="F1110" s="327"/>
      <c r="G1110" s="327"/>
      <c r="H1110" s="327"/>
      <c r="I1110" s="327"/>
      <c r="J1110" s="327"/>
      <c r="K1110" s="327"/>
      <c r="L1110" s="327"/>
      <c r="M1110" s="327"/>
      <c r="N1110" s="327"/>
      <c r="O1110" s="327">
        <f>SUM(O953:O1108)</f>
        <v>0</v>
      </c>
      <c r="P1110" s="327"/>
      <c r="Q1110" s="327"/>
      <c r="R1110" s="327"/>
      <c r="S1110" s="327"/>
      <c r="T1110" s="327"/>
      <c r="U1110" s="327"/>
      <c r="V1110" s="327"/>
      <c r="W1110" s="327"/>
      <c r="X1110" s="327"/>
      <c r="Y1110" s="327">
        <f>IF(Y951="kWh",SUMPRODUCT(D953:D1108,Y953:Y1108))</f>
        <v>0</v>
      </c>
      <c r="Z1110" s="327">
        <f>IF(Z951="kWh",SUMPRODUCT(D953:D1108,Z953:Z1108))</f>
        <v>0</v>
      </c>
      <c r="AA1110" s="327">
        <f>IF(AA951="kw",SUMPRODUCT(N953:N1108,O953:O1108,AA953:AA1108),SUMPRODUCT(D953:D1108,AA953:AA1108))</f>
        <v>0</v>
      </c>
      <c r="AB1110" s="327">
        <f>IF(AB951="kw",SUMPRODUCT(N953:N1108,O953:O1108,AB953:AB1108),SUMPRODUCT(D953:D1108,AB953:AB1108))</f>
        <v>0</v>
      </c>
      <c r="AC1110" s="328"/>
    </row>
    <row r="1111" spans="1:29" ht="15.6">
      <c r="B1111" s="387" t="s">
        <v>346</v>
      </c>
      <c r="C1111" s="388"/>
      <c r="D1111" s="388"/>
      <c r="E1111" s="388"/>
      <c r="F1111" s="388"/>
      <c r="G1111" s="388"/>
      <c r="H1111" s="388"/>
      <c r="I1111" s="388"/>
      <c r="J1111" s="388"/>
      <c r="K1111" s="388"/>
      <c r="L1111" s="388"/>
      <c r="M1111" s="388"/>
      <c r="N1111" s="388"/>
      <c r="O1111" s="388"/>
      <c r="P1111" s="388"/>
      <c r="Q1111" s="388"/>
      <c r="R1111" s="388"/>
      <c r="S1111" s="388"/>
      <c r="T1111" s="388"/>
      <c r="U1111" s="388"/>
      <c r="V1111" s="388"/>
      <c r="W1111" s="388"/>
      <c r="X1111" s="388"/>
      <c r="Y1111" s="388">
        <f>HLOOKUP(Y767,'2. LRAMVA Threshold'!$B$42:$Q$53,12,FALSE)</f>
        <v>0</v>
      </c>
      <c r="Z1111" s="388">
        <f>HLOOKUP(Z767,'2. LRAMVA Threshold'!$B$42:$Q$53,12,FALSE)</f>
        <v>0</v>
      </c>
      <c r="AA1111" s="388">
        <f>HLOOKUP(AA767,'2. LRAMVA Threshold'!$B$42:$Q$53,12,FALSE)</f>
        <v>0</v>
      </c>
      <c r="AB1111" s="388">
        <f>HLOOKUP(AB767,'2. LRAMVA Threshold'!$B$42:$Q$53,12,FALSE)</f>
        <v>0</v>
      </c>
      <c r="AC1111" s="438"/>
    </row>
    <row r="1112" spans="1:29" ht="15">
      <c r="B1112" s="390"/>
      <c r="C1112" s="428"/>
      <c r="D1112" s="429"/>
      <c r="E1112" s="429"/>
      <c r="F1112" s="429"/>
      <c r="G1112" s="429"/>
      <c r="H1112" s="429"/>
      <c r="I1112" s="429"/>
      <c r="J1112" s="429"/>
      <c r="K1112" s="429"/>
      <c r="L1112" s="429"/>
      <c r="M1112" s="429"/>
      <c r="N1112" s="429"/>
      <c r="O1112" s="430"/>
      <c r="P1112" s="429"/>
      <c r="Q1112" s="429"/>
      <c r="R1112" s="429"/>
      <c r="S1112" s="431"/>
      <c r="T1112" s="431"/>
      <c r="U1112" s="431"/>
      <c r="V1112" s="431"/>
      <c r="W1112" s="429"/>
      <c r="X1112" s="429"/>
      <c r="Y1112" s="432"/>
      <c r="Z1112" s="432"/>
      <c r="AA1112" s="432"/>
      <c r="AB1112" s="432"/>
      <c r="AC1112" s="396"/>
    </row>
    <row r="1113" spans="1:29" ht="15">
      <c r="B1113" s="322" t="s">
        <v>347</v>
      </c>
      <c r="C1113" s="336"/>
      <c r="D1113" s="336"/>
      <c r="E1113" s="372"/>
      <c r="F1113" s="372"/>
      <c r="G1113" s="372"/>
      <c r="H1113" s="372"/>
      <c r="I1113" s="372"/>
      <c r="J1113" s="372"/>
      <c r="K1113" s="372"/>
      <c r="L1113" s="372"/>
      <c r="M1113" s="372"/>
      <c r="N1113" s="372"/>
      <c r="O1113" s="289"/>
      <c r="P1113" s="338"/>
      <c r="Q1113" s="338"/>
      <c r="R1113" s="338"/>
      <c r="S1113" s="337"/>
      <c r="T1113" s="337"/>
      <c r="U1113" s="337"/>
      <c r="V1113" s="337"/>
      <c r="W1113" s="338"/>
      <c r="X1113" s="338"/>
      <c r="Y1113" s="339">
        <f>HLOOKUP(Y$35,'3.  Distribution Rates'!$C$122:$P$133,12,FALSE)</f>
        <v>0</v>
      </c>
      <c r="Z1113" s="339">
        <f>HLOOKUP(Z$35,'3.  Distribution Rates'!$C$122:$P$133,12,FALSE)</f>
        <v>2.0400000000000001E-2</v>
      </c>
      <c r="AA1113" s="339">
        <f>HLOOKUP(AA$35,'3.  Distribution Rates'!$C$122:$P$133,12,FALSE)</f>
        <v>4.8807999999999998</v>
      </c>
      <c r="AB1113" s="339">
        <f>HLOOKUP(AB$35,'3.  Distribution Rates'!$C$122:$P$133,12,FALSE)</f>
        <v>4.9724000000000004</v>
      </c>
      <c r="AC1113" s="439"/>
    </row>
    <row r="1114" spans="1:29" ht="15">
      <c r="B1114" s="322" t="s">
        <v>351</v>
      </c>
      <c r="C1114" s="342"/>
      <c r="D1114" s="307"/>
      <c r="E1114" s="277"/>
      <c r="F1114" s="277"/>
      <c r="G1114" s="277"/>
      <c r="H1114" s="277"/>
      <c r="I1114" s="277"/>
      <c r="J1114" s="277"/>
      <c r="K1114" s="277"/>
      <c r="L1114" s="277"/>
      <c r="M1114" s="277"/>
      <c r="N1114" s="277"/>
      <c r="O1114" s="289"/>
      <c r="P1114" s="277"/>
      <c r="Q1114" s="277"/>
      <c r="R1114" s="277"/>
      <c r="S1114" s="307"/>
      <c r="T1114" s="307"/>
      <c r="U1114" s="307"/>
      <c r="V1114" s="307"/>
      <c r="W1114" s="277"/>
      <c r="X1114" s="277"/>
      <c r="Y1114" s="374">
        <f>'4.  2011-2014 LRAM'!Y143*Y1113</f>
        <v>0</v>
      </c>
      <c r="Z1114" s="374">
        <f>'4.  2011-2014 LRAM'!Z143*Z1113</f>
        <v>0</v>
      </c>
      <c r="AA1114" s="374">
        <f>'4.  2011-2014 LRAM'!AA143*AA1113</f>
        <v>0</v>
      </c>
      <c r="AB1114" s="374">
        <f>'4.  2011-2014 LRAM'!AB143*AB1113</f>
        <v>0</v>
      </c>
      <c r="AC1114" s="622">
        <f t="shared" ref="AC1114:AC1123" si="331">SUM(Y1114:AB1114)</f>
        <v>0</v>
      </c>
    </row>
    <row r="1115" spans="1:29" ht="15">
      <c r="B1115" s="322" t="s">
        <v>352</v>
      </c>
      <c r="C1115" s="342"/>
      <c r="D1115" s="307"/>
      <c r="E1115" s="277"/>
      <c r="F1115" s="277"/>
      <c r="G1115" s="277"/>
      <c r="H1115" s="277"/>
      <c r="I1115" s="277"/>
      <c r="J1115" s="277"/>
      <c r="K1115" s="277"/>
      <c r="L1115" s="277"/>
      <c r="M1115" s="277"/>
      <c r="N1115" s="277"/>
      <c r="O1115" s="289"/>
      <c r="P1115" s="277"/>
      <c r="Q1115" s="277"/>
      <c r="R1115" s="277"/>
      <c r="S1115" s="307"/>
      <c r="T1115" s="307"/>
      <c r="U1115" s="307"/>
      <c r="V1115" s="307"/>
      <c r="W1115" s="277"/>
      <c r="X1115" s="277"/>
      <c r="Y1115" s="374">
        <f>'4.  2011-2014 LRAM'!Y272*Y1113</f>
        <v>0</v>
      </c>
      <c r="Z1115" s="374">
        <f>'4.  2011-2014 LRAM'!Z272*Z1113</f>
        <v>0</v>
      </c>
      <c r="AA1115" s="374">
        <f>'4.  2011-2014 LRAM'!AA272*AA1113</f>
        <v>0</v>
      </c>
      <c r="AB1115" s="374">
        <f>'4.  2011-2014 LRAM'!AB272*AB1113</f>
        <v>0</v>
      </c>
      <c r="AC1115" s="622">
        <f t="shared" si="331"/>
        <v>0</v>
      </c>
    </row>
    <row r="1116" spans="1:29" ht="15">
      <c r="B1116" s="322" t="s">
        <v>353</v>
      </c>
      <c r="C1116" s="342"/>
      <c r="D1116" s="307"/>
      <c r="E1116" s="277"/>
      <c r="F1116" s="277"/>
      <c r="G1116" s="277"/>
      <c r="H1116" s="277"/>
      <c r="I1116" s="277"/>
      <c r="J1116" s="277"/>
      <c r="K1116" s="277"/>
      <c r="L1116" s="277"/>
      <c r="M1116" s="277"/>
      <c r="N1116" s="277"/>
      <c r="O1116" s="289"/>
      <c r="P1116" s="277"/>
      <c r="Q1116" s="277"/>
      <c r="R1116" s="277"/>
      <c r="S1116" s="307"/>
      <c r="T1116" s="307"/>
      <c r="U1116" s="307"/>
      <c r="V1116" s="307"/>
      <c r="W1116" s="277"/>
      <c r="X1116" s="277"/>
      <c r="Y1116" s="374">
        <f>'4.  2011-2014 LRAM'!Y401*Y1113</f>
        <v>0</v>
      </c>
      <c r="Z1116" s="374">
        <f>'4.  2011-2014 LRAM'!Z401*Z1113</f>
        <v>0</v>
      </c>
      <c r="AA1116" s="374">
        <f>'4.  2011-2014 LRAM'!AA401*AA1113</f>
        <v>0</v>
      </c>
      <c r="AB1116" s="374">
        <f>'4.  2011-2014 LRAM'!AB401*AB1113</f>
        <v>0</v>
      </c>
      <c r="AC1116" s="622">
        <f t="shared" si="331"/>
        <v>0</v>
      </c>
    </row>
    <row r="1117" spans="1:29" ht="15">
      <c r="B1117" s="322" t="s">
        <v>354</v>
      </c>
      <c r="C1117" s="342"/>
      <c r="D1117" s="307"/>
      <c r="E1117" s="277"/>
      <c r="F1117" s="277"/>
      <c r="G1117" s="277"/>
      <c r="H1117" s="277"/>
      <c r="I1117" s="277"/>
      <c r="J1117" s="277"/>
      <c r="K1117" s="277"/>
      <c r="L1117" s="277"/>
      <c r="M1117" s="277"/>
      <c r="N1117" s="277"/>
      <c r="O1117" s="289"/>
      <c r="P1117" s="277"/>
      <c r="Q1117" s="277"/>
      <c r="R1117" s="277"/>
      <c r="S1117" s="307"/>
      <c r="T1117" s="307"/>
      <c r="U1117" s="307"/>
      <c r="V1117" s="307"/>
      <c r="W1117" s="277"/>
      <c r="X1117" s="277"/>
      <c r="Y1117" s="374">
        <f>'4.  2011-2014 LRAM'!Y531*Y1113</f>
        <v>0</v>
      </c>
      <c r="Z1117" s="374">
        <f>'4.  2011-2014 LRAM'!Z531*Z1113</f>
        <v>0</v>
      </c>
      <c r="AA1117" s="374">
        <f>'4.  2011-2014 LRAM'!AA531*AA1113</f>
        <v>0</v>
      </c>
      <c r="AB1117" s="374">
        <f>'4.  2011-2014 LRAM'!AB531*AB1113</f>
        <v>0</v>
      </c>
      <c r="AC1117" s="622">
        <f t="shared" si="331"/>
        <v>0</v>
      </c>
    </row>
    <row r="1118" spans="1:29" ht="15">
      <c r="B1118" s="322" t="s">
        <v>355</v>
      </c>
      <c r="C1118" s="342"/>
      <c r="D1118" s="307"/>
      <c r="E1118" s="277"/>
      <c r="F1118" s="277"/>
      <c r="G1118" s="277"/>
      <c r="H1118" s="277"/>
      <c r="I1118" s="277"/>
      <c r="J1118" s="277"/>
      <c r="K1118" s="277"/>
      <c r="L1118" s="277"/>
      <c r="M1118" s="277"/>
      <c r="N1118" s="277"/>
      <c r="O1118" s="289"/>
      <c r="P1118" s="277"/>
      <c r="Q1118" s="277"/>
      <c r="R1118" s="277"/>
      <c r="S1118" s="307"/>
      <c r="T1118" s="307"/>
      <c r="U1118" s="307"/>
      <c r="V1118" s="307"/>
      <c r="W1118" s="277"/>
      <c r="X1118" s="277"/>
      <c r="Y1118" s="374">
        <f t="shared" ref="Y1118:AB1118" si="332">Y212*Y1113</f>
        <v>0</v>
      </c>
      <c r="Z1118" s="374">
        <f t="shared" si="332"/>
        <v>0</v>
      </c>
      <c r="AA1118" s="374">
        <f t="shared" si="332"/>
        <v>0</v>
      </c>
      <c r="AB1118" s="374">
        <f t="shared" si="332"/>
        <v>0</v>
      </c>
      <c r="AC1118" s="622">
        <f t="shared" si="331"/>
        <v>0</v>
      </c>
    </row>
    <row r="1119" spans="1:29" ht="15">
      <c r="B1119" s="322" t="s">
        <v>356</v>
      </c>
      <c r="C1119" s="342"/>
      <c r="D1119" s="307"/>
      <c r="E1119" s="277"/>
      <c r="F1119" s="277"/>
      <c r="G1119" s="277"/>
      <c r="H1119" s="277"/>
      <c r="I1119" s="277"/>
      <c r="J1119" s="277"/>
      <c r="K1119" s="277"/>
      <c r="L1119" s="277"/>
      <c r="M1119" s="277"/>
      <c r="N1119" s="277"/>
      <c r="O1119" s="289"/>
      <c r="P1119" s="277"/>
      <c r="Q1119" s="277"/>
      <c r="R1119" s="277"/>
      <c r="S1119" s="307"/>
      <c r="T1119" s="307"/>
      <c r="U1119" s="307"/>
      <c r="V1119" s="307"/>
      <c r="W1119" s="277"/>
      <c r="X1119" s="277"/>
      <c r="Y1119" s="374">
        <f t="shared" ref="Y1119:AB1119" si="333">Y395*Y1113</f>
        <v>0</v>
      </c>
      <c r="Z1119" s="374">
        <f t="shared" si="333"/>
        <v>0</v>
      </c>
      <c r="AA1119" s="374">
        <f t="shared" si="333"/>
        <v>0</v>
      </c>
      <c r="AB1119" s="374">
        <f t="shared" si="333"/>
        <v>0</v>
      </c>
      <c r="AC1119" s="622">
        <f t="shared" si="331"/>
        <v>0</v>
      </c>
    </row>
    <row r="1120" spans="1:29" ht="15">
      <c r="B1120" s="322" t="s">
        <v>357</v>
      </c>
      <c r="C1120" s="342"/>
      <c r="D1120" s="307"/>
      <c r="E1120" s="277"/>
      <c r="F1120" s="277"/>
      <c r="G1120" s="277"/>
      <c r="H1120" s="277"/>
      <c r="I1120" s="277"/>
      <c r="J1120" s="277"/>
      <c r="K1120" s="277"/>
      <c r="L1120" s="277"/>
      <c r="M1120" s="277"/>
      <c r="N1120" s="277"/>
      <c r="O1120" s="289"/>
      <c r="P1120" s="277"/>
      <c r="Q1120" s="277"/>
      <c r="R1120" s="277"/>
      <c r="S1120" s="307"/>
      <c r="T1120" s="307"/>
      <c r="U1120" s="307"/>
      <c r="V1120" s="307"/>
      <c r="W1120" s="277"/>
      <c r="X1120" s="277"/>
      <c r="Y1120" s="374">
        <f t="shared" ref="Y1120:AB1120" si="334">Y578*Y1113</f>
        <v>0</v>
      </c>
      <c r="Z1120" s="374">
        <f t="shared" si="334"/>
        <v>0</v>
      </c>
      <c r="AA1120" s="374">
        <f t="shared" si="334"/>
        <v>0</v>
      </c>
      <c r="AB1120" s="374">
        <f t="shared" si="334"/>
        <v>0</v>
      </c>
      <c r="AC1120" s="622">
        <f t="shared" si="331"/>
        <v>0</v>
      </c>
    </row>
    <row r="1121" spans="2:29" ht="15">
      <c r="B1121" s="322" t="s">
        <v>358</v>
      </c>
      <c r="C1121" s="342"/>
      <c r="D1121" s="307"/>
      <c r="E1121" s="277"/>
      <c r="F1121" s="277"/>
      <c r="G1121" s="277"/>
      <c r="H1121" s="277"/>
      <c r="I1121" s="277"/>
      <c r="J1121" s="277"/>
      <c r="K1121" s="277"/>
      <c r="L1121" s="277"/>
      <c r="M1121" s="277"/>
      <c r="N1121" s="277"/>
      <c r="O1121" s="289"/>
      <c r="P1121" s="277"/>
      <c r="Q1121" s="277"/>
      <c r="R1121" s="277"/>
      <c r="S1121" s="307"/>
      <c r="T1121" s="307"/>
      <c r="U1121" s="307"/>
      <c r="V1121" s="307"/>
      <c r="W1121" s="277"/>
      <c r="X1121" s="277"/>
      <c r="Y1121" s="374">
        <f t="shared" ref="Y1121:AB1121" si="335">Y761*Y1113</f>
        <v>0</v>
      </c>
      <c r="Z1121" s="374">
        <f t="shared" si="335"/>
        <v>0</v>
      </c>
      <c r="AA1121" s="374">
        <f t="shared" si="335"/>
        <v>0</v>
      </c>
      <c r="AB1121" s="374">
        <f t="shared" si="335"/>
        <v>0</v>
      </c>
      <c r="AC1121" s="622">
        <f t="shared" si="331"/>
        <v>0</v>
      </c>
    </row>
    <row r="1122" spans="2:29" ht="15">
      <c r="B1122" s="322" t="s">
        <v>359</v>
      </c>
      <c r="C1122" s="342"/>
      <c r="D1122" s="307"/>
      <c r="E1122" s="277"/>
      <c r="F1122" s="277"/>
      <c r="G1122" s="277"/>
      <c r="H1122" s="277"/>
      <c r="I1122" s="277"/>
      <c r="J1122" s="277"/>
      <c r="K1122" s="277"/>
      <c r="L1122" s="277"/>
      <c r="M1122" s="277"/>
      <c r="N1122" s="277"/>
      <c r="O1122" s="289"/>
      <c r="P1122" s="277"/>
      <c r="Q1122" s="277"/>
      <c r="R1122" s="277"/>
      <c r="S1122" s="307"/>
      <c r="T1122" s="307"/>
      <c r="U1122" s="307"/>
      <c r="V1122" s="307"/>
      <c r="W1122" s="277"/>
      <c r="X1122" s="277"/>
      <c r="Y1122" s="374">
        <f t="shared" ref="Y1122:AB1122" si="336">Y944*Y1113</f>
        <v>0</v>
      </c>
      <c r="Z1122" s="374">
        <f t="shared" si="336"/>
        <v>0</v>
      </c>
      <c r="AA1122" s="374">
        <f t="shared" si="336"/>
        <v>0</v>
      </c>
      <c r="AB1122" s="374">
        <f t="shared" si="336"/>
        <v>0</v>
      </c>
      <c r="AC1122" s="622">
        <f t="shared" si="331"/>
        <v>0</v>
      </c>
    </row>
    <row r="1123" spans="2:29" ht="15">
      <c r="B1123" s="322" t="s">
        <v>360</v>
      </c>
      <c r="C1123" s="342"/>
      <c r="D1123" s="307"/>
      <c r="E1123" s="277"/>
      <c r="F1123" s="277"/>
      <c r="G1123" s="277"/>
      <c r="H1123" s="277"/>
      <c r="I1123" s="277"/>
      <c r="J1123" s="277"/>
      <c r="K1123" s="277"/>
      <c r="L1123" s="277"/>
      <c r="M1123" s="277"/>
      <c r="N1123" s="277"/>
      <c r="O1123" s="289"/>
      <c r="P1123" s="277"/>
      <c r="Q1123" s="277"/>
      <c r="R1123" s="277"/>
      <c r="S1123" s="307"/>
      <c r="T1123" s="307"/>
      <c r="U1123" s="307"/>
      <c r="V1123" s="307"/>
      <c r="W1123" s="277"/>
      <c r="X1123" s="277"/>
      <c r="Y1123" s="374">
        <f>Y1110*Y1113</f>
        <v>0</v>
      </c>
      <c r="Z1123" s="374">
        <f>Z1110*Z1113</f>
        <v>0</v>
      </c>
      <c r="AA1123" s="374">
        <f t="shared" ref="AA1123:AB1123" si="337">AA1110*AA1113</f>
        <v>0</v>
      </c>
      <c r="AB1123" s="374">
        <f t="shared" si="337"/>
        <v>0</v>
      </c>
      <c r="AC1123" s="622">
        <f t="shared" si="331"/>
        <v>0</v>
      </c>
    </row>
    <row r="1124" spans="2:29" ht="15.6">
      <c r="B1124" s="346" t="s">
        <v>350</v>
      </c>
      <c r="C1124" s="342"/>
      <c r="D1124" s="334"/>
      <c r="E1124" s="332"/>
      <c r="F1124" s="332"/>
      <c r="G1124" s="332"/>
      <c r="H1124" s="332"/>
      <c r="I1124" s="332"/>
      <c r="J1124" s="332"/>
      <c r="K1124" s="332"/>
      <c r="L1124" s="332"/>
      <c r="M1124" s="332"/>
      <c r="N1124" s="332"/>
      <c r="O1124" s="298"/>
      <c r="P1124" s="332"/>
      <c r="Q1124" s="332"/>
      <c r="R1124" s="332"/>
      <c r="S1124" s="334"/>
      <c r="T1124" s="334"/>
      <c r="U1124" s="334"/>
      <c r="V1124" s="334"/>
      <c r="W1124" s="332"/>
      <c r="X1124" s="332"/>
      <c r="Y1124" s="343">
        <f>SUM(Y1114:Y1123)</f>
        <v>0</v>
      </c>
      <c r="Z1124" s="343">
        <f t="shared" ref="Z1124:AB1124" si="338">SUM(Z1114:Z1123)</f>
        <v>0</v>
      </c>
      <c r="AA1124" s="343">
        <f t="shared" si="338"/>
        <v>0</v>
      </c>
      <c r="AB1124" s="343">
        <f t="shared" si="338"/>
        <v>0</v>
      </c>
      <c r="AC1124" s="403">
        <f>SUM(AC1114:AC1123)</f>
        <v>0</v>
      </c>
    </row>
    <row r="1125" spans="2:29" ht="15.6">
      <c r="B1125" s="346" t="s">
        <v>349</v>
      </c>
      <c r="C1125" s="342"/>
      <c r="D1125" s="347"/>
      <c r="E1125" s="332"/>
      <c r="F1125" s="332"/>
      <c r="G1125" s="332"/>
      <c r="H1125" s="332"/>
      <c r="I1125" s="332"/>
      <c r="J1125" s="332"/>
      <c r="K1125" s="332"/>
      <c r="L1125" s="332"/>
      <c r="M1125" s="332"/>
      <c r="N1125" s="332"/>
      <c r="O1125" s="298"/>
      <c r="P1125" s="332"/>
      <c r="Q1125" s="332"/>
      <c r="R1125" s="332"/>
      <c r="S1125" s="334"/>
      <c r="T1125" s="334"/>
      <c r="U1125" s="334"/>
      <c r="V1125" s="334"/>
      <c r="W1125" s="332"/>
      <c r="X1125" s="332"/>
      <c r="Y1125" s="344">
        <f>Y1111*Y1113</f>
        <v>0</v>
      </c>
      <c r="Z1125" s="344">
        <f t="shared" ref="Z1125:AB1125" si="339">Z1111*Z1113</f>
        <v>0</v>
      </c>
      <c r="AA1125" s="344">
        <f>AA1111*AA1113</f>
        <v>0</v>
      </c>
      <c r="AB1125" s="344">
        <f t="shared" si="339"/>
        <v>0</v>
      </c>
      <c r="AC1125" s="403">
        <f>SUM(Y1125:AB1125)</f>
        <v>0</v>
      </c>
    </row>
    <row r="1126" spans="2:29" ht="15.6">
      <c r="B1126" s="346" t="s">
        <v>348</v>
      </c>
      <c r="C1126" s="342"/>
      <c r="D1126" s="347"/>
      <c r="E1126" s="332"/>
      <c r="F1126" s="332"/>
      <c r="G1126" s="332"/>
      <c r="H1126" s="332"/>
      <c r="I1126" s="332"/>
      <c r="J1126" s="332"/>
      <c r="K1126" s="332"/>
      <c r="L1126" s="332"/>
      <c r="M1126" s="332"/>
      <c r="N1126" s="332"/>
      <c r="O1126" s="298"/>
      <c r="P1126" s="332"/>
      <c r="Q1126" s="332"/>
      <c r="R1126" s="332"/>
      <c r="S1126" s="347"/>
      <c r="T1126" s="347"/>
      <c r="U1126" s="347"/>
      <c r="V1126" s="347"/>
      <c r="W1126" s="332"/>
      <c r="X1126" s="332"/>
      <c r="Y1126" s="348"/>
      <c r="Z1126" s="348"/>
      <c r="AA1126" s="348"/>
      <c r="AB1126" s="348"/>
      <c r="AC1126" s="403">
        <f>AC1124-AC1125</f>
        <v>0</v>
      </c>
    </row>
    <row r="1127" spans="2:29" ht="15">
      <c r="B1127" s="377"/>
      <c r="C1127" s="440"/>
      <c r="D1127" s="440"/>
      <c r="E1127" s="441"/>
      <c r="F1127" s="441"/>
      <c r="G1127" s="441"/>
      <c r="H1127" s="441"/>
      <c r="I1127" s="441"/>
      <c r="J1127" s="441"/>
      <c r="K1127" s="441"/>
      <c r="L1127" s="441"/>
      <c r="M1127" s="441"/>
      <c r="N1127" s="441"/>
      <c r="O1127" s="442"/>
      <c r="P1127" s="441"/>
      <c r="Q1127" s="441"/>
      <c r="R1127" s="441"/>
      <c r="S1127" s="440"/>
      <c r="T1127" s="443"/>
      <c r="U1127" s="440"/>
      <c r="V1127" s="440"/>
      <c r="W1127" s="441"/>
      <c r="X1127" s="441"/>
      <c r="Y1127" s="444"/>
      <c r="Z1127" s="444"/>
      <c r="AA1127" s="444"/>
      <c r="AB1127" s="444"/>
      <c r="AC1127" s="382"/>
    </row>
    <row r="1128" spans="2:29" ht="19.5" customHeight="1">
      <c r="B1128" s="364" t="s">
        <v>580</v>
      </c>
      <c r="C1128" s="383"/>
      <c r="D1128" s="384"/>
      <c r="E1128" s="384"/>
      <c r="F1128" s="384"/>
      <c r="G1128" s="384"/>
      <c r="H1128" s="384"/>
      <c r="I1128" s="384"/>
      <c r="J1128" s="384"/>
      <c r="K1128" s="384"/>
      <c r="L1128" s="384"/>
      <c r="M1128" s="384"/>
      <c r="N1128" s="384"/>
      <c r="O1128" s="384"/>
      <c r="P1128" s="384"/>
      <c r="Q1128" s="384"/>
      <c r="R1128" s="384"/>
      <c r="S1128" s="367"/>
      <c r="T1128" s="368"/>
      <c r="U1128" s="384"/>
      <c r="V1128" s="384"/>
      <c r="W1128" s="384"/>
      <c r="X1128" s="384"/>
      <c r="Y1128" s="405"/>
      <c r="Z1128" s="405"/>
      <c r="AA1128" s="405"/>
      <c r="AB1128" s="405"/>
      <c r="AC1128" s="385"/>
    </row>
    <row r="1130" spans="2:29">
      <c r="B1130" s="583" t="s">
        <v>524</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C400"/>
    <mergeCell ref="Y217:AC217"/>
    <mergeCell ref="N34:N35"/>
    <mergeCell ref="P34:X34"/>
    <mergeCell ref="Y34:AC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C949"/>
    <mergeCell ref="P583:X583"/>
    <mergeCell ref="B766:B767"/>
    <mergeCell ref="C766:C767"/>
    <mergeCell ref="E766:M766"/>
    <mergeCell ref="N766:N767"/>
    <mergeCell ref="P766:X766"/>
    <mergeCell ref="Y766:AC766"/>
    <mergeCell ref="Y583:AC583"/>
    <mergeCell ref="P949:X949"/>
    <mergeCell ref="N949:N950"/>
    <mergeCell ref="B949:B950"/>
    <mergeCell ref="C949:C950"/>
    <mergeCell ref="E949:M949"/>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zoomScale="90" zoomScaleNormal="90" workbookViewId="0">
      <selection activeCell="H7" sqref="H7"/>
    </sheetView>
  </sheetViews>
  <sheetFormatPr defaultColWidth="9.109375" defaultRowHeight="14.4"/>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10" width="14" style="12"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customWidth="1"/>
    <col min="17" max="17" width="14" style="12" customWidth="1"/>
    <col min="18" max="18" width="15.6640625" style="12" customWidth="1"/>
    <col min="19" max="19" width="14.109375" style="12" customWidth="1"/>
    <col min="20" max="22" width="15" style="12" customWidth="1"/>
    <col min="23" max="23" width="13.44140625" style="12" customWidth="1"/>
    <col min="24" max="24" width="4.109375" style="12" customWidth="1"/>
    <col min="25" max="16384" width="9.109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169</v>
      </c>
      <c r="C4" s="126" t="s">
        <v>173</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170</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3" t="s">
        <v>549</v>
      </c>
      <c r="D6" s="177"/>
      <c r="E6" s="177"/>
      <c r="F6" s="17"/>
      <c r="G6" s="177"/>
      <c r="H6" s="178"/>
      <c r="I6" s="179"/>
      <c r="J6" s="179"/>
      <c r="K6" s="179"/>
      <c r="L6" s="179"/>
      <c r="M6" s="179"/>
      <c r="N6" s="177"/>
      <c r="O6" s="177"/>
      <c r="P6" s="177"/>
      <c r="Q6" s="177"/>
      <c r="R6" s="177"/>
      <c r="S6" s="177"/>
      <c r="T6" s="177"/>
      <c r="U6" s="177"/>
      <c r="V6" s="177"/>
      <c r="W6" s="17"/>
    </row>
    <row r="7" spans="1:28" s="9" customFormat="1" ht="25.2"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503</v>
      </c>
      <c r="C8" s="867" t="s">
        <v>657</v>
      </c>
      <c r="D8" s="867"/>
      <c r="E8" s="867"/>
      <c r="F8" s="867"/>
      <c r="G8" s="867"/>
      <c r="H8" s="867"/>
      <c r="I8" s="867"/>
      <c r="J8" s="867"/>
      <c r="K8" s="867"/>
      <c r="L8" s="867"/>
      <c r="M8" s="867"/>
      <c r="N8" s="867"/>
      <c r="O8" s="867"/>
      <c r="P8" s="867"/>
      <c r="Q8" s="867"/>
      <c r="R8" s="867"/>
      <c r="S8" s="867"/>
      <c r="T8" s="105"/>
      <c r="U8" s="105"/>
      <c r="V8" s="105"/>
      <c r="W8" s="105"/>
    </row>
    <row r="9" spans="1:28" s="9" customFormat="1" ht="46.95" customHeight="1">
      <c r="B9" s="55"/>
      <c r="C9" s="824" t="s">
        <v>668</v>
      </c>
      <c r="D9" s="824"/>
      <c r="E9" s="824"/>
      <c r="F9" s="824"/>
      <c r="G9" s="824"/>
      <c r="H9" s="824"/>
      <c r="I9" s="824"/>
      <c r="J9" s="824"/>
      <c r="K9" s="824"/>
      <c r="L9" s="824"/>
      <c r="M9" s="824"/>
      <c r="N9" s="824"/>
      <c r="O9" s="824"/>
      <c r="P9" s="824"/>
      <c r="Q9" s="824"/>
      <c r="R9" s="824"/>
      <c r="S9" s="824"/>
      <c r="T9" s="105"/>
      <c r="U9" s="105"/>
      <c r="V9" s="105"/>
      <c r="W9" s="105"/>
    </row>
    <row r="10" spans="1:28" s="9" customFormat="1" ht="37.950000000000003" customHeight="1">
      <c r="B10" s="88"/>
      <c r="C10" s="840" t="s">
        <v>669</v>
      </c>
      <c r="D10" s="824"/>
      <c r="E10" s="824"/>
      <c r="F10" s="824"/>
      <c r="G10" s="824"/>
      <c r="H10" s="824"/>
      <c r="I10" s="824"/>
      <c r="J10" s="824"/>
      <c r="K10" s="824"/>
      <c r="L10" s="824"/>
      <c r="M10" s="824"/>
      <c r="N10" s="824"/>
      <c r="O10" s="824"/>
      <c r="P10" s="824"/>
      <c r="Q10" s="824"/>
      <c r="R10" s="824"/>
      <c r="S10" s="824"/>
      <c r="T10" s="88"/>
      <c r="U10" s="88"/>
      <c r="V10" s="88"/>
    </row>
    <row r="11" spans="1:28" ht="32.549999999999997"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66" t="s">
        <v>233</v>
      </c>
      <c r="C12" s="866"/>
      <c r="D12" s="181"/>
      <c r="E12" s="182" t="s">
        <v>234</v>
      </c>
      <c r="F12" s="51"/>
      <c r="G12" s="51"/>
      <c r="H12" s="44"/>
      <c r="I12" s="51"/>
      <c r="K12" s="585" t="s">
        <v>533</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62</v>
      </c>
      <c r="C14" s="202" t="s">
        <v>470</v>
      </c>
      <c r="D14" s="203"/>
      <c r="E14" s="204" t="s">
        <v>61</v>
      </c>
      <c r="F14" s="204" t="s">
        <v>492</v>
      </c>
      <c r="G14" s="204" t="s">
        <v>62</v>
      </c>
      <c r="H14" s="204" t="s">
        <v>63</v>
      </c>
      <c r="I14" s="204" t="str">
        <f>'1.  LRAMVA Summary'!D52</f>
        <v>Residential</v>
      </c>
      <c r="J14" s="204" t="str">
        <f>'1.  LRAMVA Summary'!E52</f>
        <v>GS&lt;50 kW</v>
      </c>
      <c r="K14" s="204" t="str">
        <f>'1.  LRAMVA Summary'!F52</f>
        <v>GS&gt;50 kW - Thermal Demand Meter</v>
      </c>
      <c r="L14" s="204" t="str">
        <f>'1.  LRAMVA Summary'!G52</f>
        <v>GS&gt;50 kW - Interval Meter</v>
      </c>
      <c r="M14" s="204">
        <f>'1.  LRAMVA Summary'!H52</f>
        <v>0</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43</v>
      </c>
      <c r="C15" s="205">
        <v>1.47E-2</v>
      </c>
      <c r="D15" s="206"/>
      <c r="E15" s="207">
        <v>40544</v>
      </c>
      <c r="F15" s="208">
        <v>2011</v>
      </c>
      <c r="G15" s="209" t="s">
        <v>64</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44</v>
      </c>
      <c r="C16" s="213">
        <v>1.47E-2</v>
      </c>
      <c r="D16" s="206"/>
      <c r="E16" s="207">
        <v>40575</v>
      </c>
      <c r="F16" s="208">
        <v>2011</v>
      </c>
      <c r="G16" s="209" t="s">
        <v>64</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45</v>
      </c>
      <c r="C17" s="213">
        <v>1.47E-2</v>
      </c>
      <c r="D17" s="206"/>
      <c r="E17" s="207">
        <v>40603</v>
      </c>
      <c r="F17" s="208">
        <v>2011</v>
      </c>
      <c r="G17" s="209" t="s">
        <v>64</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46</v>
      </c>
      <c r="C18" s="213">
        <v>1.47E-2</v>
      </c>
      <c r="D18" s="206"/>
      <c r="E18" s="214">
        <v>40634</v>
      </c>
      <c r="F18" s="208">
        <v>2011</v>
      </c>
      <c r="G18" s="215" t="s">
        <v>65</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47</v>
      </c>
      <c r="C19" s="213">
        <v>1.47E-2</v>
      </c>
      <c r="D19" s="206"/>
      <c r="E19" s="214">
        <v>40664</v>
      </c>
      <c r="F19" s="208">
        <v>2011</v>
      </c>
      <c r="G19" s="215" t="s">
        <v>65</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48</v>
      </c>
      <c r="C20" s="213">
        <v>1.47E-2</v>
      </c>
      <c r="D20" s="206"/>
      <c r="E20" s="214">
        <v>40695</v>
      </c>
      <c r="F20" s="208">
        <v>2011</v>
      </c>
      <c r="G20" s="215" t="s">
        <v>65</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49</v>
      </c>
      <c r="C21" s="213">
        <v>1.47E-2</v>
      </c>
      <c r="D21" s="206"/>
      <c r="E21" s="214">
        <v>40725</v>
      </c>
      <c r="F21" s="208">
        <v>2011</v>
      </c>
      <c r="G21" s="215" t="s">
        <v>67</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50</v>
      </c>
      <c r="C22" s="213">
        <v>1.47E-2</v>
      </c>
      <c r="D22" s="206"/>
      <c r="E22" s="214">
        <v>40756</v>
      </c>
      <c r="F22" s="208">
        <v>2011</v>
      </c>
      <c r="G22" s="215" t="s">
        <v>67</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51</v>
      </c>
      <c r="C23" s="213">
        <v>1.47E-2</v>
      </c>
      <c r="D23" s="206"/>
      <c r="E23" s="214">
        <v>40787</v>
      </c>
      <c r="F23" s="208">
        <v>2011</v>
      </c>
      <c r="G23" s="215" t="s">
        <v>67</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52</v>
      </c>
      <c r="C24" s="213">
        <v>1.47E-2</v>
      </c>
      <c r="D24" s="206"/>
      <c r="E24" s="214">
        <v>40817</v>
      </c>
      <c r="F24" s="208">
        <v>2011</v>
      </c>
      <c r="G24" s="215" t="s">
        <v>68</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53</v>
      </c>
      <c r="C25" s="213">
        <v>1.47E-2</v>
      </c>
      <c r="D25" s="206"/>
      <c r="E25" s="214">
        <v>40848</v>
      </c>
      <c r="F25" s="208">
        <v>2011</v>
      </c>
      <c r="G25" s="215" t="s">
        <v>68</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54</v>
      </c>
      <c r="C26" s="213">
        <v>1.47E-2</v>
      </c>
      <c r="D26" s="206"/>
      <c r="E26" s="214">
        <v>40878</v>
      </c>
      <c r="F26" s="208">
        <v>2011</v>
      </c>
      <c r="G26" s="215" t="s">
        <v>68</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55</v>
      </c>
      <c r="C27" s="213">
        <v>1.47E-2</v>
      </c>
      <c r="D27" s="206"/>
      <c r="E27" s="216" t="s">
        <v>459</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56</v>
      </c>
      <c r="C28" s="213">
        <v>1.47E-2</v>
      </c>
      <c r="D28" s="206"/>
      <c r="E28" s="220" t="s">
        <v>66</v>
      </c>
      <c r="F28" s="220"/>
      <c r="G28" s="221"/>
      <c r="H28" s="222"/>
      <c r="I28" s="223"/>
      <c r="J28" s="223"/>
      <c r="K28" s="223"/>
      <c r="L28" s="223"/>
      <c r="M28" s="223"/>
      <c r="N28" s="223"/>
      <c r="O28" s="223"/>
      <c r="P28" s="223"/>
      <c r="Q28" s="223"/>
      <c r="R28" s="223"/>
      <c r="S28" s="223"/>
      <c r="T28" s="223"/>
      <c r="U28" s="223"/>
      <c r="V28" s="223"/>
      <c r="W28" s="224"/>
    </row>
    <row r="29" spans="2:23" s="9" customFormat="1">
      <c r="B29" s="213" t="s">
        <v>57</v>
      </c>
      <c r="C29" s="213">
        <v>1.47E-2</v>
      </c>
      <c r="D29" s="206"/>
      <c r="E29" s="225" t="s">
        <v>423</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58</v>
      </c>
      <c r="C30" s="213">
        <v>1.47E-2</v>
      </c>
      <c r="D30" s="206"/>
      <c r="E30" s="214">
        <v>40909</v>
      </c>
      <c r="F30" s="214" t="s">
        <v>176</v>
      </c>
      <c r="G30" s="215" t="s">
        <v>64</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59</v>
      </c>
      <c r="C31" s="213">
        <v>1.47E-2</v>
      </c>
      <c r="D31" s="206"/>
      <c r="E31" s="214">
        <v>40940</v>
      </c>
      <c r="F31" s="214" t="s">
        <v>176</v>
      </c>
      <c r="G31" s="215" t="s">
        <v>64</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60</v>
      </c>
      <c r="C32" s="213">
        <v>1.0999999999999999E-2</v>
      </c>
      <c r="D32" s="206"/>
      <c r="E32" s="214">
        <v>40969</v>
      </c>
      <c r="F32" s="214" t="s">
        <v>176</v>
      </c>
      <c r="G32" s="215" t="s">
        <v>64</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174</v>
      </c>
      <c r="C33" s="213">
        <v>1.0999999999999999E-2</v>
      </c>
      <c r="D33" s="206"/>
      <c r="E33" s="214">
        <v>41000</v>
      </c>
      <c r="F33" s="214" t="s">
        <v>176</v>
      </c>
      <c r="G33" s="215" t="s">
        <v>65</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175</v>
      </c>
      <c r="C34" s="213">
        <v>1.0999999999999999E-2</v>
      </c>
      <c r="D34" s="206"/>
      <c r="E34" s="214">
        <v>41030</v>
      </c>
      <c r="F34" s="214" t="s">
        <v>176</v>
      </c>
      <c r="G34" s="215" t="s">
        <v>65</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72</v>
      </c>
      <c r="C35" s="213">
        <v>1.0999999999999999E-2</v>
      </c>
      <c r="D35" s="206"/>
      <c r="E35" s="214">
        <v>41061</v>
      </c>
      <c r="F35" s="214" t="s">
        <v>176</v>
      </c>
      <c r="G35" s="215" t="s">
        <v>65</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73</v>
      </c>
      <c r="C36" s="213">
        <v>1.0999999999999999E-2</v>
      </c>
      <c r="D36" s="206"/>
      <c r="E36" s="214">
        <v>41091</v>
      </c>
      <c r="F36" s="214" t="s">
        <v>176</v>
      </c>
      <c r="G36" s="215" t="s">
        <v>67</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74</v>
      </c>
      <c r="C37" s="213">
        <v>1.0999999999999999E-2</v>
      </c>
      <c r="D37" s="206"/>
      <c r="E37" s="214">
        <v>41122</v>
      </c>
      <c r="F37" s="214" t="s">
        <v>176</v>
      </c>
      <c r="G37" s="215" t="s">
        <v>67</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75</v>
      </c>
      <c r="C38" s="213">
        <v>1.0999999999999999E-2</v>
      </c>
      <c r="D38" s="206"/>
      <c r="E38" s="214">
        <v>41153</v>
      </c>
      <c r="F38" s="214" t="s">
        <v>176</v>
      </c>
      <c r="G38" s="215" t="s">
        <v>67</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76</v>
      </c>
      <c r="C39" s="213">
        <v>1.0999999999999999E-2</v>
      </c>
      <c r="D39" s="206"/>
      <c r="E39" s="214">
        <v>41183</v>
      </c>
      <c r="F39" s="214" t="s">
        <v>176</v>
      </c>
      <c r="G39" s="215" t="s">
        <v>68</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77</v>
      </c>
      <c r="C40" s="710">
        <v>1.0999999999999999E-2</v>
      </c>
      <c r="D40" s="206"/>
      <c r="E40" s="214">
        <v>41214</v>
      </c>
      <c r="F40" s="214" t="s">
        <v>176</v>
      </c>
      <c r="G40" s="215" t="s">
        <v>68</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78</v>
      </c>
      <c r="C41" s="710">
        <v>1.0999999999999999E-2</v>
      </c>
      <c r="D41" s="206"/>
      <c r="E41" s="214">
        <v>41244</v>
      </c>
      <c r="F41" s="214" t="s">
        <v>176</v>
      </c>
      <c r="G41" s="215" t="s">
        <v>68</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79</v>
      </c>
      <c r="C42" s="710">
        <v>1.4999999999999999E-2</v>
      </c>
      <c r="D42" s="206"/>
      <c r="E42" s="216" t="s">
        <v>460</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80</v>
      </c>
      <c r="C43" s="710">
        <v>1.4999999999999999E-2</v>
      </c>
      <c r="D43" s="206"/>
      <c r="E43" s="220" t="s">
        <v>66</v>
      </c>
      <c r="F43" s="220"/>
      <c r="G43" s="221"/>
      <c r="H43" s="222"/>
      <c r="I43" s="223"/>
      <c r="J43" s="223"/>
      <c r="K43" s="223"/>
      <c r="L43" s="223"/>
      <c r="M43" s="223"/>
      <c r="N43" s="223"/>
      <c r="O43" s="223"/>
      <c r="P43" s="223"/>
      <c r="Q43" s="223"/>
      <c r="R43" s="223"/>
      <c r="S43" s="223"/>
      <c r="T43" s="223"/>
      <c r="U43" s="223"/>
      <c r="V43" s="223"/>
      <c r="W43" s="224"/>
    </row>
    <row r="44" spans="2:23" s="9" customFormat="1">
      <c r="B44" s="213" t="s">
        <v>81</v>
      </c>
      <c r="C44" s="710">
        <v>1.89E-2</v>
      </c>
      <c r="D44" s="206"/>
      <c r="E44" s="225" t="s">
        <v>424</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82</v>
      </c>
      <c r="C45" s="710">
        <v>1.89E-2</v>
      </c>
      <c r="D45" s="206"/>
      <c r="E45" s="214">
        <v>41275</v>
      </c>
      <c r="F45" s="214" t="s">
        <v>177</v>
      </c>
      <c r="G45" s="215" t="s">
        <v>64</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83</v>
      </c>
      <c r="C46" s="710">
        <v>2.1700000000000001E-2</v>
      </c>
      <c r="D46" s="206"/>
      <c r="E46" s="214">
        <v>41306</v>
      </c>
      <c r="F46" s="214" t="s">
        <v>177</v>
      </c>
      <c r="G46" s="215" t="s">
        <v>64</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84</v>
      </c>
      <c r="C47" s="727">
        <v>2.4500000000000001E-2</v>
      </c>
      <c r="D47" s="206"/>
      <c r="E47" s="214">
        <v>41334</v>
      </c>
      <c r="F47" s="214" t="s">
        <v>177</v>
      </c>
      <c r="G47" s="215" t="s">
        <v>64</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85</v>
      </c>
      <c r="C48" s="727">
        <v>2.18E-2</v>
      </c>
      <c r="D48" s="206"/>
      <c r="E48" s="214">
        <v>41365</v>
      </c>
      <c r="F48" s="214" t="s">
        <v>177</v>
      </c>
      <c r="G48" s="215" t="s">
        <v>65</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86</v>
      </c>
      <c r="C49" s="727">
        <v>2.18E-2</v>
      </c>
      <c r="D49" s="206"/>
      <c r="E49" s="214">
        <v>41395</v>
      </c>
      <c r="F49" s="214" t="s">
        <v>177</v>
      </c>
      <c r="G49" s="215" t="s">
        <v>65</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87</v>
      </c>
      <c r="C50" s="727">
        <v>2.18E-2</v>
      </c>
      <c r="D50" s="206"/>
      <c r="E50" s="214">
        <v>41426</v>
      </c>
      <c r="F50" s="214" t="s">
        <v>177</v>
      </c>
      <c r="G50" s="215" t="s">
        <v>65</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88</v>
      </c>
      <c r="C51" s="727">
        <v>2.18E-2</v>
      </c>
      <c r="D51" s="206"/>
      <c r="E51" s="214">
        <v>41456</v>
      </c>
      <c r="F51" s="214" t="s">
        <v>177</v>
      </c>
      <c r="G51" s="215" t="s">
        <v>67</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90</v>
      </c>
      <c r="C52" s="233">
        <v>2.18E-2</v>
      </c>
      <c r="D52" s="206"/>
      <c r="E52" s="214">
        <v>41487</v>
      </c>
      <c r="F52" s="214" t="s">
        <v>177</v>
      </c>
      <c r="G52" s="215" t="s">
        <v>67</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89</v>
      </c>
      <c r="C53" s="233">
        <v>5.7000000000000002E-3</v>
      </c>
      <c r="D53" s="206"/>
      <c r="E53" s="214">
        <v>41518</v>
      </c>
      <c r="F53" s="214" t="s">
        <v>177</v>
      </c>
      <c r="G53" s="215" t="s">
        <v>67</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91</v>
      </c>
      <c r="C54" s="236">
        <v>5.7000000000000002E-3</v>
      </c>
      <c r="D54" s="206"/>
      <c r="E54" s="214">
        <v>41548</v>
      </c>
      <c r="F54" s="214" t="s">
        <v>177</v>
      </c>
      <c r="G54" s="215" t="s">
        <v>68</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712</v>
      </c>
      <c r="C55" s="233">
        <v>5.7000000000000002E-3</v>
      </c>
      <c r="D55" s="206"/>
      <c r="E55" s="214">
        <v>41579</v>
      </c>
      <c r="F55" s="214" t="s">
        <v>177</v>
      </c>
      <c r="G55" s="215" t="s">
        <v>68</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713</v>
      </c>
      <c r="C56" s="233"/>
      <c r="D56" s="206"/>
      <c r="E56" s="214">
        <v>41609</v>
      </c>
      <c r="F56" s="214" t="s">
        <v>177</v>
      </c>
      <c r="G56" s="215" t="s">
        <v>68</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13" t="s">
        <v>714</v>
      </c>
      <c r="C57" s="233"/>
      <c r="D57" s="206"/>
      <c r="E57" s="216" t="s">
        <v>461</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B58" s="235" t="s">
        <v>715</v>
      </c>
      <c r="C58" s="236"/>
      <c r="D58" s="206"/>
      <c r="E58" s="220" t="s">
        <v>66</v>
      </c>
      <c r="F58" s="220"/>
      <c r="G58" s="221"/>
      <c r="H58" s="222"/>
      <c r="I58" s="223"/>
      <c r="J58" s="223"/>
      <c r="K58" s="223"/>
      <c r="L58" s="223"/>
      <c r="M58" s="223"/>
      <c r="N58" s="223"/>
      <c r="O58" s="223"/>
      <c r="P58" s="223"/>
      <c r="Q58" s="223"/>
      <c r="R58" s="223"/>
      <c r="S58" s="223"/>
      <c r="T58" s="223"/>
      <c r="U58" s="223"/>
      <c r="V58" s="223"/>
      <c r="W58" s="224"/>
    </row>
    <row r="59" spans="1:23" s="9" customFormat="1">
      <c r="B59" s="213" t="s">
        <v>716</v>
      </c>
      <c r="C59" s="233"/>
      <c r="D59" s="206"/>
      <c r="E59" s="225" t="s">
        <v>425</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717</v>
      </c>
      <c r="C60" s="233"/>
      <c r="D60" s="206"/>
      <c r="E60" s="214">
        <v>41640</v>
      </c>
      <c r="F60" s="214" t="s">
        <v>178</v>
      </c>
      <c r="G60" s="215" t="s">
        <v>64</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718</v>
      </c>
      <c r="C61" s="233"/>
      <c r="E61" s="214">
        <v>41671</v>
      </c>
      <c r="F61" s="214" t="s">
        <v>178</v>
      </c>
      <c r="G61" s="215" t="s">
        <v>64</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719</v>
      </c>
      <c r="C62" s="236"/>
      <c r="E62" s="214">
        <v>41699</v>
      </c>
      <c r="F62" s="214" t="s">
        <v>178</v>
      </c>
      <c r="G62" s="215" t="s">
        <v>64</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730</v>
      </c>
      <c r="C63" s="233"/>
      <c r="E63" s="214">
        <v>41730</v>
      </c>
      <c r="F63" s="214" t="s">
        <v>178</v>
      </c>
      <c r="G63" s="215" t="s">
        <v>65</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731</v>
      </c>
      <c r="C64" s="233"/>
      <c r="E64" s="214">
        <v>41760</v>
      </c>
      <c r="F64" s="214" t="s">
        <v>178</v>
      </c>
      <c r="G64" s="215" t="s">
        <v>65</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732</v>
      </c>
      <c r="C65" s="233"/>
      <c r="E65" s="214">
        <v>41791</v>
      </c>
      <c r="F65" s="214" t="s">
        <v>178</v>
      </c>
      <c r="G65" s="215" t="s">
        <v>65</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733</v>
      </c>
      <c r="C66" s="236"/>
      <c r="E66" s="214">
        <v>41821</v>
      </c>
      <c r="F66" s="214" t="s">
        <v>178</v>
      </c>
      <c r="G66" s="215" t="s">
        <v>67</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735</v>
      </c>
      <c r="C67" s="233"/>
      <c r="E67" s="214">
        <v>41852</v>
      </c>
      <c r="F67" s="214" t="s">
        <v>178</v>
      </c>
      <c r="G67" s="215" t="s">
        <v>67</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736</v>
      </c>
      <c r="C68" s="233"/>
      <c r="E68" s="214">
        <v>41883</v>
      </c>
      <c r="F68" s="214" t="s">
        <v>178</v>
      </c>
      <c r="G68" s="215" t="s">
        <v>67</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737</v>
      </c>
      <c r="C69" s="233"/>
      <c r="E69" s="214">
        <v>41913</v>
      </c>
      <c r="F69" s="214" t="s">
        <v>178</v>
      </c>
      <c r="G69" s="215" t="s">
        <v>68</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738</v>
      </c>
      <c r="C70" s="236"/>
      <c r="E70" s="214">
        <v>41944</v>
      </c>
      <c r="F70" s="214" t="s">
        <v>178</v>
      </c>
      <c r="G70" s="215" t="s">
        <v>68</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739</v>
      </c>
      <c r="C71" s="233"/>
      <c r="E71" s="214">
        <v>41974</v>
      </c>
      <c r="F71" s="214" t="s">
        <v>178</v>
      </c>
      <c r="G71" s="215" t="s">
        <v>68</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213" t="s">
        <v>740</v>
      </c>
      <c r="C72" s="233"/>
      <c r="E72" s="216" t="s">
        <v>462</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213" t="s">
        <v>741</v>
      </c>
      <c r="C73" s="233"/>
      <c r="E73" s="220" t="s">
        <v>66</v>
      </c>
      <c r="F73" s="220"/>
      <c r="G73" s="221"/>
      <c r="H73" s="222"/>
      <c r="I73" s="223"/>
      <c r="J73" s="223"/>
      <c r="K73" s="223"/>
      <c r="L73" s="223"/>
      <c r="M73" s="223"/>
      <c r="N73" s="223"/>
      <c r="O73" s="223"/>
      <c r="P73" s="223"/>
      <c r="Q73" s="223"/>
      <c r="R73" s="223"/>
      <c r="S73" s="223"/>
      <c r="T73" s="223"/>
      <c r="U73" s="223"/>
      <c r="V73" s="223"/>
      <c r="W73" s="224"/>
    </row>
    <row r="74" spans="2:23" s="9" customFormat="1">
      <c r="B74" s="235" t="s">
        <v>742</v>
      </c>
      <c r="C74" s="236"/>
      <c r="E74" s="225" t="s">
        <v>426</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179</v>
      </c>
      <c r="G75" s="215" t="s">
        <v>64</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179</v>
      </c>
      <c r="G76" s="215" t="s">
        <v>64</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6">
      <c r="B77" s="183" t="s">
        <v>180</v>
      </c>
      <c r="E77" s="214">
        <v>42064</v>
      </c>
      <c r="F77" s="214" t="s">
        <v>179</v>
      </c>
      <c r="G77" s="215" t="s">
        <v>64</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179</v>
      </c>
      <c r="G78" s="215" t="s">
        <v>65</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179</v>
      </c>
      <c r="G79" s="215" t="s">
        <v>65</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179</v>
      </c>
      <c r="G80" s="215" t="s">
        <v>65</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179</v>
      </c>
      <c r="G81" s="215" t="s">
        <v>67</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179</v>
      </c>
      <c r="G82" s="215" t="s">
        <v>67</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179</v>
      </c>
      <c r="G83" s="215" t="s">
        <v>67</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179</v>
      </c>
      <c r="G84" s="215" t="s">
        <v>68</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179</v>
      </c>
      <c r="G85" s="215" t="s">
        <v>68</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179</v>
      </c>
      <c r="G86" s="215" t="s">
        <v>68</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 thickBot="1">
      <c r="B87" s="66"/>
      <c r="E87" s="216" t="s">
        <v>463</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 thickTop="1">
      <c r="E88" s="220" t="s">
        <v>66</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427</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181</v>
      </c>
      <c r="G90" s="215" t="s">
        <v>64</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181</v>
      </c>
      <c r="G91" s="215" t="s">
        <v>64</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181</v>
      </c>
      <c r="G92" s="215" t="s">
        <v>64</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181</v>
      </c>
      <c r="G93" s="215" t="s">
        <v>65</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181</v>
      </c>
      <c r="G94" s="215" t="s">
        <v>65</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181</v>
      </c>
      <c r="G95" s="215" t="s">
        <v>65</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181</v>
      </c>
      <c r="G96" s="215" t="s">
        <v>67</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181</v>
      </c>
      <c r="G97" s="215" t="s">
        <v>67</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181</v>
      </c>
      <c r="G98" s="215" t="s">
        <v>67</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181</v>
      </c>
      <c r="G99" s="215" t="s">
        <v>68</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181</v>
      </c>
      <c r="G100" s="215" t="s">
        <v>68</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181</v>
      </c>
      <c r="G101" s="215" t="s">
        <v>68</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 thickBot="1">
      <c r="B102" s="66"/>
      <c r="E102" s="216" t="s">
        <v>464</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 thickTop="1">
      <c r="B103" s="66"/>
      <c r="E103" s="220" t="s">
        <v>66</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428</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182</v>
      </c>
      <c r="G105" s="215" t="s">
        <v>64</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182</v>
      </c>
      <c r="G106" s="215" t="s">
        <v>64</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c r="B107" s="66"/>
      <c r="E107" s="214">
        <v>42795</v>
      </c>
      <c r="F107" s="214" t="s">
        <v>182</v>
      </c>
      <c r="G107" s="215" t="s">
        <v>64</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c r="B108" s="239"/>
      <c r="E108" s="214">
        <v>42826</v>
      </c>
      <c r="F108" s="214" t="s">
        <v>182</v>
      </c>
      <c r="G108" s="215" t="s">
        <v>65</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c r="B109" s="66"/>
      <c r="E109" s="214">
        <v>42856</v>
      </c>
      <c r="F109" s="214" t="s">
        <v>182</v>
      </c>
      <c r="G109" s="215" t="s">
        <v>65</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c r="B110" s="237"/>
      <c r="E110" s="214">
        <v>42887</v>
      </c>
      <c r="F110" s="214" t="s">
        <v>182</v>
      </c>
      <c r="G110" s="215" t="s">
        <v>65</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c r="B111" s="66"/>
      <c r="E111" s="214">
        <v>42917</v>
      </c>
      <c r="F111" s="214" t="s">
        <v>182</v>
      </c>
      <c r="G111" s="215" t="s">
        <v>67</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c r="B112" s="66"/>
      <c r="E112" s="214">
        <v>42948</v>
      </c>
      <c r="F112" s="214" t="s">
        <v>182</v>
      </c>
      <c r="G112" s="215" t="s">
        <v>67</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c r="B113" s="66"/>
      <c r="E113" s="214">
        <v>42979</v>
      </c>
      <c r="F113" s="214" t="s">
        <v>182</v>
      </c>
      <c r="G113" s="215" t="s">
        <v>67</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c r="B114" s="66"/>
      <c r="E114" s="214">
        <v>43009</v>
      </c>
      <c r="F114" s="214" t="s">
        <v>182</v>
      </c>
      <c r="G114" s="215" t="s">
        <v>68</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c r="B115" s="66"/>
      <c r="E115" s="214">
        <v>43040</v>
      </c>
      <c r="F115" s="214" t="s">
        <v>182</v>
      </c>
      <c r="G115" s="215" t="s">
        <v>68</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c r="B116" s="66"/>
      <c r="E116" s="214">
        <v>43070</v>
      </c>
      <c r="F116" s="214" t="s">
        <v>182</v>
      </c>
      <c r="G116" s="215" t="s">
        <v>68</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5" thickBot="1">
      <c r="B117" s="66"/>
      <c r="E117" s="216" t="s">
        <v>465</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5" thickTop="1">
      <c r="B118" s="66"/>
      <c r="E118" s="220" t="s">
        <v>66</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429</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183</v>
      </c>
      <c r="G120" s="215" t="s">
        <v>64</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183</v>
      </c>
      <c r="G121" s="215" t="s">
        <v>64</v>
      </c>
      <c r="H121" s="240">
        <f t="shared" ref="H121:H122" si="62">$C$43/12</f>
        <v>1.25E-3</v>
      </c>
      <c r="I121" s="230">
        <f>(SUM('1.  LRAMVA Summary'!D$54:D$74)+SUM('1.  LRAMVA Summary'!D$75:D$76)*(MONTH($E121)-1)/12)*$H121</f>
        <v>0</v>
      </c>
      <c r="J121" s="230">
        <f>(SUM('1.  LRAMVA Summary'!E$54:E$74)+SUM('1.  LRAMVA Summary'!E$75:E$76)*(MONTH($E121)-1)/12)*$H121</f>
        <v>0</v>
      </c>
      <c r="K121" s="230">
        <f>(SUM('1.  LRAMVA Summary'!F$54:F$74)+SUM('1.  LRAMVA Summary'!F$75:F$76)*(MONTH($E121)-1)/12)*$H121</f>
        <v>0</v>
      </c>
      <c r="L121" s="230">
        <f>(SUM('1.  LRAMVA Summary'!G$54:G$74)+SUM('1.  LRAMVA Summary'!G$75:G$76)*(MONTH($E121)-1)/12)*$H121</f>
        <v>0</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0</v>
      </c>
    </row>
    <row r="122" spans="2:23" s="9" customFormat="1">
      <c r="B122" s="66"/>
      <c r="E122" s="214">
        <v>43160</v>
      </c>
      <c r="F122" s="214" t="s">
        <v>183</v>
      </c>
      <c r="G122" s="215" t="s">
        <v>64</v>
      </c>
      <c r="H122" s="240">
        <f t="shared" si="62"/>
        <v>1.25E-3</v>
      </c>
      <c r="I122" s="230">
        <f>(SUM('1.  LRAMVA Summary'!D$54:D$74)+SUM('1.  LRAMVA Summary'!D$75:D$76)*(MONTH($E122)-1)/12)*$H122</f>
        <v>0</v>
      </c>
      <c r="J122" s="230">
        <f>(SUM('1.  LRAMVA Summary'!E$54:E$74)+SUM('1.  LRAMVA Summary'!E$75:E$76)*(MONTH($E122)-1)/12)*$H122</f>
        <v>0</v>
      </c>
      <c r="K122" s="230">
        <f>(SUM('1.  LRAMVA Summary'!F$54:F$74)+SUM('1.  LRAMVA Summary'!F$75:F$76)*(MONTH($E122)-1)/12)*$H122</f>
        <v>0</v>
      </c>
      <c r="L122" s="230">
        <f>(SUM('1.  LRAMVA Summary'!G$54:G$74)+SUM('1.  LRAMVA Summary'!G$75:G$76)*(MONTH($E122)-1)/12)*$H122</f>
        <v>0</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0</v>
      </c>
    </row>
    <row r="123" spans="2:23" s="8" customFormat="1">
      <c r="B123" s="239"/>
      <c r="E123" s="214">
        <v>43191</v>
      </c>
      <c r="F123" s="214" t="s">
        <v>183</v>
      </c>
      <c r="G123" s="215" t="s">
        <v>65</v>
      </c>
      <c r="H123" s="240">
        <f>$C$44/12</f>
        <v>1.575E-3</v>
      </c>
      <c r="I123" s="230">
        <f>(SUM('1.  LRAMVA Summary'!D$54:D$74)+SUM('1.  LRAMVA Summary'!D$75:D$76)*(MONTH($E123)-1)/12)*$H123</f>
        <v>0</v>
      </c>
      <c r="J123" s="230">
        <f>(SUM('1.  LRAMVA Summary'!E$54:E$74)+SUM('1.  LRAMVA Summary'!E$75:E$76)*(MONTH($E123)-1)/12)*$H123</f>
        <v>0</v>
      </c>
      <c r="K123" s="230">
        <f>(SUM('1.  LRAMVA Summary'!F$54:F$74)+SUM('1.  LRAMVA Summary'!F$75:F$76)*(MONTH($E123)-1)/12)*$H123</f>
        <v>0</v>
      </c>
      <c r="L123" s="230">
        <f>(SUM('1.  LRAMVA Summary'!G$54:G$74)+SUM('1.  LRAMVA Summary'!G$75:G$76)*(MONTH($E123)-1)/12)*$H123</f>
        <v>0</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0</v>
      </c>
    </row>
    <row r="124" spans="2:23" s="9" customFormat="1">
      <c r="B124" s="66"/>
      <c r="E124" s="214">
        <v>43221</v>
      </c>
      <c r="F124" s="214" t="s">
        <v>183</v>
      </c>
      <c r="G124" s="215" t="s">
        <v>65</v>
      </c>
      <c r="H124" s="240">
        <f t="shared" ref="H124:H125" si="64">$C$44/12</f>
        <v>1.575E-3</v>
      </c>
      <c r="I124" s="230">
        <f>(SUM('1.  LRAMVA Summary'!D$54:D$74)+SUM('1.  LRAMVA Summary'!D$75:D$76)*(MONTH($E124)-1)/12)*$H124</f>
        <v>0</v>
      </c>
      <c r="J124" s="230">
        <f>(SUM('1.  LRAMVA Summary'!E$54:E$74)+SUM('1.  LRAMVA Summary'!E$75:E$76)*(MONTH($E124)-1)/12)*$H124</f>
        <v>0</v>
      </c>
      <c r="K124" s="230">
        <f>(SUM('1.  LRAMVA Summary'!F$54:F$74)+SUM('1.  LRAMVA Summary'!F$75:F$76)*(MONTH($E124)-1)/12)*$H124</f>
        <v>0</v>
      </c>
      <c r="L124" s="230">
        <f>(SUM('1.  LRAMVA Summary'!G$54:G$74)+SUM('1.  LRAMVA Summary'!G$75:G$76)*(MONTH($E124)-1)/12)*$H124</f>
        <v>0</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0</v>
      </c>
    </row>
    <row r="125" spans="2:23" s="238" customFormat="1">
      <c r="B125" s="237"/>
      <c r="E125" s="214">
        <v>43252</v>
      </c>
      <c r="F125" s="214" t="s">
        <v>183</v>
      </c>
      <c r="G125" s="215" t="s">
        <v>65</v>
      </c>
      <c r="H125" s="240">
        <f t="shared" si="64"/>
        <v>1.575E-3</v>
      </c>
      <c r="I125" s="230">
        <f>(SUM('1.  LRAMVA Summary'!D$54:D$74)+SUM('1.  LRAMVA Summary'!D$75:D$76)*(MONTH($E125)-1)/12)*$H125</f>
        <v>0</v>
      </c>
      <c r="J125" s="230">
        <f>(SUM('1.  LRAMVA Summary'!E$54:E$74)+SUM('1.  LRAMVA Summary'!E$75:E$76)*(MONTH($E125)-1)/12)*$H125</f>
        <v>0</v>
      </c>
      <c r="K125" s="230">
        <f>(SUM('1.  LRAMVA Summary'!F$54:F$74)+SUM('1.  LRAMVA Summary'!F$75:F$76)*(MONTH($E125)-1)/12)*$H125</f>
        <v>0</v>
      </c>
      <c r="L125" s="230">
        <f>(SUM('1.  LRAMVA Summary'!G$54:G$74)+SUM('1.  LRAMVA Summary'!G$75:G$76)*(MONTH($E125)-1)/12)*$H125</f>
        <v>0</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0</v>
      </c>
    </row>
    <row r="126" spans="2:23" s="9" customFormat="1">
      <c r="B126" s="66"/>
      <c r="E126" s="214">
        <v>43282</v>
      </c>
      <c r="F126" s="214" t="s">
        <v>183</v>
      </c>
      <c r="G126" s="215" t="s">
        <v>67</v>
      </c>
      <c r="H126" s="240">
        <f>$C$45/12</f>
        <v>1.575E-3</v>
      </c>
      <c r="I126" s="230">
        <f>(SUM('1.  LRAMVA Summary'!D$54:D$74)+SUM('1.  LRAMVA Summary'!D$75:D$76)*(MONTH($E126)-1)/12)*$H126</f>
        <v>0</v>
      </c>
      <c r="J126" s="230">
        <f>(SUM('1.  LRAMVA Summary'!E$54:E$74)+SUM('1.  LRAMVA Summary'!E$75:E$76)*(MONTH($E126)-1)/12)*$H126</f>
        <v>0</v>
      </c>
      <c r="K126" s="230">
        <f>(SUM('1.  LRAMVA Summary'!F$54:F$74)+SUM('1.  LRAMVA Summary'!F$75:F$76)*(MONTH($E126)-1)/12)*$H126</f>
        <v>0</v>
      </c>
      <c r="L126" s="230">
        <f>(SUM('1.  LRAMVA Summary'!G$54:G$74)+SUM('1.  LRAMVA Summary'!G$75:G$76)*(MONTH($E126)-1)/12)*$H126</f>
        <v>0</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0</v>
      </c>
    </row>
    <row r="127" spans="2:23" s="9" customFormat="1">
      <c r="B127" s="66"/>
      <c r="E127" s="214">
        <v>43313</v>
      </c>
      <c r="F127" s="214" t="s">
        <v>183</v>
      </c>
      <c r="G127" s="215" t="s">
        <v>67</v>
      </c>
      <c r="H127" s="240">
        <f t="shared" ref="H127:H128" si="65">$C$45/12</f>
        <v>1.575E-3</v>
      </c>
      <c r="I127" s="230">
        <f>(SUM('1.  LRAMVA Summary'!D$54:D$74)+SUM('1.  LRAMVA Summary'!D$75:D$76)*(MONTH($E127)-1)/12)*$H127</f>
        <v>0</v>
      </c>
      <c r="J127" s="230">
        <f>(SUM('1.  LRAMVA Summary'!E$54:E$74)+SUM('1.  LRAMVA Summary'!E$75:E$76)*(MONTH($E127)-1)/12)*$H127</f>
        <v>0</v>
      </c>
      <c r="K127" s="230">
        <f>(SUM('1.  LRAMVA Summary'!F$54:F$74)+SUM('1.  LRAMVA Summary'!F$75:F$76)*(MONTH($E127)-1)/12)*$H127</f>
        <v>0</v>
      </c>
      <c r="L127" s="230">
        <f>(SUM('1.  LRAMVA Summary'!G$54:G$74)+SUM('1.  LRAMVA Summary'!G$75:G$76)*(MONTH($E127)-1)/12)*$H127</f>
        <v>0</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0</v>
      </c>
    </row>
    <row r="128" spans="2:23" s="9" customFormat="1">
      <c r="B128" s="66"/>
      <c r="E128" s="214">
        <v>43344</v>
      </c>
      <c r="F128" s="214" t="s">
        <v>183</v>
      </c>
      <c r="G128" s="215" t="s">
        <v>67</v>
      </c>
      <c r="H128" s="240">
        <f t="shared" si="65"/>
        <v>1.575E-3</v>
      </c>
      <c r="I128" s="230">
        <f>(SUM('1.  LRAMVA Summary'!D$54:D$74)+SUM('1.  LRAMVA Summary'!D$75:D$76)*(MONTH($E128)-1)/12)*$H128</f>
        <v>0</v>
      </c>
      <c r="J128" s="230">
        <f>(SUM('1.  LRAMVA Summary'!E$54:E$74)+SUM('1.  LRAMVA Summary'!E$75:E$76)*(MONTH($E128)-1)/12)*$H128</f>
        <v>0</v>
      </c>
      <c r="K128" s="230">
        <f>(SUM('1.  LRAMVA Summary'!F$54:F$74)+SUM('1.  LRAMVA Summary'!F$75:F$76)*(MONTH($E128)-1)/12)*$H128</f>
        <v>0</v>
      </c>
      <c r="L128" s="230">
        <f>(SUM('1.  LRAMVA Summary'!G$54:G$74)+SUM('1.  LRAMVA Summary'!G$75:G$76)*(MONTH($E128)-1)/12)*$H128</f>
        <v>0</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0</v>
      </c>
    </row>
    <row r="129" spans="2:23" s="9" customFormat="1">
      <c r="B129" s="66"/>
      <c r="E129" s="214">
        <v>43374</v>
      </c>
      <c r="F129" s="214" t="s">
        <v>183</v>
      </c>
      <c r="G129" s="215" t="s">
        <v>68</v>
      </c>
      <c r="H129" s="240">
        <f>$C$46/12</f>
        <v>1.8083333333333335E-3</v>
      </c>
      <c r="I129" s="230">
        <f>(SUM('1.  LRAMVA Summary'!D$54:D$74)+SUM('1.  LRAMVA Summary'!D$75:D$76)*(MONTH($E129)-1)/12)*$H129</f>
        <v>0</v>
      </c>
      <c r="J129" s="230">
        <f>(SUM('1.  LRAMVA Summary'!E$54:E$74)+SUM('1.  LRAMVA Summary'!E$75:E$76)*(MONTH($E129)-1)/12)*$H129</f>
        <v>0</v>
      </c>
      <c r="K129" s="230">
        <f>(SUM('1.  LRAMVA Summary'!F$54:F$74)+SUM('1.  LRAMVA Summary'!F$75:F$76)*(MONTH($E129)-1)/12)*$H129</f>
        <v>0</v>
      </c>
      <c r="L129" s="230">
        <f>(SUM('1.  LRAMVA Summary'!G$54:G$74)+SUM('1.  LRAMVA Summary'!G$75:G$76)*(MONTH($E129)-1)/12)*$H129</f>
        <v>0</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0</v>
      </c>
    </row>
    <row r="130" spans="2:23" s="9" customFormat="1">
      <c r="B130" s="66"/>
      <c r="E130" s="214">
        <v>43405</v>
      </c>
      <c r="F130" s="214" t="s">
        <v>183</v>
      </c>
      <c r="G130" s="215" t="s">
        <v>68</v>
      </c>
      <c r="H130" s="240">
        <f t="shared" ref="H130:H131" si="66">$C$46/12</f>
        <v>1.8083333333333335E-3</v>
      </c>
      <c r="I130" s="230">
        <f>(SUM('1.  LRAMVA Summary'!D$54:D$74)+SUM('1.  LRAMVA Summary'!D$75:D$76)*(MONTH($E130)-1)/12)*$H130</f>
        <v>0</v>
      </c>
      <c r="J130" s="230">
        <f>(SUM('1.  LRAMVA Summary'!E$54:E$74)+SUM('1.  LRAMVA Summary'!E$75:E$76)*(MONTH($E130)-1)/12)*$H130</f>
        <v>0</v>
      </c>
      <c r="K130" s="230">
        <f>(SUM('1.  LRAMVA Summary'!F$54:F$74)+SUM('1.  LRAMVA Summary'!F$75:F$76)*(MONTH($E130)-1)/12)*$H130</f>
        <v>0</v>
      </c>
      <c r="L130" s="230">
        <f>(SUM('1.  LRAMVA Summary'!G$54:G$74)+SUM('1.  LRAMVA Summary'!G$75:G$76)*(MONTH($E130)-1)/12)*$H130</f>
        <v>0</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0</v>
      </c>
    </row>
    <row r="131" spans="2:23" s="9" customFormat="1">
      <c r="B131" s="66"/>
      <c r="E131" s="214">
        <v>43435</v>
      </c>
      <c r="F131" s="214" t="s">
        <v>183</v>
      </c>
      <c r="G131" s="215" t="s">
        <v>68</v>
      </c>
      <c r="H131" s="240">
        <f t="shared" si="66"/>
        <v>1.8083333333333335E-3</v>
      </c>
      <c r="I131" s="230">
        <f>(SUM('1.  LRAMVA Summary'!D$54:D$74)+SUM('1.  LRAMVA Summary'!D$75:D$76)*(MONTH($E131)-1)/12)*$H131</f>
        <v>0</v>
      </c>
      <c r="J131" s="230">
        <f>(SUM('1.  LRAMVA Summary'!E$54:E$74)+SUM('1.  LRAMVA Summary'!E$75:E$76)*(MONTH($E131)-1)/12)*$H131</f>
        <v>0</v>
      </c>
      <c r="K131" s="230">
        <f>(SUM('1.  LRAMVA Summary'!F$54:F$74)+SUM('1.  LRAMVA Summary'!F$75:F$76)*(MONTH($E131)-1)/12)*$H131</f>
        <v>0</v>
      </c>
      <c r="L131" s="230">
        <f>(SUM('1.  LRAMVA Summary'!G$54:G$74)+SUM('1.  LRAMVA Summary'!G$75:G$76)*(MONTH($E131)-1)/12)*$H131</f>
        <v>0</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0</v>
      </c>
    </row>
    <row r="132" spans="2:23" s="9" customFormat="1" ht="15" thickBot="1">
      <c r="B132" s="66"/>
      <c r="E132" s="216" t="s">
        <v>466</v>
      </c>
      <c r="F132" s="216"/>
      <c r="G132" s="217"/>
      <c r="H132" s="218"/>
      <c r="I132" s="219">
        <f>SUM(I119:I131)</f>
        <v>0</v>
      </c>
      <c r="J132" s="219">
        <f>SUM(J119:J131)</f>
        <v>0</v>
      </c>
      <c r="K132" s="219">
        <f t="shared" ref="K132:O132" si="67">SUM(K119:K131)</f>
        <v>0</v>
      </c>
      <c r="L132" s="219">
        <f t="shared" si="67"/>
        <v>0</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0</v>
      </c>
    </row>
    <row r="133" spans="2:23" s="9" customFormat="1" ht="15" thickTop="1">
      <c r="B133" s="66"/>
      <c r="E133" s="220" t="s">
        <v>66</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430</v>
      </c>
      <c r="F134" s="225"/>
      <c r="G134" s="226"/>
      <c r="H134" s="227"/>
      <c r="I134" s="228">
        <f>I132+I133</f>
        <v>0</v>
      </c>
      <c r="J134" s="228">
        <f t="shared" ref="J134" si="69">J132+J133</f>
        <v>0</v>
      </c>
      <c r="K134" s="228">
        <f t="shared" ref="K134" si="70">K132+K133</f>
        <v>0</v>
      </c>
      <c r="L134" s="228">
        <f t="shared" ref="L134" si="71">L132+L133</f>
        <v>0</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0</v>
      </c>
    </row>
    <row r="135" spans="2:23" s="9" customFormat="1">
      <c r="B135" s="66"/>
      <c r="E135" s="214">
        <v>43466</v>
      </c>
      <c r="F135" s="214" t="s">
        <v>184</v>
      </c>
      <c r="G135" s="215" t="s">
        <v>64</v>
      </c>
      <c r="H135" s="240">
        <f>$C$47/12</f>
        <v>2.0416666666666669E-3</v>
      </c>
      <c r="I135" s="230">
        <f>(SUM('1.  LRAMVA Summary'!D$54:D$77)+SUM('1.  LRAMVA Summary'!D$78:D$79)*(MONTH($E135)-1)/12)*$H135</f>
        <v>0</v>
      </c>
      <c r="J135" s="230">
        <f>(SUM('1.  LRAMVA Summary'!E$54:E$77)+SUM('1.  LRAMVA Summary'!E$78:E$79)*(MONTH($E135)-1)/12)*$H135</f>
        <v>0</v>
      </c>
      <c r="K135" s="230">
        <f>(SUM('1.  LRAMVA Summary'!F$54:F$77)+SUM('1.  LRAMVA Summary'!F$78:F$79)*(MONTH($E135)-1)/12)*$H135</f>
        <v>0</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0</v>
      </c>
    </row>
    <row r="136" spans="2:23" s="9" customFormat="1">
      <c r="B136" s="66"/>
      <c r="E136" s="214">
        <v>43497</v>
      </c>
      <c r="F136" s="214" t="s">
        <v>184</v>
      </c>
      <c r="G136" s="215" t="s">
        <v>64</v>
      </c>
      <c r="H136" s="240">
        <f t="shared" ref="H136:H137" si="75">$C$47/12</f>
        <v>2.0416666666666669E-3</v>
      </c>
      <c r="I136" s="230">
        <f>(SUM('1.  LRAMVA Summary'!D$54:D$77)+SUM('1.  LRAMVA Summary'!D$78:D$79)*(MONTH($E136)-1)/12)*$H136</f>
        <v>3.1227935063215102</v>
      </c>
      <c r="J136" s="230">
        <f>(SUM('1.  LRAMVA Summary'!E$54:E$77)+SUM('1.  LRAMVA Summary'!E$78:E$79)*(MONTH($E136)-1)/12)*$H136</f>
        <v>24.746048845383093</v>
      </c>
      <c r="K136" s="230">
        <f>(SUM('1.  LRAMVA Summary'!F$54:F$77)+SUM('1.  LRAMVA Summary'!F$78:F$79)*(MONTH($E136)-1)/12)*$H136</f>
        <v>36.721175554871131</v>
      </c>
      <c r="L136" s="230">
        <f>(SUM('1.  LRAMVA Summary'!G$54:G$77)+SUM('1.  LRAMVA Summary'!G$78:G$79)*(MONTH($E136)-1)/12)*$H136</f>
        <v>3.5591795721273534</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68.149197478703087</v>
      </c>
    </row>
    <row r="137" spans="2:23" s="9" customFormat="1">
      <c r="B137" s="66"/>
      <c r="E137" s="214">
        <v>43525</v>
      </c>
      <c r="F137" s="214" t="s">
        <v>184</v>
      </c>
      <c r="G137" s="215" t="s">
        <v>64</v>
      </c>
      <c r="H137" s="240">
        <f t="shared" si="75"/>
        <v>2.0416666666666669E-3</v>
      </c>
      <c r="I137" s="230">
        <f>(SUM('1.  LRAMVA Summary'!D$54:D$77)+SUM('1.  LRAMVA Summary'!D$78:D$79)*(MONTH($E137)-1)/12)*$H137</f>
        <v>6.2455870126430204</v>
      </c>
      <c r="J137" s="230">
        <f>(SUM('1.  LRAMVA Summary'!E$54:E$77)+SUM('1.  LRAMVA Summary'!E$78:E$79)*(MONTH($E137)-1)/12)*$H137</f>
        <v>49.492097690766187</v>
      </c>
      <c r="K137" s="230">
        <f>(SUM('1.  LRAMVA Summary'!F$54:F$77)+SUM('1.  LRAMVA Summary'!F$78:F$79)*(MONTH($E137)-1)/12)*$H137</f>
        <v>73.442351109742262</v>
      </c>
      <c r="L137" s="230">
        <f>(SUM('1.  LRAMVA Summary'!G$54:G$77)+SUM('1.  LRAMVA Summary'!G$78:G$79)*(MONTH($E137)-1)/12)*$H137</f>
        <v>7.1183591442547067</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136.29839495740617</v>
      </c>
    </row>
    <row r="138" spans="2:23" s="8" customFormat="1">
      <c r="B138" s="239"/>
      <c r="E138" s="214">
        <v>43556</v>
      </c>
      <c r="F138" s="214" t="s">
        <v>184</v>
      </c>
      <c r="G138" s="215" t="s">
        <v>65</v>
      </c>
      <c r="H138" s="240">
        <f>$C$48/12</f>
        <v>1.8166666666666667E-3</v>
      </c>
      <c r="I138" s="230">
        <f>(SUM('1.  LRAMVA Summary'!D$54:D$77)+SUM('1.  LRAMVA Summary'!D$78:D$79)*(MONTH($E138)-1)/12)*$H138</f>
        <v>8.3359467474868065</v>
      </c>
      <c r="J138" s="230">
        <f>(SUM('1.  LRAMVA Summary'!E$54:E$77)+SUM('1.  LRAMVA Summary'!E$78:E$79)*(MONTH($E138)-1)/12)*$H138</f>
        <v>66.056799775022625</v>
      </c>
      <c r="K138" s="230">
        <f>(SUM('1.  LRAMVA Summary'!F$54:F$77)+SUM('1.  LRAMVA Summary'!F$78:F$79)*(MONTH($E138)-1)/12)*$H138</f>
        <v>98.023056379125407</v>
      </c>
      <c r="L138" s="230">
        <f>(SUM('1.  LRAMVA Summary'!G$54:G$77)+SUM('1.  LRAMVA Summary'!G$78:G$79)*(MONTH($E138)-1)/12)*$H138</f>
        <v>9.5008303680460777</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181.91663326968091</v>
      </c>
    </row>
    <row r="139" spans="2:23" s="9" customFormat="1">
      <c r="B139" s="66"/>
      <c r="E139" s="214">
        <v>43586</v>
      </c>
      <c r="F139" s="214" t="s">
        <v>184</v>
      </c>
      <c r="G139" s="215" t="s">
        <v>65</v>
      </c>
      <c r="H139" s="240">
        <f>$C$48/12</f>
        <v>1.8166666666666667E-3</v>
      </c>
      <c r="I139" s="230">
        <f>(SUM('1.  LRAMVA Summary'!D$54:D$77)+SUM('1.  LRAMVA Summary'!D$78:D$79)*(MONTH($E139)-1)/12)*$H139</f>
        <v>11.114595663315741</v>
      </c>
      <c r="J139" s="230">
        <f>(SUM('1.  LRAMVA Summary'!E$54:E$77)+SUM('1.  LRAMVA Summary'!E$78:E$79)*(MONTH($E139)-1)/12)*$H139</f>
        <v>88.075733033363491</v>
      </c>
      <c r="K139" s="230">
        <f>(SUM('1.  LRAMVA Summary'!F$54:F$77)+SUM('1.  LRAMVA Summary'!F$78:F$79)*(MONTH($E139)-1)/12)*$H139</f>
        <v>130.6974085055005</v>
      </c>
      <c r="L139" s="230">
        <f>(SUM('1.  LRAMVA Summary'!G$54:G$77)+SUM('1.  LRAMVA Summary'!G$78:G$79)*(MONTH($E139)-1)/12)*$H139</f>
        <v>12.667773824061436</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242.55551102624116</v>
      </c>
    </row>
    <row r="140" spans="2:23" s="9" customFormat="1">
      <c r="B140" s="66"/>
      <c r="E140" s="214">
        <v>43617</v>
      </c>
      <c r="F140" s="214" t="s">
        <v>184</v>
      </c>
      <c r="G140" s="215" t="s">
        <v>65</v>
      </c>
      <c r="H140" s="240">
        <f t="shared" ref="H140" si="77">$C$48/12</f>
        <v>1.8166666666666667E-3</v>
      </c>
      <c r="I140" s="230">
        <f>(SUM('1.  LRAMVA Summary'!D$54:D$77)+SUM('1.  LRAMVA Summary'!D$78:D$79)*(MONTH($E140)-1)/12)*$H140</f>
        <v>13.893244579144678</v>
      </c>
      <c r="J140" s="230">
        <f>(SUM('1.  LRAMVA Summary'!E$54:E$77)+SUM('1.  LRAMVA Summary'!E$78:E$79)*(MONTH($E140)-1)/12)*$H140</f>
        <v>110.09466629170439</v>
      </c>
      <c r="K140" s="230">
        <f>(SUM('1.  LRAMVA Summary'!F$54:F$77)+SUM('1.  LRAMVA Summary'!F$78:F$79)*(MONTH($E140)-1)/12)*$H140</f>
        <v>163.37176063187562</v>
      </c>
      <c r="L140" s="230">
        <f>(SUM('1.  LRAMVA Summary'!G$54:G$77)+SUM('1.  LRAMVA Summary'!G$78:G$79)*(MONTH($E140)-1)/12)*$H140</f>
        <v>15.834717280076795</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303.19438878280147</v>
      </c>
    </row>
    <row r="141" spans="2:23" s="9" customFormat="1">
      <c r="B141" s="66"/>
      <c r="E141" s="214">
        <v>43647</v>
      </c>
      <c r="F141" s="214" t="s">
        <v>184</v>
      </c>
      <c r="G141" s="215" t="s">
        <v>67</v>
      </c>
      <c r="H141" s="240">
        <f>$C$49/12</f>
        <v>1.8166666666666667E-3</v>
      </c>
      <c r="I141" s="230">
        <f>(SUM('1.  LRAMVA Summary'!D$54:D$77)+SUM('1.  LRAMVA Summary'!D$78:D$79)*(MONTH($E141)-1)/12)*$H141</f>
        <v>16.671893494973613</v>
      </c>
      <c r="J141" s="230">
        <f>(SUM('1.  LRAMVA Summary'!E$54:E$77)+SUM('1.  LRAMVA Summary'!E$78:E$79)*(MONTH($E141)-1)/12)*$H141</f>
        <v>132.11359955004525</v>
      </c>
      <c r="K141" s="230">
        <f>(SUM('1.  LRAMVA Summary'!F$54:F$77)+SUM('1.  LRAMVA Summary'!F$78:F$79)*(MONTH($E141)-1)/12)*$H141</f>
        <v>196.04611275825081</v>
      </c>
      <c r="L141" s="230">
        <f>(SUM('1.  LRAMVA Summary'!G$54:G$77)+SUM('1.  LRAMVA Summary'!G$78:G$79)*(MONTH($E141)-1)/12)*$H141</f>
        <v>19.001660736092155</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363.83326653936183</v>
      </c>
    </row>
    <row r="142" spans="2:23" s="9" customFormat="1">
      <c r="B142" s="66"/>
      <c r="E142" s="214">
        <v>43678</v>
      </c>
      <c r="F142" s="214" t="s">
        <v>184</v>
      </c>
      <c r="G142" s="215" t="s">
        <v>67</v>
      </c>
      <c r="H142" s="240">
        <f t="shared" ref="H142" si="78">$C$49/12</f>
        <v>1.8166666666666667E-3</v>
      </c>
      <c r="I142" s="230">
        <f>(SUM('1.  LRAMVA Summary'!D$54:D$77)+SUM('1.  LRAMVA Summary'!D$78:D$79)*(MONTH($E142)-1)/12)*$H142</f>
        <v>19.450542410802548</v>
      </c>
      <c r="J142" s="230">
        <f>(SUM('1.  LRAMVA Summary'!E$54:E$77)+SUM('1.  LRAMVA Summary'!E$78:E$79)*(MONTH($E142)-1)/12)*$H142</f>
        <v>154.13253280838612</v>
      </c>
      <c r="K142" s="230">
        <f>(SUM('1.  LRAMVA Summary'!F$54:F$77)+SUM('1.  LRAMVA Summary'!F$78:F$79)*(MONTH($E142)-1)/12)*$H142</f>
        <v>228.72046488462593</v>
      </c>
      <c r="L142" s="230">
        <f>(SUM('1.  LRAMVA Summary'!G$54:G$77)+SUM('1.  LRAMVA Summary'!G$78:G$79)*(MONTH($E142)-1)/12)*$H142</f>
        <v>22.168604192107516</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424.47214429592213</v>
      </c>
    </row>
    <row r="143" spans="2:23" s="9" customFormat="1">
      <c r="B143" s="66"/>
      <c r="E143" s="214">
        <v>43709</v>
      </c>
      <c r="F143" s="214" t="s">
        <v>184</v>
      </c>
      <c r="G143" s="215" t="s">
        <v>67</v>
      </c>
      <c r="H143" s="240">
        <f>$C$49/12</f>
        <v>1.8166666666666667E-3</v>
      </c>
      <c r="I143" s="230">
        <f>(SUM('1.  LRAMVA Summary'!D$54:D$77)+SUM('1.  LRAMVA Summary'!D$78:D$79)*(MONTH($E143)-1)/12)*$H143</f>
        <v>22.229191326631483</v>
      </c>
      <c r="J143" s="230">
        <f>(SUM('1.  LRAMVA Summary'!E$54:E$77)+SUM('1.  LRAMVA Summary'!E$78:E$79)*(MONTH($E143)-1)/12)*$H143</f>
        <v>176.15146606672698</v>
      </c>
      <c r="K143" s="230">
        <f>(SUM('1.  LRAMVA Summary'!F$54:F$77)+SUM('1.  LRAMVA Summary'!F$78:F$79)*(MONTH($E143)-1)/12)*$H143</f>
        <v>261.39481701100101</v>
      </c>
      <c r="L143" s="230">
        <f>(SUM('1.  LRAMVA Summary'!G$54:G$77)+SUM('1.  LRAMVA Summary'!G$78:G$79)*(MONTH($E143)-1)/12)*$H143</f>
        <v>25.335547648122873</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485.11102205248233</v>
      </c>
    </row>
    <row r="144" spans="2:23" s="9" customFormat="1">
      <c r="B144" s="66"/>
      <c r="E144" s="214">
        <v>43739</v>
      </c>
      <c r="F144" s="214" t="s">
        <v>184</v>
      </c>
      <c r="G144" s="215" t="s">
        <v>68</v>
      </c>
      <c r="H144" s="240">
        <f>$C$50/12</f>
        <v>1.8166666666666667E-3</v>
      </c>
      <c r="I144" s="230">
        <f>(SUM('1.  LRAMVA Summary'!D$54:D$77)+SUM('1.  LRAMVA Summary'!D$78:D$79)*(MONTH($E144)-1)/12)*$H144</f>
        <v>25.007840242460421</v>
      </c>
      <c r="J144" s="230">
        <f>(SUM('1.  LRAMVA Summary'!E$54:E$77)+SUM('1.  LRAMVA Summary'!E$78:E$79)*(MONTH($E144)-1)/12)*$H144</f>
        <v>198.17039932506788</v>
      </c>
      <c r="K144" s="230">
        <f>(SUM('1.  LRAMVA Summary'!F$54:F$77)+SUM('1.  LRAMVA Summary'!F$78:F$79)*(MONTH($E144)-1)/12)*$H144</f>
        <v>294.06916913737615</v>
      </c>
      <c r="L144" s="230">
        <f>(SUM('1.  LRAMVA Summary'!G$54:G$77)+SUM('1.  LRAMVA Summary'!G$78:G$79)*(MONTH($E144)-1)/12)*$H144</f>
        <v>28.50249110413823</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545.74989980904274</v>
      </c>
    </row>
    <row r="145" spans="2:23" s="9" customFormat="1">
      <c r="B145" s="66"/>
      <c r="E145" s="214">
        <v>43770</v>
      </c>
      <c r="F145" s="214" t="s">
        <v>184</v>
      </c>
      <c r="G145" s="215" t="s">
        <v>68</v>
      </c>
      <c r="H145" s="240">
        <f t="shared" ref="H145:H146" si="79">$C$50/12</f>
        <v>1.8166666666666667E-3</v>
      </c>
      <c r="I145" s="230">
        <f>(SUM('1.  LRAMVA Summary'!D$54:D$77)+SUM('1.  LRAMVA Summary'!D$78:D$79)*(MONTH($E145)-1)/12)*$H145</f>
        <v>27.786489158289356</v>
      </c>
      <c r="J145" s="230">
        <f>(SUM('1.  LRAMVA Summary'!E$54:E$77)+SUM('1.  LRAMVA Summary'!E$78:E$79)*(MONTH($E145)-1)/12)*$H145</f>
        <v>220.18933258340877</v>
      </c>
      <c r="K145" s="230">
        <f>(SUM('1.  LRAMVA Summary'!F$54:F$77)+SUM('1.  LRAMVA Summary'!F$78:F$79)*(MONTH($E145)-1)/12)*$H145</f>
        <v>326.74352126375123</v>
      </c>
      <c r="L145" s="230">
        <f>(SUM('1.  LRAMVA Summary'!G$54:G$77)+SUM('1.  LRAMVA Summary'!G$78:G$79)*(MONTH($E145)-1)/12)*$H145</f>
        <v>31.66943456015359</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606.38877756560294</v>
      </c>
    </row>
    <row r="146" spans="2:23" s="9" customFormat="1">
      <c r="B146" s="66"/>
      <c r="E146" s="214">
        <v>43800</v>
      </c>
      <c r="F146" s="214" t="s">
        <v>184</v>
      </c>
      <c r="G146" s="215" t="s">
        <v>68</v>
      </c>
      <c r="H146" s="240">
        <f t="shared" si="79"/>
        <v>1.8166666666666667E-3</v>
      </c>
      <c r="I146" s="230">
        <f>(SUM('1.  LRAMVA Summary'!D$54:D$77)+SUM('1.  LRAMVA Summary'!D$78:D$79)*(MONTH($E146)-1)/12)*$H146</f>
        <v>30.565138074118291</v>
      </c>
      <c r="J146" s="230">
        <f>(SUM('1.  LRAMVA Summary'!E$54:E$77)+SUM('1.  LRAMVA Summary'!E$78:E$79)*(MONTH($E146)-1)/12)*$H146</f>
        <v>242.20826584174961</v>
      </c>
      <c r="K146" s="230">
        <f>(SUM('1.  LRAMVA Summary'!F$54:F$77)+SUM('1.  LRAMVA Summary'!F$78:F$79)*(MONTH($E146)-1)/12)*$H146</f>
        <v>359.41787339012643</v>
      </c>
      <c r="L146" s="230">
        <f>(SUM('1.  LRAMVA Summary'!G$54:G$77)+SUM('1.  LRAMVA Summary'!G$78:G$79)*(MONTH($E146)-1)/12)*$H146</f>
        <v>34.836378016168958</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667.02765532216335</v>
      </c>
    </row>
    <row r="147" spans="2:23" s="9" customFormat="1" ht="15" thickBot="1">
      <c r="B147" s="66"/>
      <c r="E147" s="216" t="s">
        <v>467</v>
      </c>
      <c r="F147" s="216"/>
      <c r="G147" s="217"/>
      <c r="H147" s="218"/>
      <c r="I147" s="219">
        <f>SUM(I134:I146)</f>
        <v>184.42326221618745</v>
      </c>
      <c r="J147" s="219">
        <f>SUM(J134:J146)</f>
        <v>1461.4309418116243</v>
      </c>
      <c r="K147" s="219">
        <f t="shared" ref="K147:O147" si="80">SUM(K134:K146)</f>
        <v>2168.6477106262464</v>
      </c>
      <c r="L147" s="219">
        <f t="shared" si="80"/>
        <v>210.19497644534971</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4024.6968910994083</v>
      </c>
    </row>
    <row r="148" spans="2:23" s="9" customFormat="1" ht="15" thickTop="1">
      <c r="B148" s="66"/>
      <c r="E148" s="220" t="s">
        <v>66</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431</v>
      </c>
      <c r="F149" s="225"/>
      <c r="G149" s="226"/>
      <c r="H149" s="227"/>
      <c r="I149" s="228">
        <f>I147+I148</f>
        <v>184.42326221618745</v>
      </c>
      <c r="J149" s="228">
        <f t="shared" ref="J149" si="82">J147+J148</f>
        <v>1461.4309418116243</v>
      </c>
      <c r="K149" s="228">
        <f t="shared" ref="K149" si="83">K147+K148</f>
        <v>2168.6477106262464</v>
      </c>
      <c r="L149" s="228">
        <f t="shared" ref="L149" si="84">L147+L148</f>
        <v>210.19497644534971</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4024.6968910994083</v>
      </c>
    </row>
    <row r="150" spans="2:23" s="9" customFormat="1">
      <c r="B150" s="66"/>
      <c r="E150" s="214">
        <v>43831</v>
      </c>
      <c r="F150" s="214" t="s">
        <v>185</v>
      </c>
      <c r="G150" s="215" t="s">
        <v>64</v>
      </c>
      <c r="H150" s="240">
        <f>$C$51/12</f>
        <v>1.8166666666666667E-3</v>
      </c>
      <c r="I150" s="230">
        <f>(SUM('1.  LRAMVA Summary'!D$54:D$80)+SUM('1.  LRAMVA Summary'!D$81:D$82)*(MONTH($E150)-1)/12)*$H150</f>
        <v>33.343786989947226</v>
      </c>
      <c r="J150" s="230">
        <f>(SUM('1.  LRAMVA Summary'!E$54:E$80)+SUM('1.  LRAMVA Summary'!E$81:E$82)*(MONTH($E150)-1)/12)*$H150</f>
        <v>264.2271991000905</v>
      </c>
      <c r="K150" s="230">
        <f>(SUM('1.  LRAMVA Summary'!F$54:F$80)+SUM('1.  LRAMVA Summary'!F$81:F$82)*(MONTH($E150)-1)/12)*$H150</f>
        <v>392.09222551650157</v>
      </c>
      <c r="L150" s="230">
        <f>(SUM('1.  LRAMVA Summary'!G$54:G$80)+SUM('1.  LRAMVA Summary'!G$81:G$82)*(MONTH($E150)-1)/12)*$H150</f>
        <v>38.003321472184311</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727.66653307872366</v>
      </c>
    </row>
    <row r="151" spans="2:23" s="9" customFormat="1">
      <c r="B151" s="66"/>
      <c r="E151" s="214">
        <v>43862</v>
      </c>
      <c r="F151" s="214" t="s">
        <v>185</v>
      </c>
      <c r="G151" s="215" t="s">
        <v>64</v>
      </c>
      <c r="H151" s="240">
        <f t="shared" ref="H151:H152" si="88">$C$51/12</f>
        <v>1.8166666666666667E-3</v>
      </c>
      <c r="I151" s="230">
        <f>(SUM('1.  LRAMVA Summary'!D$54:D$80)+SUM('1.  LRAMVA Summary'!D$81:D$82)*(MONTH($E151)-1)/12)*$H151</f>
        <v>33.343786989947226</v>
      </c>
      <c r="J151" s="230">
        <f>(SUM('1.  LRAMVA Summary'!E$54:E$80)+SUM('1.  LRAMVA Summary'!E$81:E$82)*(MONTH($E151)-1)/12)*$H151</f>
        <v>264.2271991000905</v>
      </c>
      <c r="K151" s="230">
        <f>(SUM('1.  LRAMVA Summary'!F$54:F$80)+SUM('1.  LRAMVA Summary'!F$81:F$82)*(MONTH($E151)-1)/12)*$H151</f>
        <v>392.09222551650157</v>
      </c>
      <c r="L151" s="230">
        <f>(SUM('1.  LRAMVA Summary'!G$54:G$80)+SUM('1.  LRAMVA Summary'!G$81:G$82)*(MONTH($E151)-1)/12)*$H151</f>
        <v>38.003321472184311</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727.66653307872366</v>
      </c>
    </row>
    <row r="152" spans="2:23" s="9" customFormat="1">
      <c r="B152" s="66"/>
      <c r="E152" s="214">
        <v>43891</v>
      </c>
      <c r="F152" s="214" t="s">
        <v>185</v>
      </c>
      <c r="G152" s="215" t="s">
        <v>64</v>
      </c>
      <c r="H152" s="240">
        <f t="shared" si="88"/>
        <v>1.8166666666666667E-3</v>
      </c>
      <c r="I152" s="230">
        <f>(SUM('1.  LRAMVA Summary'!D$54:D$80)+SUM('1.  LRAMVA Summary'!D$81:D$82)*(MONTH($E152)-1)/12)*$H152</f>
        <v>33.343786989947226</v>
      </c>
      <c r="J152" s="230">
        <f>(SUM('1.  LRAMVA Summary'!E$54:E$80)+SUM('1.  LRAMVA Summary'!E$81:E$82)*(MONTH($E152)-1)/12)*$H152</f>
        <v>264.2271991000905</v>
      </c>
      <c r="K152" s="230">
        <f>(SUM('1.  LRAMVA Summary'!F$54:F$80)+SUM('1.  LRAMVA Summary'!F$81:F$82)*(MONTH($E152)-1)/12)*$H152</f>
        <v>392.09222551650157</v>
      </c>
      <c r="L152" s="230">
        <f>(SUM('1.  LRAMVA Summary'!G$54:G$80)+SUM('1.  LRAMVA Summary'!G$81:G$82)*(MONTH($E152)-1)/12)*$H152</f>
        <v>38.003321472184311</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727.66653307872366</v>
      </c>
    </row>
    <row r="153" spans="2:23" s="9" customFormat="1">
      <c r="B153" s="66"/>
      <c r="E153" s="214">
        <v>43922</v>
      </c>
      <c r="F153" s="214" t="s">
        <v>185</v>
      </c>
      <c r="G153" s="215" t="s">
        <v>65</v>
      </c>
      <c r="H153" s="240">
        <f>$C$52/12</f>
        <v>1.8166666666666667E-3</v>
      </c>
      <c r="I153" s="230">
        <f>(SUM('1.  LRAMVA Summary'!D$54:D$80)+SUM('1.  LRAMVA Summary'!D$81:D$82)*(MONTH($E153)-1)/12)*$H153</f>
        <v>33.343786989947226</v>
      </c>
      <c r="J153" s="230">
        <f>(SUM('1.  LRAMVA Summary'!E$54:E$80)+SUM('1.  LRAMVA Summary'!E$81:E$82)*(MONTH($E153)-1)/12)*$H153</f>
        <v>264.2271991000905</v>
      </c>
      <c r="K153" s="230">
        <f>(SUM('1.  LRAMVA Summary'!F$54:F$80)+SUM('1.  LRAMVA Summary'!F$81:F$82)*(MONTH($E153)-1)/12)*$H153</f>
        <v>392.09222551650157</v>
      </c>
      <c r="L153" s="230">
        <f>(SUM('1.  LRAMVA Summary'!G$54:G$80)+SUM('1.  LRAMVA Summary'!G$81:G$82)*(MONTH($E153)-1)/12)*$H153</f>
        <v>38.003321472184311</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727.66653307872366</v>
      </c>
    </row>
    <row r="154" spans="2:23" s="9" customFormat="1">
      <c r="B154" s="66"/>
      <c r="E154" s="214">
        <v>43952</v>
      </c>
      <c r="F154" s="214" t="s">
        <v>185</v>
      </c>
      <c r="G154" s="215" t="s">
        <v>65</v>
      </c>
      <c r="H154" s="240">
        <f t="shared" ref="H154:H155" si="90">$C$52/12</f>
        <v>1.8166666666666667E-3</v>
      </c>
      <c r="I154" s="230">
        <f>(SUM('1.  LRAMVA Summary'!D$54:D$80)+SUM('1.  LRAMVA Summary'!D$81:D$82)*(MONTH($E154)-1)/12)*$H154</f>
        <v>33.343786989947226</v>
      </c>
      <c r="J154" s="230">
        <f>(SUM('1.  LRAMVA Summary'!E$54:E$80)+SUM('1.  LRAMVA Summary'!E$81:E$82)*(MONTH($E154)-1)/12)*$H154</f>
        <v>264.2271991000905</v>
      </c>
      <c r="K154" s="230">
        <f>(SUM('1.  LRAMVA Summary'!F$54:F$80)+SUM('1.  LRAMVA Summary'!F$81:F$82)*(MONTH($E154)-1)/12)*$H154</f>
        <v>392.09222551650157</v>
      </c>
      <c r="L154" s="230">
        <f>(SUM('1.  LRAMVA Summary'!G$54:G$80)+SUM('1.  LRAMVA Summary'!G$81:G$82)*(MONTH($E154)-1)/12)*$H154</f>
        <v>38.003321472184311</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727.66653307872366</v>
      </c>
    </row>
    <row r="155" spans="2:23" s="9" customFormat="1">
      <c r="B155" s="66"/>
      <c r="E155" s="214">
        <v>43983</v>
      </c>
      <c r="F155" s="214" t="s">
        <v>185</v>
      </c>
      <c r="G155" s="215" t="s">
        <v>65</v>
      </c>
      <c r="H155" s="240">
        <f t="shared" si="90"/>
        <v>1.8166666666666667E-3</v>
      </c>
      <c r="I155" s="230">
        <f>(SUM('1.  LRAMVA Summary'!D$54:D$80)+SUM('1.  LRAMVA Summary'!D$81:D$82)*(MONTH($E155)-1)/12)*$H155</f>
        <v>33.343786989947226</v>
      </c>
      <c r="J155" s="230">
        <f>(SUM('1.  LRAMVA Summary'!E$54:E$80)+SUM('1.  LRAMVA Summary'!E$81:E$82)*(MONTH($E155)-1)/12)*$H155</f>
        <v>264.2271991000905</v>
      </c>
      <c r="K155" s="230">
        <f>(SUM('1.  LRAMVA Summary'!F$54:F$80)+SUM('1.  LRAMVA Summary'!F$81:F$82)*(MONTH($E155)-1)/12)*$H155</f>
        <v>392.09222551650157</v>
      </c>
      <c r="L155" s="230">
        <f>(SUM('1.  LRAMVA Summary'!G$54:G$80)+SUM('1.  LRAMVA Summary'!G$81:G$82)*(MONTH($E155)-1)/12)*$H155</f>
        <v>38.003321472184311</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727.66653307872366</v>
      </c>
    </row>
    <row r="156" spans="2:23" s="9" customFormat="1">
      <c r="B156" s="66"/>
      <c r="E156" s="214">
        <v>44013</v>
      </c>
      <c r="F156" s="214" t="s">
        <v>185</v>
      </c>
      <c r="G156" s="215" t="s">
        <v>67</v>
      </c>
      <c r="H156" s="240">
        <f>$C$53/12</f>
        <v>4.75E-4</v>
      </c>
      <c r="I156" s="230">
        <f>(SUM('1.  LRAMVA Summary'!D$54:D$80)+SUM('1.  LRAMVA Summary'!D$81:D$82)*(MONTH($E156)-1)/12)*$H156</f>
        <v>8.7183296258118883</v>
      </c>
      <c r="J156" s="230">
        <f>(SUM('1.  LRAMVA Summary'!E$54:E$80)+SUM('1.  LRAMVA Summary'!E$81:E$82)*(MONTH($E156)-1)/12)*$H156</f>
        <v>69.08692820506954</v>
      </c>
      <c r="K156" s="230">
        <f>(SUM('1.  LRAMVA Summary'!F$54:F$80)+SUM('1.  LRAMVA Summary'!F$81:F$82)*(MONTH($E156)-1)/12)*$H156</f>
        <v>102.51952685523206</v>
      </c>
      <c r="L156" s="230">
        <f>(SUM('1.  LRAMVA Summary'!G$54:G$80)+SUM('1.  LRAMVA Summary'!G$81:G$82)*(MONTH($E156)-1)/12)*$H156</f>
        <v>9.9366482748371823</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190.26143296095069</v>
      </c>
    </row>
    <row r="157" spans="2:23" s="9" customFormat="1">
      <c r="B157" s="66"/>
      <c r="E157" s="214">
        <v>44044</v>
      </c>
      <c r="F157" s="214" t="s">
        <v>185</v>
      </c>
      <c r="G157" s="215" t="s">
        <v>67</v>
      </c>
      <c r="H157" s="240">
        <f t="shared" ref="H157:H158" si="91">$C$53/12</f>
        <v>4.75E-4</v>
      </c>
      <c r="I157" s="230">
        <f>(SUM('1.  LRAMVA Summary'!D$54:D$80)+SUM('1.  LRAMVA Summary'!D$81:D$82)*(MONTH($E157)-1)/12)*$H157</f>
        <v>8.7183296258118883</v>
      </c>
      <c r="J157" s="230">
        <f>(SUM('1.  LRAMVA Summary'!E$54:E$80)+SUM('1.  LRAMVA Summary'!E$81:E$82)*(MONTH($E157)-1)/12)*$H157</f>
        <v>69.08692820506954</v>
      </c>
      <c r="K157" s="230">
        <f>(SUM('1.  LRAMVA Summary'!F$54:F$80)+SUM('1.  LRAMVA Summary'!F$81:F$82)*(MONTH($E157)-1)/12)*$H157</f>
        <v>102.51952685523206</v>
      </c>
      <c r="L157" s="230">
        <f>(SUM('1.  LRAMVA Summary'!G$54:G$80)+SUM('1.  LRAMVA Summary'!G$81:G$82)*(MONTH($E157)-1)/12)*$H157</f>
        <v>9.9366482748371823</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190.26143296095069</v>
      </c>
    </row>
    <row r="158" spans="2:23" s="9" customFormat="1">
      <c r="B158" s="66"/>
      <c r="E158" s="214">
        <v>44075</v>
      </c>
      <c r="F158" s="214" t="s">
        <v>185</v>
      </c>
      <c r="G158" s="215" t="s">
        <v>67</v>
      </c>
      <c r="H158" s="240">
        <f t="shared" si="91"/>
        <v>4.75E-4</v>
      </c>
      <c r="I158" s="230">
        <f>(SUM('1.  LRAMVA Summary'!D$54:D$80)+SUM('1.  LRAMVA Summary'!D$81:D$82)*(MONTH($E158)-1)/12)*$H158</f>
        <v>8.7183296258118883</v>
      </c>
      <c r="J158" s="230">
        <f>(SUM('1.  LRAMVA Summary'!E$54:E$80)+SUM('1.  LRAMVA Summary'!E$81:E$82)*(MONTH($E158)-1)/12)*$H158</f>
        <v>69.08692820506954</v>
      </c>
      <c r="K158" s="230">
        <f>(SUM('1.  LRAMVA Summary'!F$54:F$80)+SUM('1.  LRAMVA Summary'!F$81:F$82)*(MONTH($E158)-1)/12)*$H158</f>
        <v>102.51952685523206</v>
      </c>
      <c r="L158" s="230">
        <f>(SUM('1.  LRAMVA Summary'!G$54:G$80)+SUM('1.  LRAMVA Summary'!G$81:G$82)*(MONTH($E158)-1)/12)*$H158</f>
        <v>9.9366482748371823</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190.26143296095069</v>
      </c>
    </row>
    <row r="159" spans="2:23" s="9" customFormat="1">
      <c r="B159" s="66"/>
      <c r="E159" s="214">
        <v>44105</v>
      </c>
      <c r="F159" s="214" t="s">
        <v>185</v>
      </c>
      <c r="G159" s="215" t="s">
        <v>68</v>
      </c>
      <c r="H159" s="240">
        <f>$C$54/12</f>
        <v>4.75E-4</v>
      </c>
      <c r="I159" s="230">
        <f>(SUM('1.  LRAMVA Summary'!D$54:D$80)+SUM('1.  LRAMVA Summary'!D$81:D$82)*(MONTH($E159)-1)/12)*$H159</f>
        <v>8.7183296258118883</v>
      </c>
      <c r="J159" s="230">
        <f>(SUM('1.  LRAMVA Summary'!E$54:E$80)+SUM('1.  LRAMVA Summary'!E$81:E$82)*(MONTH($E159)-1)/12)*$H159</f>
        <v>69.08692820506954</v>
      </c>
      <c r="K159" s="230">
        <f>(SUM('1.  LRAMVA Summary'!F$54:F$80)+SUM('1.  LRAMVA Summary'!F$81:F$82)*(MONTH($E159)-1)/12)*$H159</f>
        <v>102.51952685523206</v>
      </c>
      <c r="L159" s="230">
        <f>(SUM('1.  LRAMVA Summary'!G$54:G$80)+SUM('1.  LRAMVA Summary'!G$81:G$82)*(MONTH($E159)-1)/12)*$H159</f>
        <v>9.9366482748371823</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190.26143296095069</v>
      </c>
    </row>
    <row r="160" spans="2:23" s="9" customFormat="1">
      <c r="B160" s="66"/>
      <c r="E160" s="214">
        <v>44136</v>
      </c>
      <c r="F160" s="214" t="s">
        <v>185</v>
      </c>
      <c r="G160" s="215" t="s">
        <v>68</v>
      </c>
      <c r="H160" s="240">
        <f t="shared" ref="H160" si="92">$C$54/12</f>
        <v>4.75E-4</v>
      </c>
      <c r="I160" s="230">
        <f>(SUM('1.  LRAMVA Summary'!D$54:D$80)+SUM('1.  LRAMVA Summary'!D$81:D$82)*(MONTH($E160)-1)/12)*$H160</f>
        <v>8.7183296258118883</v>
      </c>
      <c r="J160" s="230">
        <f>(SUM('1.  LRAMVA Summary'!E$54:E$80)+SUM('1.  LRAMVA Summary'!E$81:E$82)*(MONTH($E160)-1)/12)*$H160</f>
        <v>69.08692820506954</v>
      </c>
      <c r="K160" s="230">
        <f>(SUM('1.  LRAMVA Summary'!F$54:F$80)+SUM('1.  LRAMVA Summary'!F$81:F$82)*(MONTH($E160)-1)/12)*$H160</f>
        <v>102.51952685523206</v>
      </c>
      <c r="L160" s="230">
        <f>(SUM('1.  LRAMVA Summary'!G$54:G$80)+SUM('1.  LRAMVA Summary'!G$81:G$82)*(MONTH($E160)-1)/12)*$H160</f>
        <v>9.9366482748371823</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190.26143296095069</v>
      </c>
    </row>
    <row r="161" spans="2:23" s="9" customFormat="1">
      <c r="B161" s="66"/>
      <c r="E161" s="214">
        <v>44166</v>
      </c>
      <c r="F161" s="214" t="s">
        <v>185</v>
      </c>
      <c r="G161" s="215" t="s">
        <v>68</v>
      </c>
      <c r="H161" s="240">
        <f>$C$54/12</f>
        <v>4.75E-4</v>
      </c>
      <c r="I161" s="230">
        <f>(SUM('1.  LRAMVA Summary'!D$54:D$80)+SUM('1.  LRAMVA Summary'!D$81:D$82)*(MONTH($E161)-1)/12)*$H161</f>
        <v>8.7183296258118883</v>
      </c>
      <c r="J161" s="230">
        <f>(SUM('1.  LRAMVA Summary'!E$54:E$80)+SUM('1.  LRAMVA Summary'!E$81:E$82)*(MONTH($E161)-1)/12)*$H161</f>
        <v>69.08692820506954</v>
      </c>
      <c r="K161" s="230">
        <f>(SUM('1.  LRAMVA Summary'!F$54:F$80)+SUM('1.  LRAMVA Summary'!F$81:F$82)*(MONTH($E161)-1)/12)*$H161</f>
        <v>102.51952685523206</v>
      </c>
      <c r="L161" s="230">
        <f>(SUM('1.  LRAMVA Summary'!G$54:G$80)+SUM('1.  LRAMVA Summary'!G$81:G$82)*(MONTH($E161)-1)/12)*$H161</f>
        <v>9.9366482748371823</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190.26143296095069</v>
      </c>
    </row>
    <row r="162" spans="2:23" s="9" customFormat="1" ht="15" thickBot="1">
      <c r="B162" s="66"/>
      <c r="E162" s="216" t="s">
        <v>468</v>
      </c>
      <c r="F162" s="216"/>
      <c r="G162" s="217"/>
      <c r="H162" s="218"/>
      <c r="I162" s="219">
        <f>SUM(I149:I161)</f>
        <v>436.79596191074194</v>
      </c>
      <c r="J162" s="219">
        <f>SUM(J149:J161)</f>
        <v>3461.3157056425844</v>
      </c>
      <c r="K162" s="219">
        <f t="shared" ref="K162:O162" si="93">SUM(K149:K161)</f>
        <v>5136.31822485665</v>
      </c>
      <c r="L162" s="219">
        <f t="shared" si="93"/>
        <v>497.83479492747875</v>
      </c>
      <c r="M162" s="219">
        <f t="shared" si="93"/>
        <v>0</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9532.2646873374579</v>
      </c>
    </row>
    <row r="163" spans="2:23" s="9" customFormat="1" ht="15" thickTop="1">
      <c r="B163" s="66"/>
      <c r="E163" s="220" t="s">
        <v>66</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720</v>
      </c>
      <c r="F164" s="225"/>
      <c r="G164" s="226"/>
      <c r="H164" s="227"/>
      <c r="I164" s="228">
        <f>I162+I163</f>
        <v>436.79596191074194</v>
      </c>
      <c r="J164" s="228">
        <f t="shared" ref="J164:U164" si="95">J162+J163</f>
        <v>3461.3157056425844</v>
      </c>
      <c r="K164" s="228">
        <f t="shared" si="95"/>
        <v>5136.31822485665</v>
      </c>
      <c r="L164" s="228">
        <f t="shared" si="95"/>
        <v>497.83479492747875</v>
      </c>
      <c r="M164" s="228">
        <f t="shared" si="95"/>
        <v>0</v>
      </c>
      <c r="N164" s="228">
        <f t="shared" si="95"/>
        <v>0</v>
      </c>
      <c r="O164" s="228">
        <f t="shared" si="95"/>
        <v>0</v>
      </c>
      <c r="P164" s="228">
        <f t="shared" si="95"/>
        <v>0</v>
      </c>
      <c r="Q164" s="228">
        <f t="shared" si="95"/>
        <v>0</v>
      </c>
      <c r="R164" s="228">
        <f t="shared" si="95"/>
        <v>0</v>
      </c>
      <c r="S164" s="228">
        <f t="shared" si="95"/>
        <v>0</v>
      </c>
      <c r="T164" s="228">
        <f t="shared" si="95"/>
        <v>0</v>
      </c>
      <c r="U164" s="228">
        <f t="shared" si="95"/>
        <v>0</v>
      </c>
      <c r="V164" s="228">
        <f>V162+V163</f>
        <v>0</v>
      </c>
      <c r="W164" s="228">
        <f>W162+W163</f>
        <v>9532.2646873374579</v>
      </c>
    </row>
    <row r="165" spans="2:23">
      <c r="E165" s="214">
        <v>44197</v>
      </c>
      <c r="F165" s="214" t="s">
        <v>726</v>
      </c>
      <c r="G165" s="215" t="s">
        <v>64</v>
      </c>
      <c r="H165" s="240">
        <f>$C$55/12</f>
        <v>4.75E-4</v>
      </c>
      <c r="I165" s="230">
        <f>(SUM('1.  LRAMVA Summary'!D$54:D$80)+SUM('1.  LRAMVA Summary'!D$81:D$82)*(MONTH($E165)-1)/12)*$H165</f>
        <v>8.7183296258118883</v>
      </c>
      <c r="J165" s="230">
        <f>(SUM('1.  LRAMVA Summary'!E$54:E$80)+SUM('1.  LRAMVA Summary'!E$81:E$82)*(MONTH($E165)-1)/12)*$H165</f>
        <v>69.08692820506954</v>
      </c>
      <c r="K165" s="230">
        <f>(SUM('1.  LRAMVA Summary'!F$54:F$80)+SUM('1.  LRAMVA Summary'!F$81:F$82)*(MONTH($E165)-1)/12)*$H165</f>
        <v>102.51952685523206</v>
      </c>
      <c r="L165" s="230">
        <f>(SUM('1.  LRAMVA Summary'!G$54:G$80)+SUM('1.  LRAMVA Summary'!G$81:G$82)*(MONTH($E165)-1)/12)*$H165</f>
        <v>9.9366482748371823</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190.26143296095069</v>
      </c>
    </row>
    <row r="166" spans="2:23">
      <c r="E166" s="214">
        <v>44228</v>
      </c>
      <c r="F166" s="214" t="s">
        <v>726</v>
      </c>
      <c r="G166" s="215" t="s">
        <v>64</v>
      </c>
      <c r="H166" s="240">
        <f t="shared" ref="H166:H168" si="96">$C$55/12</f>
        <v>4.75E-4</v>
      </c>
      <c r="I166" s="230">
        <f>(SUM('1.  LRAMVA Summary'!D$54:D$80)+SUM('1.  LRAMVA Summary'!D$81:D$82)*(MONTH($E166)-1)/12)*$H166</f>
        <v>8.7183296258118883</v>
      </c>
      <c r="J166" s="230">
        <f>(SUM('1.  LRAMVA Summary'!E$54:E$80)+SUM('1.  LRAMVA Summary'!E$81:E$82)*(MONTH($E166)-1)/12)*$H166</f>
        <v>69.08692820506954</v>
      </c>
      <c r="K166" s="230">
        <f>(SUM('1.  LRAMVA Summary'!F$54:F$80)+SUM('1.  LRAMVA Summary'!F$81:F$82)*(MONTH($E166)-1)/12)*$H166</f>
        <v>102.51952685523206</v>
      </c>
      <c r="L166" s="230">
        <f>(SUM('1.  LRAMVA Summary'!G$54:G$80)+SUM('1.  LRAMVA Summary'!G$81:G$82)*(MONTH($E166)-1)/12)*$H166</f>
        <v>9.9366482748371823</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7">SUM(I166:V166)</f>
        <v>190.26143296095069</v>
      </c>
    </row>
    <row r="167" spans="2:23">
      <c r="E167" s="214">
        <v>44256</v>
      </c>
      <c r="F167" s="214" t="s">
        <v>726</v>
      </c>
      <c r="G167" s="215" t="s">
        <v>64</v>
      </c>
      <c r="H167" s="240">
        <f t="shared" si="96"/>
        <v>4.75E-4</v>
      </c>
      <c r="I167" s="230">
        <f>(SUM('1.  LRAMVA Summary'!D$54:D$80)+SUM('1.  LRAMVA Summary'!D$81:D$82)*(MONTH($E167)-1)/12)*$H167</f>
        <v>8.7183296258118883</v>
      </c>
      <c r="J167" s="230">
        <f>(SUM('1.  LRAMVA Summary'!E$54:E$80)+SUM('1.  LRAMVA Summary'!E$81:E$82)*(MONTH($E167)-1)/12)*$H167</f>
        <v>69.08692820506954</v>
      </c>
      <c r="K167" s="230">
        <f>(SUM('1.  LRAMVA Summary'!F$54:F$80)+SUM('1.  LRAMVA Summary'!F$81:F$82)*(MONTH($E167)-1)/12)*$H167</f>
        <v>102.51952685523206</v>
      </c>
      <c r="L167" s="230">
        <f>(SUM('1.  LRAMVA Summary'!G$54:G$80)+SUM('1.  LRAMVA Summary'!G$81:G$82)*(MONTH($E167)-1)/12)*$H167</f>
        <v>9.9366482748371823</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7"/>
        <v>190.26143296095069</v>
      </c>
    </row>
    <row r="168" spans="2:23">
      <c r="E168" s="214">
        <v>44287</v>
      </c>
      <c r="F168" s="214" t="s">
        <v>726</v>
      </c>
      <c r="G168" s="215" t="s">
        <v>65</v>
      </c>
      <c r="H168" s="240">
        <f t="shared" si="96"/>
        <v>4.75E-4</v>
      </c>
      <c r="I168" s="230">
        <f>(SUM('1.  LRAMVA Summary'!D$54:D$80)+SUM('1.  LRAMVA Summary'!D$81:D$82)*(MONTH($E168)-1)/12)*$H168</f>
        <v>8.7183296258118883</v>
      </c>
      <c r="J168" s="230">
        <f>(SUM('1.  LRAMVA Summary'!E$54:E$80)+SUM('1.  LRAMVA Summary'!E$81:E$82)*(MONTH($E168)-1)/12)*$H168</f>
        <v>69.08692820506954</v>
      </c>
      <c r="K168" s="230">
        <f>(SUM('1.  LRAMVA Summary'!F$54:F$80)+SUM('1.  LRAMVA Summary'!F$81:F$82)*(MONTH($E168)-1)/12)*$H168</f>
        <v>102.51952685523206</v>
      </c>
      <c r="L168" s="230">
        <f>(SUM('1.  LRAMVA Summary'!G$54:G$80)+SUM('1.  LRAMVA Summary'!G$81:G$82)*(MONTH($E168)-1)/12)*$H168</f>
        <v>9.9366482748371823</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7"/>
        <v>190.26143296095069</v>
      </c>
    </row>
    <row r="169" spans="2:23">
      <c r="E169" s="214">
        <v>44317</v>
      </c>
      <c r="F169" s="214" t="s">
        <v>726</v>
      </c>
      <c r="G169" s="215" t="s">
        <v>65</v>
      </c>
      <c r="H169" s="240"/>
      <c r="I169" s="230">
        <f>(SUM('1.  LRAMVA Summary'!D$54:D$80)+SUM('1.  LRAMVA Summary'!D$81:D$82)*(MONTH($E169)-1)/12)*$H169</f>
        <v>0</v>
      </c>
      <c r="J169" s="230">
        <f>(SUM('1.  LRAMVA Summary'!E$54:E$80)+SUM('1.  LRAMVA Summary'!E$81:E$82)*(MONTH($E169)-1)/12)*$H169</f>
        <v>0</v>
      </c>
      <c r="K169" s="230">
        <f>(SUM('1.  LRAMVA Summary'!F$54:F$80)+SUM('1.  LRAMVA Summary'!F$81:F$82)*(MONTH($E169)-1)/12)*$H169</f>
        <v>0</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7"/>
        <v>0</v>
      </c>
    </row>
    <row r="170" spans="2:23">
      <c r="E170" s="214">
        <v>44348</v>
      </c>
      <c r="F170" s="214" t="s">
        <v>726</v>
      </c>
      <c r="G170" s="215" t="s">
        <v>65</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7"/>
        <v>0</v>
      </c>
    </row>
    <row r="171" spans="2:23">
      <c r="E171" s="214">
        <v>44378</v>
      </c>
      <c r="F171" s="214" t="s">
        <v>726</v>
      </c>
      <c r="G171" s="215" t="s">
        <v>67</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7"/>
        <v>0</v>
      </c>
    </row>
    <row r="172" spans="2:23">
      <c r="E172" s="214">
        <v>44409</v>
      </c>
      <c r="F172" s="214" t="s">
        <v>726</v>
      </c>
      <c r="G172" s="215" t="s">
        <v>67</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7"/>
        <v>0</v>
      </c>
    </row>
    <row r="173" spans="2:23">
      <c r="E173" s="214">
        <v>44440</v>
      </c>
      <c r="F173" s="214" t="s">
        <v>726</v>
      </c>
      <c r="G173" s="215" t="s">
        <v>67</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7"/>
        <v>0</v>
      </c>
    </row>
    <row r="174" spans="2:23">
      <c r="E174" s="214">
        <v>44470</v>
      </c>
      <c r="F174" s="214" t="s">
        <v>726</v>
      </c>
      <c r="G174" s="215" t="s">
        <v>68</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7"/>
        <v>0</v>
      </c>
    </row>
    <row r="175" spans="2:23">
      <c r="E175" s="214">
        <v>44501</v>
      </c>
      <c r="F175" s="214" t="s">
        <v>726</v>
      </c>
      <c r="G175" s="215" t="s">
        <v>68</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7"/>
        <v>0</v>
      </c>
    </row>
    <row r="176" spans="2:23">
      <c r="E176" s="214">
        <v>44531</v>
      </c>
      <c r="F176" s="214" t="s">
        <v>726</v>
      </c>
      <c r="G176" s="215" t="s">
        <v>68</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 thickBot="1">
      <c r="E177" s="216" t="s">
        <v>721</v>
      </c>
      <c r="F177" s="216"/>
      <c r="G177" s="217"/>
      <c r="H177" s="218"/>
      <c r="I177" s="219">
        <f>SUM(I164:I176)</f>
        <v>471.66928041398938</v>
      </c>
      <c r="J177" s="219">
        <f>SUM(J164:J176)</f>
        <v>3737.663418462862</v>
      </c>
      <c r="K177" s="219">
        <f t="shared" ref="K177:V177" si="98">SUM(K164:K176)</f>
        <v>5546.3963322775799</v>
      </c>
      <c r="L177" s="219">
        <f t="shared" si="98"/>
        <v>537.58138802682743</v>
      </c>
      <c r="M177" s="219">
        <f t="shared" si="98"/>
        <v>0</v>
      </c>
      <c r="N177" s="219">
        <f t="shared" si="98"/>
        <v>0</v>
      </c>
      <c r="O177" s="219">
        <f t="shared" si="98"/>
        <v>0</v>
      </c>
      <c r="P177" s="219">
        <f t="shared" si="98"/>
        <v>0</v>
      </c>
      <c r="Q177" s="219">
        <f t="shared" si="98"/>
        <v>0</v>
      </c>
      <c r="R177" s="219">
        <f t="shared" si="98"/>
        <v>0</v>
      </c>
      <c r="S177" s="219">
        <f t="shared" si="98"/>
        <v>0</v>
      </c>
      <c r="T177" s="219">
        <f t="shared" si="98"/>
        <v>0</v>
      </c>
      <c r="U177" s="219">
        <f t="shared" si="98"/>
        <v>0</v>
      </c>
      <c r="V177" s="219">
        <f t="shared" si="98"/>
        <v>0</v>
      </c>
      <c r="W177" s="219">
        <f>SUM(W164:W176)</f>
        <v>10293.310419181264</v>
      </c>
    </row>
    <row r="178" spans="5:23" ht="15" thickTop="1">
      <c r="E178" s="220" t="s">
        <v>66</v>
      </c>
      <c r="F178" s="220"/>
      <c r="G178" s="221"/>
      <c r="H178" s="222"/>
      <c r="I178" s="223"/>
      <c r="J178" s="223"/>
      <c r="K178" s="223"/>
      <c r="L178" s="223"/>
      <c r="M178" s="223"/>
      <c r="N178" s="223"/>
      <c r="O178" s="223"/>
      <c r="P178" s="223"/>
      <c r="Q178" s="223"/>
      <c r="R178" s="223"/>
      <c r="S178" s="223"/>
      <c r="T178" s="223"/>
      <c r="U178" s="223"/>
      <c r="V178" s="223"/>
      <c r="W178" s="224"/>
    </row>
    <row r="179" spans="5:23">
      <c r="E179" s="225" t="s">
        <v>722</v>
      </c>
      <c r="F179" s="225"/>
      <c r="G179" s="226"/>
      <c r="H179" s="227"/>
      <c r="I179" s="228">
        <f>I177+I178</f>
        <v>471.66928041398938</v>
      </c>
      <c r="J179" s="228">
        <f t="shared" ref="J179:U179" si="99">J177+J178</f>
        <v>3737.663418462862</v>
      </c>
      <c r="K179" s="228">
        <f t="shared" si="99"/>
        <v>5546.3963322775799</v>
      </c>
      <c r="L179" s="228">
        <f t="shared" si="99"/>
        <v>537.58138802682743</v>
      </c>
      <c r="M179" s="228">
        <f t="shared" si="99"/>
        <v>0</v>
      </c>
      <c r="N179" s="228">
        <f t="shared" si="99"/>
        <v>0</v>
      </c>
      <c r="O179" s="228">
        <f t="shared" si="99"/>
        <v>0</v>
      </c>
      <c r="P179" s="228">
        <f t="shared" si="99"/>
        <v>0</v>
      </c>
      <c r="Q179" s="228">
        <f t="shared" si="99"/>
        <v>0</v>
      </c>
      <c r="R179" s="228">
        <f t="shared" si="99"/>
        <v>0</v>
      </c>
      <c r="S179" s="228">
        <f t="shared" si="99"/>
        <v>0</v>
      </c>
      <c r="T179" s="228">
        <f t="shared" si="99"/>
        <v>0</v>
      </c>
      <c r="U179" s="228">
        <f t="shared" si="99"/>
        <v>0</v>
      </c>
      <c r="V179" s="228">
        <f>V177+V178</f>
        <v>0</v>
      </c>
      <c r="W179" s="228">
        <f>W177+W178</f>
        <v>10293.310419181264</v>
      </c>
    </row>
    <row r="180" spans="5:23">
      <c r="E180" s="214">
        <v>44562</v>
      </c>
      <c r="F180" s="214" t="s">
        <v>727</v>
      </c>
      <c r="G180" s="215" t="s">
        <v>64</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727</v>
      </c>
      <c r="G181" s="215" t="s">
        <v>64</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100">SUM(I181:V181)</f>
        <v>0</v>
      </c>
    </row>
    <row r="182" spans="5:23">
      <c r="E182" s="214">
        <v>44621</v>
      </c>
      <c r="F182" s="214" t="s">
        <v>727</v>
      </c>
      <c r="G182" s="215" t="s">
        <v>64</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100"/>
        <v>0</v>
      </c>
    </row>
    <row r="183" spans="5:23">
      <c r="E183" s="214">
        <v>44652</v>
      </c>
      <c r="F183" s="214" t="s">
        <v>727</v>
      </c>
      <c r="G183" s="215" t="s">
        <v>65</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100"/>
        <v>0</v>
      </c>
    </row>
    <row r="184" spans="5:23">
      <c r="E184" s="214">
        <v>44682</v>
      </c>
      <c r="F184" s="214" t="s">
        <v>727</v>
      </c>
      <c r="G184" s="215" t="s">
        <v>65</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100"/>
        <v>0</v>
      </c>
    </row>
    <row r="185" spans="5:23">
      <c r="E185" s="214">
        <v>44713</v>
      </c>
      <c r="F185" s="214" t="s">
        <v>727</v>
      </c>
      <c r="G185" s="215" t="s">
        <v>65</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100"/>
        <v>0</v>
      </c>
    </row>
    <row r="186" spans="5:23">
      <c r="E186" s="214">
        <v>44743</v>
      </c>
      <c r="F186" s="214" t="s">
        <v>727</v>
      </c>
      <c r="G186" s="215" t="s">
        <v>67</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100"/>
        <v>0</v>
      </c>
    </row>
    <row r="187" spans="5:23">
      <c r="E187" s="214">
        <v>44774</v>
      </c>
      <c r="F187" s="214" t="s">
        <v>727</v>
      </c>
      <c r="G187" s="215" t="s">
        <v>67</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100"/>
        <v>0</v>
      </c>
    </row>
    <row r="188" spans="5:23">
      <c r="E188" s="214">
        <v>44805</v>
      </c>
      <c r="F188" s="214" t="s">
        <v>727</v>
      </c>
      <c r="G188" s="215" t="s">
        <v>67</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100"/>
        <v>0</v>
      </c>
    </row>
    <row r="189" spans="5:23">
      <c r="E189" s="214">
        <v>44835</v>
      </c>
      <c r="F189" s="214" t="s">
        <v>727</v>
      </c>
      <c r="G189" s="215" t="s">
        <v>68</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100"/>
        <v>0</v>
      </c>
    </row>
    <row r="190" spans="5:23">
      <c r="E190" s="214">
        <v>44866</v>
      </c>
      <c r="F190" s="214" t="s">
        <v>727</v>
      </c>
      <c r="G190" s="215" t="s">
        <v>68</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100"/>
        <v>0</v>
      </c>
    </row>
    <row r="191" spans="5:23">
      <c r="E191" s="214">
        <v>44896</v>
      </c>
      <c r="F191" s="214" t="s">
        <v>727</v>
      </c>
      <c r="G191" s="215" t="s">
        <v>68</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 thickBot="1">
      <c r="E192" s="216" t="s">
        <v>723</v>
      </c>
      <c r="F192" s="216"/>
      <c r="G192" s="217"/>
      <c r="H192" s="218"/>
      <c r="I192" s="219">
        <f>SUM(I179:I191)</f>
        <v>471.66928041398938</v>
      </c>
      <c r="J192" s="219">
        <f>SUM(J179:J191)</f>
        <v>3737.663418462862</v>
      </c>
      <c r="K192" s="219">
        <f t="shared" ref="K192:V192" si="101">SUM(K179:K191)</f>
        <v>5546.3963322775799</v>
      </c>
      <c r="L192" s="219">
        <f t="shared" si="101"/>
        <v>537.58138802682743</v>
      </c>
      <c r="M192" s="219">
        <f t="shared" si="101"/>
        <v>0</v>
      </c>
      <c r="N192" s="219">
        <f t="shared" si="101"/>
        <v>0</v>
      </c>
      <c r="O192" s="219">
        <f t="shared" si="101"/>
        <v>0</v>
      </c>
      <c r="P192" s="219">
        <f t="shared" si="101"/>
        <v>0</v>
      </c>
      <c r="Q192" s="219">
        <f t="shared" si="101"/>
        <v>0</v>
      </c>
      <c r="R192" s="219">
        <f t="shared" si="101"/>
        <v>0</v>
      </c>
      <c r="S192" s="219">
        <f t="shared" si="101"/>
        <v>0</v>
      </c>
      <c r="T192" s="219">
        <f t="shared" si="101"/>
        <v>0</v>
      </c>
      <c r="U192" s="219">
        <f t="shared" si="101"/>
        <v>0</v>
      </c>
      <c r="V192" s="219">
        <f t="shared" si="101"/>
        <v>0</v>
      </c>
      <c r="W192" s="219">
        <f>SUM(W179:W191)</f>
        <v>10293.310419181264</v>
      </c>
    </row>
    <row r="193" spans="5:23" ht="15" thickTop="1">
      <c r="E193" s="220" t="s">
        <v>66</v>
      </c>
      <c r="F193" s="220"/>
      <c r="G193" s="221"/>
      <c r="H193" s="222"/>
      <c r="I193" s="223"/>
      <c r="J193" s="223"/>
      <c r="K193" s="223"/>
      <c r="L193" s="223"/>
      <c r="M193" s="223"/>
      <c r="N193" s="223"/>
      <c r="O193" s="223"/>
      <c r="P193" s="223"/>
      <c r="Q193" s="223"/>
      <c r="R193" s="223"/>
      <c r="S193" s="223"/>
      <c r="T193" s="223"/>
      <c r="U193" s="223"/>
      <c r="V193" s="223"/>
      <c r="W193" s="224"/>
    </row>
    <row r="194" spans="5:23">
      <c r="E194" s="225" t="s">
        <v>724</v>
      </c>
      <c r="F194" s="225"/>
      <c r="G194" s="226"/>
      <c r="H194" s="227"/>
      <c r="I194" s="228">
        <f>I192+I193</f>
        <v>471.66928041398938</v>
      </c>
      <c r="J194" s="228">
        <f t="shared" ref="J194:U194" si="102">J192+J193</f>
        <v>3737.663418462862</v>
      </c>
      <c r="K194" s="228">
        <f t="shared" si="102"/>
        <v>5546.3963322775799</v>
      </c>
      <c r="L194" s="228">
        <f t="shared" si="102"/>
        <v>537.58138802682743</v>
      </c>
      <c r="M194" s="228">
        <f t="shared" si="102"/>
        <v>0</v>
      </c>
      <c r="N194" s="228">
        <f t="shared" si="102"/>
        <v>0</v>
      </c>
      <c r="O194" s="228">
        <f t="shared" si="102"/>
        <v>0</v>
      </c>
      <c r="P194" s="228">
        <f t="shared" si="102"/>
        <v>0</v>
      </c>
      <c r="Q194" s="228">
        <f t="shared" si="102"/>
        <v>0</v>
      </c>
      <c r="R194" s="228">
        <f t="shared" si="102"/>
        <v>0</v>
      </c>
      <c r="S194" s="228">
        <f t="shared" si="102"/>
        <v>0</v>
      </c>
      <c r="T194" s="228">
        <f t="shared" si="102"/>
        <v>0</v>
      </c>
      <c r="U194" s="228">
        <f t="shared" si="102"/>
        <v>0</v>
      </c>
      <c r="V194" s="228">
        <f>V192+V193</f>
        <v>0</v>
      </c>
      <c r="W194" s="228">
        <f>W192+W193</f>
        <v>10293.310419181264</v>
      </c>
    </row>
    <row r="195" spans="5:23">
      <c r="E195" s="214">
        <v>44927</v>
      </c>
      <c r="F195" s="214" t="s">
        <v>728</v>
      </c>
      <c r="G195" s="215" t="s">
        <v>64</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728</v>
      </c>
      <c r="G196" s="215" t="s">
        <v>64</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3">SUM(I196:V196)</f>
        <v>0</v>
      </c>
    </row>
    <row r="197" spans="5:23">
      <c r="E197" s="214">
        <v>44986</v>
      </c>
      <c r="F197" s="214" t="s">
        <v>728</v>
      </c>
      <c r="G197" s="215" t="s">
        <v>64</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3"/>
        <v>0</v>
      </c>
    </row>
    <row r="198" spans="5:23">
      <c r="E198" s="214">
        <v>45017</v>
      </c>
      <c r="F198" s="214" t="s">
        <v>728</v>
      </c>
      <c r="G198" s="215" t="s">
        <v>65</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3"/>
        <v>0</v>
      </c>
    </row>
    <row r="199" spans="5:23">
      <c r="E199" s="214">
        <v>45047</v>
      </c>
      <c r="F199" s="214" t="s">
        <v>728</v>
      </c>
      <c r="G199" s="215" t="s">
        <v>65</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3"/>
        <v>0</v>
      </c>
    </row>
    <row r="200" spans="5:23">
      <c r="E200" s="214">
        <v>45078</v>
      </c>
      <c r="F200" s="214" t="s">
        <v>728</v>
      </c>
      <c r="G200" s="215" t="s">
        <v>65</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3"/>
        <v>0</v>
      </c>
    </row>
    <row r="201" spans="5:23">
      <c r="E201" s="214">
        <v>45108</v>
      </c>
      <c r="F201" s="214" t="s">
        <v>728</v>
      </c>
      <c r="G201" s="215" t="s">
        <v>67</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3"/>
        <v>0</v>
      </c>
    </row>
    <row r="202" spans="5:23">
      <c r="E202" s="214">
        <v>45139</v>
      </c>
      <c r="F202" s="214" t="s">
        <v>728</v>
      </c>
      <c r="G202" s="215" t="s">
        <v>67</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3"/>
        <v>0</v>
      </c>
    </row>
    <row r="203" spans="5:23">
      <c r="E203" s="214">
        <v>45170</v>
      </c>
      <c r="F203" s="214" t="s">
        <v>728</v>
      </c>
      <c r="G203" s="215" t="s">
        <v>67</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3"/>
        <v>0</v>
      </c>
    </row>
    <row r="204" spans="5:23">
      <c r="E204" s="214">
        <v>45200</v>
      </c>
      <c r="F204" s="214" t="s">
        <v>728</v>
      </c>
      <c r="G204" s="215" t="s">
        <v>68</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3"/>
        <v>0</v>
      </c>
    </row>
    <row r="205" spans="5:23">
      <c r="E205" s="214">
        <v>45231</v>
      </c>
      <c r="F205" s="214" t="s">
        <v>728</v>
      </c>
      <c r="G205" s="215" t="s">
        <v>68</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3"/>
        <v>0</v>
      </c>
    </row>
    <row r="206" spans="5:23">
      <c r="E206" s="214">
        <v>45261</v>
      </c>
      <c r="F206" s="214" t="s">
        <v>728</v>
      </c>
      <c r="G206" s="215" t="s">
        <v>68</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 thickBot="1">
      <c r="E207" s="216" t="s">
        <v>725</v>
      </c>
      <c r="F207" s="216"/>
      <c r="G207" s="217"/>
      <c r="H207" s="218"/>
      <c r="I207" s="219">
        <f>SUM(I194:I206)</f>
        <v>471.66928041398938</v>
      </c>
      <c r="J207" s="219">
        <f>SUM(J194:J206)</f>
        <v>3737.663418462862</v>
      </c>
      <c r="K207" s="219">
        <f t="shared" ref="K207:V207" si="104">SUM(K194:K206)</f>
        <v>5546.3963322775799</v>
      </c>
      <c r="L207" s="219">
        <f t="shared" si="104"/>
        <v>537.58138802682743</v>
      </c>
      <c r="M207" s="219">
        <f t="shared" si="104"/>
        <v>0</v>
      </c>
      <c r="N207" s="219">
        <f t="shared" si="104"/>
        <v>0</v>
      </c>
      <c r="O207" s="219">
        <f t="shared" si="104"/>
        <v>0</v>
      </c>
      <c r="P207" s="219">
        <f t="shared" si="104"/>
        <v>0</v>
      </c>
      <c r="Q207" s="219">
        <f t="shared" si="104"/>
        <v>0</v>
      </c>
      <c r="R207" s="219">
        <f t="shared" si="104"/>
        <v>0</v>
      </c>
      <c r="S207" s="219">
        <f t="shared" si="104"/>
        <v>0</v>
      </c>
      <c r="T207" s="219">
        <f t="shared" si="104"/>
        <v>0</v>
      </c>
      <c r="U207" s="219">
        <f t="shared" si="104"/>
        <v>0</v>
      </c>
      <c r="V207" s="219">
        <f t="shared" si="104"/>
        <v>0</v>
      </c>
      <c r="W207" s="219">
        <f>SUM(W194:W206)</f>
        <v>10293.310419181264</v>
      </c>
    </row>
    <row r="208" spans="5:23" ht="15" thickTop="1">
      <c r="E208" s="220" t="s">
        <v>66</v>
      </c>
      <c r="F208" s="220"/>
      <c r="G208" s="221"/>
      <c r="H208" s="222"/>
      <c r="I208" s="223"/>
      <c r="J208" s="223"/>
      <c r="K208" s="223"/>
      <c r="L208" s="223"/>
      <c r="M208" s="223"/>
      <c r="N208" s="223"/>
      <c r="O208" s="223"/>
      <c r="P208" s="223"/>
      <c r="Q208" s="223"/>
      <c r="R208" s="223"/>
      <c r="S208" s="223"/>
      <c r="T208" s="223"/>
      <c r="U208" s="223"/>
      <c r="V208" s="223"/>
      <c r="W208" s="224"/>
    </row>
    <row r="209" spans="5:23">
      <c r="E209" s="225" t="s">
        <v>743</v>
      </c>
      <c r="F209" s="225"/>
      <c r="G209" s="226"/>
      <c r="H209" s="227"/>
      <c r="I209" s="228">
        <f>I207+I208</f>
        <v>471.66928041398938</v>
      </c>
      <c r="J209" s="228">
        <f t="shared" ref="J209:U209" si="105">J207+J208</f>
        <v>3737.663418462862</v>
      </c>
      <c r="K209" s="228">
        <f t="shared" si="105"/>
        <v>5546.3963322775799</v>
      </c>
      <c r="L209" s="228">
        <f t="shared" si="105"/>
        <v>537.58138802682743</v>
      </c>
      <c r="M209" s="228">
        <f t="shared" si="105"/>
        <v>0</v>
      </c>
      <c r="N209" s="228">
        <f t="shared" si="105"/>
        <v>0</v>
      </c>
      <c r="O209" s="228">
        <f t="shared" si="105"/>
        <v>0</v>
      </c>
      <c r="P209" s="228">
        <f t="shared" si="105"/>
        <v>0</v>
      </c>
      <c r="Q209" s="228">
        <f t="shared" si="105"/>
        <v>0</v>
      </c>
      <c r="R209" s="228">
        <f t="shared" si="105"/>
        <v>0</v>
      </c>
      <c r="S209" s="228">
        <f t="shared" si="105"/>
        <v>0</v>
      </c>
      <c r="T209" s="228">
        <f t="shared" si="105"/>
        <v>0</v>
      </c>
      <c r="U209" s="228">
        <f t="shared" si="105"/>
        <v>0</v>
      </c>
      <c r="V209" s="228">
        <f>V207+V208</f>
        <v>0</v>
      </c>
      <c r="W209" s="228">
        <f>W207+W208</f>
        <v>10293.310419181264</v>
      </c>
    </row>
    <row r="210" spans="5:23">
      <c r="E210" s="214">
        <v>45292</v>
      </c>
      <c r="F210" s="214" t="s">
        <v>747</v>
      </c>
      <c r="G210" s="215" t="s">
        <v>64</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747</v>
      </c>
      <c r="G211" s="215" t="s">
        <v>64</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6">SUM(I211:V211)</f>
        <v>0</v>
      </c>
    </row>
    <row r="212" spans="5:23">
      <c r="E212" s="214">
        <v>45352</v>
      </c>
      <c r="F212" s="214" t="s">
        <v>747</v>
      </c>
      <c r="G212" s="215" t="s">
        <v>64</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6"/>
        <v>0</v>
      </c>
    </row>
    <row r="213" spans="5:23">
      <c r="E213" s="214">
        <v>45383</v>
      </c>
      <c r="F213" s="214" t="s">
        <v>747</v>
      </c>
      <c r="G213" s="215" t="s">
        <v>65</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6"/>
        <v>0</v>
      </c>
    </row>
    <row r="214" spans="5:23">
      <c r="E214" s="214">
        <v>45413</v>
      </c>
      <c r="F214" s="214" t="s">
        <v>747</v>
      </c>
      <c r="G214" s="215" t="s">
        <v>65</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6"/>
        <v>0</v>
      </c>
    </row>
    <row r="215" spans="5:23">
      <c r="E215" s="214">
        <v>45444</v>
      </c>
      <c r="F215" s="214" t="s">
        <v>747</v>
      </c>
      <c r="G215" s="215" t="s">
        <v>65</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6"/>
        <v>0</v>
      </c>
    </row>
    <row r="216" spans="5:23">
      <c r="E216" s="214">
        <v>45474</v>
      </c>
      <c r="F216" s="214" t="s">
        <v>747</v>
      </c>
      <c r="G216" s="215" t="s">
        <v>67</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6"/>
        <v>0</v>
      </c>
    </row>
    <row r="217" spans="5:23">
      <c r="E217" s="214">
        <v>45505</v>
      </c>
      <c r="F217" s="214" t="s">
        <v>747</v>
      </c>
      <c r="G217" s="215" t="s">
        <v>67</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6"/>
        <v>0</v>
      </c>
    </row>
    <row r="218" spans="5:23">
      <c r="E218" s="214">
        <v>45536</v>
      </c>
      <c r="F218" s="214" t="s">
        <v>747</v>
      </c>
      <c r="G218" s="215" t="s">
        <v>67</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6"/>
        <v>0</v>
      </c>
    </row>
    <row r="219" spans="5:23">
      <c r="E219" s="214">
        <v>45566</v>
      </c>
      <c r="F219" s="214" t="s">
        <v>747</v>
      </c>
      <c r="G219" s="215" t="s">
        <v>68</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6"/>
        <v>0</v>
      </c>
    </row>
    <row r="220" spans="5:23">
      <c r="E220" s="214">
        <v>45597</v>
      </c>
      <c r="F220" s="214" t="s">
        <v>747</v>
      </c>
      <c r="G220" s="215" t="s">
        <v>68</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6"/>
        <v>0</v>
      </c>
    </row>
    <row r="221" spans="5:23">
      <c r="E221" s="214">
        <v>45627</v>
      </c>
      <c r="F221" s="214" t="s">
        <v>747</v>
      </c>
      <c r="G221" s="215" t="s">
        <v>68</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 thickBot="1">
      <c r="E222" s="216" t="s">
        <v>745</v>
      </c>
      <c r="F222" s="216"/>
      <c r="G222" s="217"/>
      <c r="H222" s="218"/>
      <c r="I222" s="219">
        <f>SUM(I209:I221)</f>
        <v>471.66928041398938</v>
      </c>
      <c r="J222" s="219">
        <f>SUM(J209:J221)</f>
        <v>3737.663418462862</v>
      </c>
      <c r="K222" s="219">
        <f t="shared" ref="K222:V222" si="107">SUM(K209:K221)</f>
        <v>5546.3963322775799</v>
      </c>
      <c r="L222" s="219">
        <f t="shared" si="107"/>
        <v>537.58138802682743</v>
      </c>
      <c r="M222" s="219">
        <f t="shared" si="107"/>
        <v>0</v>
      </c>
      <c r="N222" s="219">
        <f t="shared" si="107"/>
        <v>0</v>
      </c>
      <c r="O222" s="219">
        <f t="shared" si="107"/>
        <v>0</v>
      </c>
      <c r="P222" s="219">
        <f t="shared" si="107"/>
        <v>0</v>
      </c>
      <c r="Q222" s="219">
        <f t="shared" si="107"/>
        <v>0</v>
      </c>
      <c r="R222" s="219">
        <f t="shared" si="107"/>
        <v>0</v>
      </c>
      <c r="S222" s="219">
        <f t="shared" si="107"/>
        <v>0</v>
      </c>
      <c r="T222" s="219">
        <f t="shared" si="107"/>
        <v>0</v>
      </c>
      <c r="U222" s="219">
        <f t="shared" si="107"/>
        <v>0</v>
      </c>
      <c r="V222" s="219">
        <f t="shared" si="107"/>
        <v>0</v>
      </c>
      <c r="W222" s="219">
        <f>SUM(W209:W221)</f>
        <v>10293.310419181264</v>
      </c>
    </row>
    <row r="223" spans="5:23" ht="15" thickTop="1">
      <c r="E223" s="220" t="s">
        <v>66</v>
      </c>
      <c r="F223" s="220"/>
      <c r="G223" s="221"/>
      <c r="H223" s="222"/>
      <c r="I223" s="223"/>
      <c r="J223" s="223"/>
      <c r="K223" s="223"/>
      <c r="L223" s="223"/>
      <c r="M223" s="223"/>
      <c r="N223" s="223"/>
      <c r="O223" s="223"/>
      <c r="P223" s="223"/>
      <c r="Q223" s="223"/>
      <c r="R223" s="223"/>
      <c r="S223" s="223"/>
      <c r="T223" s="223"/>
      <c r="U223" s="223"/>
      <c r="V223" s="223"/>
      <c r="W223" s="224"/>
    </row>
    <row r="224" spans="5:23">
      <c r="E224" s="225" t="s">
        <v>744</v>
      </c>
      <c r="F224" s="225"/>
      <c r="G224" s="226"/>
      <c r="H224" s="227"/>
      <c r="I224" s="228">
        <f>I222+I223</f>
        <v>471.66928041398938</v>
      </c>
      <c r="J224" s="228">
        <f t="shared" ref="J224:U224" si="108">J222+J223</f>
        <v>3737.663418462862</v>
      </c>
      <c r="K224" s="228">
        <f t="shared" si="108"/>
        <v>5546.3963322775799</v>
      </c>
      <c r="L224" s="228">
        <f t="shared" si="108"/>
        <v>537.58138802682743</v>
      </c>
      <c r="M224" s="228">
        <f t="shared" si="108"/>
        <v>0</v>
      </c>
      <c r="N224" s="228">
        <f t="shared" si="108"/>
        <v>0</v>
      </c>
      <c r="O224" s="228">
        <f t="shared" si="108"/>
        <v>0</v>
      </c>
      <c r="P224" s="228">
        <f t="shared" si="108"/>
        <v>0</v>
      </c>
      <c r="Q224" s="228">
        <f t="shared" si="108"/>
        <v>0</v>
      </c>
      <c r="R224" s="228">
        <f t="shared" si="108"/>
        <v>0</v>
      </c>
      <c r="S224" s="228">
        <f t="shared" si="108"/>
        <v>0</v>
      </c>
      <c r="T224" s="228">
        <f t="shared" si="108"/>
        <v>0</v>
      </c>
      <c r="U224" s="228">
        <f t="shared" si="108"/>
        <v>0</v>
      </c>
      <c r="V224" s="228">
        <f>V222+V223</f>
        <v>0</v>
      </c>
      <c r="W224" s="228">
        <f>W222+W223</f>
        <v>10293.310419181264</v>
      </c>
    </row>
    <row r="225" spans="5:23">
      <c r="E225" s="214">
        <v>45658</v>
      </c>
      <c r="F225" s="214" t="s">
        <v>748</v>
      </c>
      <c r="G225" s="215" t="s">
        <v>64</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748</v>
      </c>
      <c r="G226" s="215" t="s">
        <v>64</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9">SUM(I226:V226)</f>
        <v>0</v>
      </c>
    </row>
    <row r="227" spans="5:23">
      <c r="E227" s="214">
        <v>45717</v>
      </c>
      <c r="F227" s="214" t="s">
        <v>748</v>
      </c>
      <c r="G227" s="215" t="s">
        <v>64</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9"/>
        <v>0</v>
      </c>
    </row>
    <row r="228" spans="5:23">
      <c r="E228" s="214">
        <v>45748</v>
      </c>
      <c r="F228" s="214" t="s">
        <v>748</v>
      </c>
      <c r="G228" s="215" t="s">
        <v>65</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9"/>
        <v>0</v>
      </c>
    </row>
    <row r="229" spans="5:23">
      <c r="E229" s="214">
        <v>45778</v>
      </c>
      <c r="F229" s="214" t="s">
        <v>748</v>
      </c>
      <c r="G229" s="215" t="s">
        <v>65</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9"/>
        <v>0</v>
      </c>
    </row>
    <row r="230" spans="5:23">
      <c r="E230" s="214">
        <v>45809</v>
      </c>
      <c r="F230" s="214" t="s">
        <v>748</v>
      </c>
      <c r="G230" s="215" t="s">
        <v>65</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9"/>
        <v>0</v>
      </c>
    </row>
    <row r="231" spans="5:23">
      <c r="E231" s="214">
        <v>45839</v>
      </c>
      <c r="F231" s="214" t="s">
        <v>748</v>
      </c>
      <c r="G231" s="215" t="s">
        <v>67</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9"/>
        <v>0</v>
      </c>
    </row>
    <row r="232" spans="5:23">
      <c r="E232" s="214">
        <v>45870</v>
      </c>
      <c r="F232" s="214" t="s">
        <v>748</v>
      </c>
      <c r="G232" s="215" t="s">
        <v>67</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9"/>
        <v>0</v>
      </c>
    </row>
    <row r="233" spans="5:23">
      <c r="E233" s="214">
        <v>45901</v>
      </c>
      <c r="F233" s="214" t="s">
        <v>748</v>
      </c>
      <c r="G233" s="215" t="s">
        <v>67</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9"/>
        <v>0</v>
      </c>
    </row>
    <row r="234" spans="5:23">
      <c r="E234" s="214">
        <v>45931</v>
      </c>
      <c r="F234" s="214" t="s">
        <v>748</v>
      </c>
      <c r="G234" s="215" t="s">
        <v>68</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9"/>
        <v>0</v>
      </c>
    </row>
    <row r="235" spans="5:23">
      <c r="E235" s="214">
        <v>45962</v>
      </c>
      <c r="F235" s="214" t="s">
        <v>748</v>
      </c>
      <c r="G235" s="215" t="s">
        <v>68</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9"/>
        <v>0</v>
      </c>
    </row>
    <row r="236" spans="5:23">
      <c r="E236" s="214">
        <v>45992</v>
      </c>
      <c r="F236" s="214" t="s">
        <v>748</v>
      </c>
      <c r="G236" s="215" t="s">
        <v>68</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 thickBot="1">
      <c r="E237" s="216" t="s">
        <v>746</v>
      </c>
      <c r="F237" s="216"/>
      <c r="G237" s="217"/>
      <c r="H237" s="218"/>
      <c r="I237" s="219">
        <f>SUM(I224:I236)</f>
        <v>471.66928041398938</v>
      </c>
      <c r="J237" s="219">
        <f>SUM(J224:J236)</f>
        <v>3737.663418462862</v>
      </c>
      <c r="K237" s="219">
        <f t="shared" ref="K237:U237" si="110">SUM(K224:K236)</f>
        <v>5546.3963322775799</v>
      </c>
      <c r="L237" s="219">
        <f t="shared" si="110"/>
        <v>537.58138802682743</v>
      </c>
      <c r="M237" s="219">
        <f>SUM(M224:M236)</f>
        <v>0</v>
      </c>
      <c r="N237" s="219">
        <f t="shared" si="110"/>
        <v>0</v>
      </c>
      <c r="O237" s="219">
        <f t="shared" si="110"/>
        <v>0</v>
      </c>
      <c r="P237" s="219">
        <f t="shared" si="110"/>
        <v>0</v>
      </c>
      <c r="Q237" s="219">
        <f t="shared" si="110"/>
        <v>0</v>
      </c>
      <c r="R237" s="219">
        <f t="shared" si="110"/>
        <v>0</v>
      </c>
      <c r="S237" s="219">
        <f t="shared" si="110"/>
        <v>0</v>
      </c>
      <c r="T237" s="219">
        <f t="shared" si="110"/>
        <v>0</v>
      </c>
      <c r="U237" s="219">
        <f t="shared" si="110"/>
        <v>0</v>
      </c>
      <c r="V237" s="219">
        <f>SUM(V224:V236)</f>
        <v>0</v>
      </c>
      <c r="W237" s="219">
        <f>SUM(W224:W236)</f>
        <v>10293.310419181264</v>
      </c>
    </row>
    <row r="238" spans="5:23" ht="15" thickTop="1">
      <c r="E238" s="220" t="s">
        <v>66</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BX128"/>
  <sheetViews>
    <sheetView topLeftCell="D1" zoomScale="60" zoomScaleNormal="60" workbookViewId="0">
      <selection activeCell="T45" sqref="T45"/>
    </sheetView>
  </sheetViews>
  <sheetFormatPr defaultColWidth="9.109375" defaultRowHeight="14.4" outlineLevelRow="1" outlineLevelCol="1"/>
  <cols>
    <col min="1" max="1" width="5.88671875" style="12" hidden="1" customWidth="1"/>
    <col min="2" max="2" width="24.33203125" style="12" hidden="1" customWidth="1"/>
    <col min="3" max="3" width="11.44140625" style="12" hidden="1" customWidth="1"/>
    <col min="4" max="4" width="23.33203125" style="12" customWidth="1"/>
    <col min="5" max="5" width="35.109375" style="12" hidden="1" customWidth="1"/>
    <col min="6" max="6" width="26.6640625" style="12" hidden="1" customWidth="1"/>
    <col min="7" max="7" width="17" style="12" customWidth="1"/>
    <col min="8" max="8" width="12.77734375" style="12" customWidth="1"/>
    <col min="9" max="10" width="23" style="625" customWidth="1"/>
    <col min="11" max="11" width="2" style="16" customWidth="1"/>
    <col min="12" max="41" width="9.109375" style="12" customWidth="1" outlineLevel="1"/>
    <col min="42" max="42" width="2.109375" style="12" customWidth="1"/>
    <col min="43" max="43" width="12.5546875" style="12" customWidth="1"/>
    <col min="44" max="50" width="12" style="12" customWidth="1"/>
    <col min="51" max="51" width="12" style="12" bestFit="1" customWidth="1"/>
    <col min="52" max="64" width="12" style="12" customWidth="1"/>
    <col min="65" max="72" width="9.109375" style="12" customWidth="1"/>
    <col min="73" max="73" width="9.109375" style="16"/>
    <col min="74" max="76" width="121.21875" style="12" bestFit="1" customWidth="1"/>
    <col min="77" max="16384" width="9.109375" style="12"/>
  </cols>
  <sheetData>
    <row r="1" spans="2:76">
      <c r="I1" s="12"/>
      <c r="J1" s="12"/>
    </row>
    <row r="2" spans="2:76">
      <c r="I2" s="12"/>
      <c r="J2" s="12"/>
    </row>
    <row r="3" spans="2:76">
      <c r="I3" s="12"/>
      <c r="J3" s="12"/>
    </row>
    <row r="4" spans="2:76">
      <c r="I4" s="12"/>
      <c r="J4" s="12"/>
    </row>
    <row r="5" spans="2:76">
      <c r="I5" s="12"/>
      <c r="J5" s="12"/>
    </row>
    <row r="6" spans="2:76">
      <c r="I6" s="12"/>
      <c r="J6" s="12"/>
    </row>
    <row r="7" spans="2:76">
      <c r="I7" s="12"/>
      <c r="J7" s="12"/>
    </row>
    <row r="8" spans="2:76">
      <c r="I8" s="12"/>
      <c r="J8" s="12"/>
    </row>
    <row r="9" spans="2:76">
      <c r="I9" s="12"/>
      <c r="J9" s="12"/>
    </row>
    <row r="10" spans="2:76">
      <c r="I10" s="12"/>
      <c r="J10" s="12"/>
    </row>
    <row r="11" spans="2:76" ht="15" thickBot="1">
      <c r="I11" s="12"/>
      <c r="J11" s="12"/>
    </row>
    <row r="12" spans="2:76" s="9" customFormat="1" ht="25.5" customHeight="1" outlineLevel="1" thickBot="1">
      <c r="B12" s="119" t="s">
        <v>169</v>
      </c>
      <c r="D12" s="126" t="s">
        <v>173</v>
      </c>
      <c r="E12" s="17"/>
      <c r="F12" s="177"/>
      <c r="G12" s="178"/>
      <c r="H12" s="179"/>
      <c r="K12" s="179"/>
      <c r="L12" s="177"/>
      <c r="M12" s="177"/>
      <c r="N12" s="177"/>
      <c r="O12" s="177"/>
      <c r="P12" s="177"/>
      <c r="Q12" s="180"/>
      <c r="BV12" s="12"/>
      <c r="BW12" s="12"/>
      <c r="BX12" s="12"/>
    </row>
    <row r="13" spans="2:76" s="9" customFormat="1" ht="25.5" customHeight="1" outlineLevel="1" thickBot="1">
      <c r="B13" s="544"/>
      <c r="D13" s="627" t="s">
        <v>404</v>
      </c>
      <c r="E13" s="17"/>
      <c r="F13" s="177"/>
      <c r="G13" s="178"/>
      <c r="H13" s="179"/>
      <c r="K13" s="179"/>
      <c r="L13" s="177"/>
      <c r="M13" s="177"/>
      <c r="N13" s="177"/>
      <c r="O13" s="177"/>
      <c r="P13" s="177"/>
      <c r="Q13" s="180"/>
      <c r="BV13" s="12"/>
      <c r="BW13" s="12"/>
      <c r="BX13" s="12"/>
    </row>
    <row r="14" spans="2:76" ht="30" customHeight="1" outlineLevel="1" thickBot="1">
      <c r="B14" s="90"/>
      <c r="D14" s="603" t="s">
        <v>549</v>
      </c>
      <c r="I14" s="12"/>
      <c r="J14" s="12"/>
      <c r="BU14" s="12"/>
    </row>
    <row r="15" spans="2:76" ht="26.25" customHeight="1" outlineLevel="1">
      <c r="C15" s="90"/>
      <c r="I15" s="12"/>
      <c r="J15" s="12"/>
    </row>
    <row r="16" spans="2:76" ht="23.25" customHeight="1" outlineLevel="1">
      <c r="B16" s="116" t="s">
        <v>503</v>
      </c>
      <c r="C16" s="90"/>
      <c r="D16" s="608" t="s">
        <v>607</v>
      </c>
      <c r="E16" s="598"/>
      <c r="F16" s="598"/>
      <c r="G16" s="609"/>
      <c r="H16" s="598"/>
      <c r="I16" s="598"/>
      <c r="J16" s="598"/>
      <c r="K16" s="630"/>
      <c r="L16" s="598"/>
      <c r="M16" s="598"/>
      <c r="N16" s="598"/>
      <c r="O16" s="598"/>
      <c r="P16" s="598"/>
      <c r="Q16" s="598"/>
      <c r="R16" s="598"/>
      <c r="S16" s="598"/>
      <c r="T16" s="598"/>
      <c r="U16" s="598"/>
      <c r="V16" s="598"/>
      <c r="W16" s="598"/>
      <c r="X16" s="598"/>
      <c r="Y16" s="598"/>
      <c r="Z16" s="598"/>
      <c r="AA16" s="598"/>
      <c r="AB16" s="598"/>
      <c r="AC16" s="598"/>
      <c r="AD16" s="598"/>
      <c r="AE16" s="598"/>
      <c r="AF16" s="598"/>
      <c r="AG16" s="598"/>
    </row>
    <row r="17" spans="1:76" ht="23.25" customHeight="1" outlineLevel="1">
      <c r="B17" s="680" t="s">
        <v>601</v>
      </c>
      <c r="C17" s="90"/>
      <c r="D17" s="604" t="s">
        <v>579</v>
      </c>
      <c r="E17" s="598"/>
      <c r="F17" s="598"/>
      <c r="G17" s="609"/>
      <c r="H17" s="598"/>
      <c r="I17" s="598"/>
      <c r="J17" s="598"/>
      <c r="K17" s="630"/>
      <c r="L17" s="598"/>
      <c r="M17" s="598"/>
      <c r="N17" s="598"/>
      <c r="O17" s="598"/>
      <c r="P17" s="598"/>
      <c r="Q17" s="598"/>
      <c r="R17" s="598"/>
      <c r="S17" s="598"/>
      <c r="T17" s="598"/>
      <c r="U17" s="598"/>
      <c r="V17" s="598"/>
      <c r="W17" s="598"/>
      <c r="X17" s="598"/>
      <c r="Y17" s="598"/>
      <c r="Z17" s="598"/>
      <c r="AA17" s="598"/>
      <c r="AB17" s="598"/>
      <c r="AC17" s="598"/>
      <c r="AD17" s="598"/>
      <c r="AE17" s="598"/>
      <c r="AF17" s="598"/>
      <c r="AG17" s="598"/>
    </row>
    <row r="18" spans="1:76" ht="23.25" customHeight="1" outlineLevel="1">
      <c r="C18" s="90"/>
      <c r="D18" s="604" t="s">
        <v>614</v>
      </c>
      <c r="E18" s="598"/>
      <c r="F18" s="598"/>
      <c r="G18" s="609"/>
      <c r="H18" s="598"/>
      <c r="I18" s="598"/>
      <c r="J18" s="598"/>
      <c r="K18" s="630"/>
      <c r="L18" s="598"/>
      <c r="M18" s="598"/>
      <c r="N18" s="598"/>
      <c r="O18" s="598"/>
      <c r="P18" s="598"/>
      <c r="Q18" s="598"/>
      <c r="R18" s="598"/>
      <c r="S18" s="598"/>
      <c r="T18" s="598"/>
      <c r="U18" s="598"/>
      <c r="V18" s="598"/>
      <c r="W18" s="598"/>
      <c r="X18" s="598"/>
      <c r="Y18" s="598"/>
      <c r="Z18" s="598"/>
      <c r="AA18" s="598"/>
      <c r="AB18" s="598"/>
      <c r="AC18" s="598"/>
      <c r="AD18" s="598"/>
      <c r="AE18" s="598"/>
      <c r="AF18" s="598"/>
      <c r="AG18" s="598"/>
    </row>
    <row r="19" spans="1:76" ht="23.25" customHeight="1" outlineLevel="1">
      <c r="C19" s="90"/>
      <c r="D19" s="604" t="s">
        <v>613</v>
      </c>
      <c r="E19" s="598"/>
      <c r="F19" s="598"/>
      <c r="G19" s="609"/>
      <c r="H19" s="598"/>
      <c r="I19" s="598"/>
      <c r="J19" s="598"/>
      <c r="K19" s="630"/>
      <c r="L19" s="598"/>
      <c r="M19" s="598"/>
      <c r="N19" s="598"/>
      <c r="O19" s="598"/>
      <c r="P19" s="598"/>
      <c r="Q19" s="598"/>
      <c r="R19" s="598"/>
      <c r="S19" s="598"/>
      <c r="T19" s="598"/>
      <c r="U19" s="598"/>
      <c r="V19" s="598"/>
      <c r="W19" s="598"/>
      <c r="X19" s="598"/>
      <c r="Y19" s="598"/>
      <c r="Z19" s="598"/>
      <c r="AA19" s="598"/>
      <c r="AB19" s="598"/>
      <c r="AC19" s="598"/>
      <c r="AD19" s="598"/>
      <c r="AE19" s="598"/>
      <c r="AF19" s="598"/>
      <c r="AG19" s="598"/>
    </row>
    <row r="20" spans="1:76" ht="23.25" customHeight="1" outlineLevel="1">
      <c r="C20" s="90"/>
      <c r="D20" s="604" t="s">
        <v>615</v>
      </c>
      <c r="E20" s="598"/>
      <c r="F20" s="598"/>
      <c r="G20" s="609"/>
      <c r="H20" s="598"/>
      <c r="I20" s="598"/>
      <c r="J20" s="598"/>
      <c r="K20" s="630"/>
      <c r="L20" s="598"/>
      <c r="M20" s="598"/>
      <c r="N20" s="598"/>
      <c r="O20" s="598"/>
      <c r="P20" s="598"/>
      <c r="Q20" s="598"/>
      <c r="R20" s="598"/>
      <c r="S20" s="598"/>
      <c r="T20" s="598"/>
      <c r="U20" s="598"/>
      <c r="V20" s="598"/>
      <c r="W20" s="598"/>
      <c r="X20" s="598"/>
      <c r="Y20" s="598"/>
      <c r="Z20" s="598"/>
      <c r="AA20" s="598"/>
      <c r="AB20" s="598"/>
      <c r="AC20" s="598"/>
      <c r="AD20" s="598"/>
      <c r="AE20" s="598"/>
      <c r="AF20" s="598"/>
      <c r="AG20" s="598"/>
    </row>
    <row r="21" spans="1:76" ht="23.25" customHeight="1" outlineLevel="1">
      <c r="C21" s="90"/>
      <c r="D21" s="683" t="s">
        <v>625</v>
      </c>
      <c r="E21" s="598"/>
      <c r="F21" s="598"/>
      <c r="G21" s="609"/>
      <c r="H21" s="598"/>
      <c r="I21" s="598"/>
      <c r="J21" s="598"/>
      <c r="K21" s="630"/>
      <c r="L21" s="598"/>
      <c r="M21" s="598"/>
      <c r="N21" s="598"/>
      <c r="O21" s="598"/>
      <c r="P21" s="598"/>
      <c r="Q21" s="598"/>
      <c r="R21" s="598"/>
      <c r="S21" s="598"/>
      <c r="T21" s="598"/>
      <c r="U21" s="598"/>
      <c r="V21" s="598"/>
      <c r="W21" s="598"/>
      <c r="X21" s="598"/>
      <c r="Y21" s="598"/>
      <c r="Z21" s="598"/>
      <c r="AA21" s="598"/>
      <c r="AB21" s="598"/>
      <c r="AC21" s="598"/>
      <c r="AD21" s="598"/>
      <c r="AE21" s="598"/>
      <c r="AF21" s="598"/>
      <c r="AG21" s="598"/>
    </row>
    <row r="22" spans="1:76">
      <c r="I22" s="12"/>
      <c r="J22" s="12"/>
    </row>
    <row r="23" spans="1:76" ht="15.6">
      <c r="B23" s="182" t="s">
        <v>584</v>
      </c>
      <c r="H23" s="10"/>
      <c r="I23" s="10"/>
      <c r="J23" s="10"/>
    </row>
    <row r="24" spans="1:76" s="660" customFormat="1" ht="21" customHeight="1">
      <c r="B24" s="682" t="s">
        <v>588</v>
      </c>
      <c r="C24" s="868" t="s">
        <v>589</v>
      </c>
      <c r="D24" s="868"/>
      <c r="E24" s="868"/>
      <c r="F24" s="868"/>
      <c r="G24" s="868"/>
      <c r="H24" s="668" t="s">
        <v>586</v>
      </c>
      <c r="I24" s="668" t="s">
        <v>585</v>
      </c>
      <c r="J24" s="668" t="s">
        <v>587</v>
      </c>
      <c r="K24" s="659"/>
      <c r="L24" s="660" t="s">
        <v>589</v>
      </c>
      <c r="AQ24" s="660" t="s">
        <v>589</v>
      </c>
      <c r="BU24" s="659"/>
      <c r="BV24" s="12"/>
      <c r="BW24" s="12"/>
      <c r="BX24" s="12"/>
    </row>
    <row r="25" spans="1:76" s="250" customFormat="1" ht="49.5" customHeight="1">
      <c r="B25" s="245" t="s">
        <v>471</v>
      </c>
      <c r="C25" s="245" t="s">
        <v>209</v>
      </c>
      <c r="D25" s="621" t="s">
        <v>472</v>
      </c>
      <c r="E25" s="245" t="s">
        <v>206</v>
      </c>
      <c r="F25" s="245" t="s">
        <v>473</v>
      </c>
      <c r="G25" s="245" t="s">
        <v>474</v>
      </c>
      <c r="H25" s="621" t="s">
        <v>475</v>
      </c>
      <c r="I25" s="626" t="s">
        <v>577</v>
      </c>
      <c r="J25" s="633" t="s">
        <v>578</v>
      </c>
      <c r="K25" s="631"/>
      <c r="L25" s="246" t="s">
        <v>476</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477</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c r="BV25" s="12"/>
      <c r="BW25" s="12"/>
      <c r="BX25" s="12"/>
    </row>
    <row r="26" spans="1:76" s="250" customFormat="1" ht="30" customHeight="1">
      <c r="B26" s="251"/>
      <c r="C26" s="251"/>
      <c r="D26" s="251"/>
      <c r="E26" s="251"/>
      <c r="F26" s="251"/>
      <c r="G26" s="251"/>
      <c r="H26" s="681"/>
      <c r="I26" s="624"/>
      <c r="J26" s="624"/>
      <c r="K26" s="63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c r="BV26" s="12"/>
      <c r="BW26" s="12"/>
      <c r="BX26" s="12"/>
    </row>
    <row r="27" spans="1:76" s="17" customFormat="1" ht="15.6">
      <c r="A27" s="763" t="str">
        <f t="shared" ref="A27:A52" si="0">C27&amp;D27</f>
        <v>BusinessRetrofit</v>
      </c>
      <c r="B27" s="764" t="s">
        <v>775</v>
      </c>
      <c r="C27" s="764" t="s">
        <v>779</v>
      </c>
      <c r="D27" s="764" t="s">
        <v>22</v>
      </c>
      <c r="E27" s="764" t="s">
        <v>750</v>
      </c>
      <c r="F27" s="764" t="s">
        <v>780</v>
      </c>
      <c r="G27" s="764" t="s">
        <v>777</v>
      </c>
      <c r="H27" s="764">
        <v>2011</v>
      </c>
      <c r="I27" s="765" t="s">
        <v>565</v>
      </c>
      <c r="J27" s="765" t="s">
        <v>583</v>
      </c>
      <c r="K27" s="50"/>
      <c r="L27" s="766"/>
      <c r="M27" s="767"/>
      <c r="N27" s="767"/>
      <c r="O27" s="767"/>
      <c r="P27" s="767"/>
      <c r="Q27" s="767"/>
      <c r="R27" s="767"/>
      <c r="S27" s="767"/>
      <c r="T27" s="767">
        <v>283.01727667180302</v>
      </c>
      <c r="U27" s="767"/>
      <c r="V27" s="767"/>
      <c r="W27" s="767"/>
      <c r="X27" s="767"/>
      <c r="Y27" s="767"/>
      <c r="Z27" s="767"/>
      <c r="AA27" s="767"/>
      <c r="AB27" s="767"/>
      <c r="AC27" s="767"/>
      <c r="AD27" s="767"/>
      <c r="AE27" s="767"/>
      <c r="AF27" s="767"/>
      <c r="AG27" s="767"/>
      <c r="AH27" s="767"/>
      <c r="AI27" s="767"/>
      <c r="AJ27" s="767"/>
      <c r="AK27" s="767"/>
      <c r="AL27" s="767"/>
      <c r="AM27" s="767"/>
      <c r="AN27" s="767"/>
      <c r="AO27" s="768"/>
      <c r="AP27" s="50"/>
      <c r="AQ27" s="766"/>
      <c r="AR27" s="767"/>
      <c r="AS27" s="767"/>
      <c r="AT27" s="767"/>
      <c r="AU27" s="767"/>
      <c r="AV27" s="767"/>
      <c r="AW27" s="767"/>
      <c r="AX27" s="767"/>
      <c r="AY27" s="767">
        <v>1660494.3856609801</v>
      </c>
      <c r="AZ27" s="767"/>
      <c r="BA27" s="767"/>
      <c r="BB27" s="767"/>
      <c r="BC27" s="767"/>
      <c r="BD27" s="767"/>
      <c r="BE27" s="767"/>
      <c r="BF27" s="767"/>
      <c r="BG27" s="767"/>
      <c r="BH27" s="767"/>
      <c r="BI27" s="767"/>
      <c r="BJ27" s="767"/>
      <c r="BK27" s="767"/>
      <c r="BL27" s="767"/>
      <c r="BM27" s="767"/>
      <c r="BN27" s="767"/>
      <c r="BO27" s="767"/>
      <c r="BP27" s="767"/>
      <c r="BQ27" s="767"/>
      <c r="BR27" s="767"/>
      <c r="BS27" s="767"/>
      <c r="BT27" s="768"/>
      <c r="BV27" s="12"/>
      <c r="BW27" s="12"/>
      <c r="BX27" s="12"/>
    </row>
    <row r="28" spans="1:76" s="17" customFormat="1" ht="16.5" customHeight="1">
      <c r="A28" s="763" t="str">
        <f t="shared" si="0"/>
        <v>ConsumerHVAC Incentives</v>
      </c>
      <c r="B28" s="764" t="s">
        <v>775</v>
      </c>
      <c r="C28" s="764" t="s">
        <v>776</v>
      </c>
      <c r="D28" s="764" t="s">
        <v>3</v>
      </c>
      <c r="E28" s="764" t="s">
        <v>750</v>
      </c>
      <c r="F28" s="764" t="s">
        <v>28</v>
      </c>
      <c r="G28" s="764" t="s">
        <v>777</v>
      </c>
      <c r="H28" s="764">
        <v>2011</v>
      </c>
      <c r="I28" s="765" t="s">
        <v>565</v>
      </c>
      <c r="J28" s="765" t="s">
        <v>583</v>
      </c>
      <c r="K28" s="50"/>
      <c r="L28" s="766"/>
      <c r="M28" s="767"/>
      <c r="N28" s="767"/>
      <c r="O28" s="767"/>
      <c r="P28" s="767"/>
      <c r="Q28" s="767"/>
      <c r="R28" s="767"/>
      <c r="S28" s="767"/>
      <c r="T28" s="767">
        <v>256.03823261252819</v>
      </c>
      <c r="U28" s="767"/>
      <c r="V28" s="767"/>
      <c r="W28" s="767"/>
      <c r="X28" s="767"/>
      <c r="Y28" s="767"/>
      <c r="Z28" s="767"/>
      <c r="AA28" s="767"/>
      <c r="AB28" s="767"/>
      <c r="AC28" s="767"/>
      <c r="AD28" s="767"/>
      <c r="AE28" s="767"/>
      <c r="AF28" s="767"/>
      <c r="AG28" s="767"/>
      <c r="AH28" s="767"/>
      <c r="AI28" s="767"/>
      <c r="AJ28" s="767"/>
      <c r="AK28" s="767"/>
      <c r="AL28" s="767"/>
      <c r="AM28" s="767"/>
      <c r="AN28" s="767"/>
      <c r="AO28" s="768"/>
      <c r="AP28" s="50"/>
      <c r="AQ28" s="766"/>
      <c r="AR28" s="767"/>
      <c r="AS28" s="767"/>
      <c r="AT28" s="767"/>
      <c r="AU28" s="767"/>
      <c r="AV28" s="767"/>
      <c r="AW28" s="767"/>
      <c r="AX28" s="767"/>
      <c r="AY28" s="767">
        <v>470201.88961928355</v>
      </c>
      <c r="AZ28" s="767"/>
      <c r="BA28" s="767"/>
      <c r="BB28" s="767"/>
      <c r="BC28" s="767"/>
      <c r="BD28" s="767"/>
      <c r="BE28" s="767"/>
      <c r="BF28" s="767"/>
      <c r="BG28" s="767"/>
      <c r="BH28" s="767"/>
      <c r="BI28" s="767"/>
      <c r="BJ28" s="767"/>
      <c r="BK28" s="767"/>
      <c r="BL28" s="767"/>
      <c r="BM28" s="767"/>
      <c r="BN28" s="767"/>
      <c r="BO28" s="767"/>
      <c r="BP28" s="767"/>
      <c r="BQ28" s="767"/>
      <c r="BR28" s="767"/>
      <c r="BS28" s="767"/>
      <c r="BT28" s="768"/>
      <c r="BV28" s="12"/>
      <c r="BW28" s="12"/>
      <c r="BX28" s="12"/>
    </row>
    <row r="29" spans="1:76">
      <c r="A29" s="763" t="str">
        <f t="shared" si="0"/>
        <v>Pre-2011 Programs Completed in 2011Electricity Retrofit Incentive Program</v>
      </c>
      <c r="B29" s="764" t="s">
        <v>775</v>
      </c>
      <c r="C29" s="764" t="s">
        <v>782</v>
      </c>
      <c r="D29" s="764" t="s">
        <v>16</v>
      </c>
      <c r="E29" s="764" t="s">
        <v>750</v>
      </c>
      <c r="F29" s="764" t="s">
        <v>780</v>
      </c>
      <c r="G29" s="764" t="s">
        <v>777</v>
      </c>
      <c r="H29" s="764">
        <v>2011</v>
      </c>
      <c r="I29" s="765" t="s">
        <v>565</v>
      </c>
      <c r="J29" s="765" t="s">
        <v>583</v>
      </c>
      <c r="K29" s="50"/>
      <c r="L29" s="766"/>
      <c r="M29" s="767"/>
      <c r="N29" s="767"/>
      <c r="O29" s="767"/>
      <c r="P29" s="767"/>
      <c r="Q29" s="767"/>
      <c r="R29" s="767"/>
      <c r="S29" s="767"/>
      <c r="T29" s="767">
        <v>78.392313999999999</v>
      </c>
      <c r="U29" s="767"/>
      <c r="V29" s="767"/>
      <c r="W29" s="767"/>
      <c r="X29" s="767"/>
      <c r="Y29" s="767"/>
      <c r="Z29" s="767"/>
      <c r="AA29" s="767"/>
      <c r="AB29" s="767"/>
      <c r="AC29" s="767"/>
      <c r="AD29" s="767"/>
      <c r="AE29" s="767"/>
      <c r="AF29" s="767"/>
      <c r="AG29" s="767"/>
      <c r="AH29" s="767"/>
      <c r="AI29" s="767"/>
      <c r="AJ29" s="767"/>
      <c r="AK29" s="767"/>
      <c r="AL29" s="767"/>
      <c r="AM29" s="767"/>
      <c r="AN29" s="767"/>
      <c r="AO29" s="768"/>
      <c r="AP29" s="50"/>
      <c r="AQ29" s="766"/>
      <c r="AR29" s="767"/>
      <c r="AS29" s="767"/>
      <c r="AT29" s="767"/>
      <c r="AU29" s="767"/>
      <c r="AV29" s="767"/>
      <c r="AW29" s="767"/>
      <c r="AX29" s="767"/>
      <c r="AY29" s="767">
        <v>455514.21895980003</v>
      </c>
      <c r="AZ29" s="767"/>
      <c r="BA29" s="767"/>
      <c r="BB29" s="767"/>
      <c r="BC29" s="767"/>
      <c r="BD29" s="767"/>
      <c r="BE29" s="767"/>
      <c r="BF29" s="767"/>
      <c r="BG29" s="767"/>
      <c r="BH29" s="767"/>
      <c r="BI29" s="767"/>
      <c r="BJ29" s="767"/>
      <c r="BK29" s="767"/>
      <c r="BL29" s="767"/>
      <c r="BM29" s="767"/>
      <c r="BN29" s="767"/>
      <c r="BO29" s="767"/>
      <c r="BP29" s="767"/>
      <c r="BQ29" s="767"/>
      <c r="BR29" s="767"/>
      <c r="BS29" s="767"/>
      <c r="BT29" s="768"/>
      <c r="BU29" s="12"/>
    </row>
    <row r="30" spans="1:76">
      <c r="A30" s="763" t="str">
        <f t="shared" si="0"/>
        <v>Pre-2011 Programs Completed in 2011High Performance New Construction</v>
      </c>
      <c r="B30" s="764" t="s">
        <v>775</v>
      </c>
      <c r="C30" s="764" t="s">
        <v>782</v>
      </c>
      <c r="D30" s="764" t="s">
        <v>17</v>
      </c>
      <c r="E30" s="764" t="s">
        <v>750</v>
      </c>
      <c r="F30" s="764" t="s">
        <v>780</v>
      </c>
      <c r="G30" s="764" t="s">
        <v>777</v>
      </c>
      <c r="H30" s="764">
        <v>2011</v>
      </c>
      <c r="I30" s="765" t="s">
        <v>565</v>
      </c>
      <c r="J30" s="765" t="s">
        <v>583</v>
      </c>
      <c r="K30" s="50"/>
      <c r="L30" s="766"/>
      <c r="M30" s="767"/>
      <c r="N30" s="767"/>
      <c r="O30" s="767"/>
      <c r="P30" s="767"/>
      <c r="Q30" s="767"/>
      <c r="R30" s="767"/>
      <c r="S30" s="767"/>
      <c r="T30" s="767">
        <v>29.461608114787534</v>
      </c>
      <c r="U30" s="767"/>
      <c r="V30" s="767"/>
      <c r="W30" s="767"/>
      <c r="X30" s="767"/>
      <c r="Y30" s="767"/>
      <c r="Z30" s="767"/>
      <c r="AA30" s="767"/>
      <c r="AB30" s="767"/>
      <c r="AC30" s="767"/>
      <c r="AD30" s="767"/>
      <c r="AE30" s="767"/>
      <c r="AF30" s="767"/>
      <c r="AG30" s="767"/>
      <c r="AH30" s="767"/>
      <c r="AI30" s="767"/>
      <c r="AJ30" s="767"/>
      <c r="AK30" s="767"/>
      <c r="AL30" s="767"/>
      <c r="AM30" s="767"/>
      <c r="AN30" s="767"/>
      <c r="AO30" s="768"/>
      <c r="AP30" s="50"/>
      <c r="AQ30" s="766"/>
      <c r="AR30" s="767"/>
      <c r="AS30" s="767"/>
      <c r="AT30" s="767"/>
      <c r="AU30" s="767"/>
      <c r="AV30" s="767"/>
      <c r="AW30" s="767"/>
      <c r="AX30" s="767"/>
      <c r="AY30" s="767">
        <v>151314.81927754878</v>
      </c>
      <c r="AZ30" s="767"/>
      <c r="BA30" s="767"/>
      <c r="BB30" s="767"/>
      <c r="BC30" s="767"/>
      <c r="BD30" s="767"/>
      <c r="BE30" s="767"/>
      <c r="BF30" s="767"/>
      <c r="BG30" s="767"/>
      <c r="BH30" s="767"/>
      <c r="BI30" s="767"/>
      <c r="BJ30" s="767"/>
      <c r="BK30" s="767"/>
      <c r="BL30" s="767"/>
      <c r="BM30" s="767"/>
      <c r="BN30" s="767"/>
      <c r="BO30" s="767"/>
      <c r="BP30" s="767"/>
      <c r="BQ30" s="767"/>
      <c r="BR30" s="767"/>
      <c r="BS30" s="767"/>
      <c r="BT30" s="768"/>
      <c r="BU30" s="12"/>
    </row>
    <row r="31" spans="1:76" s="17" customFormat="1" ht="15.6">
      <c r="A31" s="763" t="str">
        <f t="shared" si="0"/>
        <v>Pre-2011 Programs Completed in 2011High Performance New Construction</v>
      </c>
      <c r="B31" s="764" t="s">
        <v>206</v>
      </c>
      <c r="C31" s="764" t="s">
        <v>782</v>
      </c>
      <c r="D31" s="764" t="s">
        <v>17</v>
      </c>
      <c r="E31" s="764" t="s">
        <v>750</v>
      </c>
      <c r="F31" s="764" t="s">
        <v>785</v>
      </c>
      <c r="G31" s="764" t="s">
        <v>777</v>
      </c>
      <c r="H31" s="764">
        <v>2011</v>
      </c>
      <c r="I31" s="765" t="s">
        <v>568</v>
      </c>
      <c r="J31" s="765" t="s">
        <v>576</v>
      </c>
      <c r="K31" s="50"/>
      <c r="L31" s="766"/>
      <c r="M31" s="767"/>
      <c r="N31" s="767"/>
      <c r="O31" s="767"/>
      <c r="P31" s="767"/>
      <c r="Q31" s="767"/>
      <c r="R31" s="767"/>
      <c r="S31" s="767"/>
      <c r="T31" s="767">
        <v>29.1</v>
      </c>
      <c r="U31" s="767"/>
      <c r="V31" s="767"/>
      <c r="W31" s="767"/>
      <c r="X31" s="767"/>
      <c r="Y31" s="767"/>
      <c r="Z31" s="767"/>
      <c r="AA31" s="767"/>
      <c r="AB31" s="767"/>
      <c r="AC31" s="767"/>
      <c r="AD31" s="767"/>
      <c r="AE31" s="767"/>
      <c r="AF31" s="767"/>
      <c r="AG31" s="767"/>
      <c r="AH31" s="767"/>
      <c r="AI31" s="767"/>
      <c r="AJ31" s="767"/>
      <c r="AK31" s="767"/>
      <c r="AL31" s="767"/>
      <c r="AM31" s="767"/>
      <c r="AN31" s="767"/>
      <c r="AO31" s="768"/>
      <c r="AP31" s="50"/>
      <c r="AQ31" s="766"/>
      <c r="AR31" s="767"/>
      <c r="AS31" s="767"/>
      <c r="AT31" s="767"/>
      <c r="AU31" s="767"/>
      <c r="AV31" s="767"/>
      <c r="AW31" s="767"/>
      <c r="AX31" s="767"/>
      <c r="AY31" s="767">
        <v>127966.5</v>
      </c>
      <c r="AZ31" s="767"/>
      <c r="BA31" s="767"/>
      <c r="BB31" s="767"/>
      <c r="BC31" s="767"/>
      <c r="BD31" s="767"/>
      <c r="BE31" s="767"/>
      <c r="BF31" s="767"/>
      <c r="BG31" s="767"/>
      <c r="BH31" s="767"/>
      <c r="BI31" s="767"/>
      <c r="BJ31" s="767"/>
      <c r="BK31" s="767"/>
      <c r="BL31" s="767"/>
      <c r="BM31" s="767"/>
      <c r="BN31" s="767"/>
      <c r="BO31" s="767"/>
      <c r="BP31" s="767"/>
      <c r="BQ31" s="767"/>
      <c r="BR31" s="767"/>
      <c r="BS31" s="767"/>
      <c r="BT31" s="768"/>
      <c r="BV31" s="12"/>
      <c r="BW31" s="12"/>
      <c r="BX31" s="12"/>
    </row>
    <row r="32" spans="1:76" s="17" customFormat="1" ht="16.5" customHeight="1">
      <c r="A32" s="763" t="str">
        <f t="shared" si="0"/>
        <v>BusinessDirect Install Lighting</v>
      </c>
      <c r="B32" s="764" t="s">
        <v>775</v>
      </c>
      <c r="C32" s="764" t="s">
        <v>779</v>
      </c>
      <c r="D32" s="764" t="s">
        <v>21</v>
      </c>
      <c r="E32" s="764" t="s">
        <v>750</v>
      </c>
      <c r="F32" s="764" t="s">
        <v>780</v>
      </c>
      <c r="G32" s="764" t="s">
        <v>777</v>
      </c>
      <c r="H32" s="764">
        <v>2011</v>
      </c>
      <c r="I32" s="765" t="s">
        <v>565</v>
      </c>
      <c r="J32" s="765" t="s">
        <v>583</v>
      </c>
      <c r="K32" s="50"/>
      <c r="L32" s="766"/>
      <c r="M32" s="767"/>
      <c r="N32" s="767"/>
      <c r="O32" s="767"/>
      <c r="P32" s="767"/>
      <c r="Q32" s="767"/>
      <c r="R32" s="767"/>
      <c r="S32" s="767"/>
      <c r="T32" s="767">
        <v>28.211692833054439</v>
      </c>
      <c r="U32" s="767"/>
      <c r="V32" s="767"/>
      <c r="W32" s="767"/>
      <c r="X32" s="767"/>
      <c r="Y32" s="767"/>
      <c r="Z32" s="767"/>
      <c r="AA32" s="767"/>
      <c r="AB32" s="767"/>
      <c r="AC32" s="767"/>
      <c r="AD32" s="767"/>
      <c r="AE32" s="767"/>
      <c r="AF32" s="767"/>
      <c r="AG32" s="767"/>
      <c r="AH32" s="767"/>
      <c r="AI32" s="767"/>
      <c r="AJ32" s="767"/>
      <c r="AK32" s="767"/>
      <c r="AL32" s="767"/>
      <c r="AM32" s="767"/>
      <c r="AN32" s="767"/>
      <c r="AO32" s="768"/>
      <c r="AP32" s="50"/>
      <c r="AQ32" s="766"/>
      <c r="AR32" s="767"/>
      <c r="AS32" s="767"/>
      <c r="AT32" s="767"/>
      <c r="AU32" s="767"/>
      <c r="AV32" s="767"/>
      <c r="AW32" s="767"/>
      <c r="AX32" s="767"/>
      <c r="AY32" s="767">
        <v>87819.115629882566</v>
      </c>
      <c r="AZ32" s="767"/>
      <c r="BA32" s="767"/>
      <c r="BB32" s="767"/>
      <c r="BC32" s="767"/>
      <c r="BD32" s="767"/>
      <c r="BE32" s="767"/>
      <c r="BF32" s="767"/>
      <c r="BG32" s="767"/>
      <c r="BH32" s="767"/>
      <c r="BI32" s="767"/>
      <c r="BJ32" s="767"/>
      <c r="BK32" s="767"/>
      <c r="BL32" s="767"/>
      <c r="BM32" s="767"/>
      <c r="BN32" s="767"/>
      <c r="BO32" s="767"/>
      <c r="BP32" s="767"/>
      <c r="BQ32" s="767"/>
      <c r="BR32" s="767"/>
      <c r="BS32" s="767"/>
      <c r="BT32" s="768"/>
      <c r="BV32" s="12"/>
      <c r="BW32" s="12"/>
      <c r="BX32" s="12"/>
    </row>
    <row r="33" spans="1:76">
      <c r="A33" s="763" t="str">
        <f t="shared" si="0"/>
        <v>IndustrialRetrofit</v>
      </c>
      <c r="B33" s="764" t="s">
        <v>775</v>
      </c>
      <c r="C33" s="764" t="s">
        <v>783</v>
      </c>
      <c r="D33" s="764" t="s">
        <v>22</v>
      </c>
      <c r="E33" s="764" t="s">
        <v>750</v>
      </c>
      <c r="F33" s="764" t="s">
        <v>783</v>
      </c>
      <c r="G33" s="764" t="s">
        <v>777</v>
      </c>
      <c r="H33" s="764">
        <v>2011</v>
      </c>
      <c r="I33" s="765" t="s">
        <v>565</v>
      </c>
      <c r="J33" s="765" t="s">
        <v>583</v>
      </c>
      <c r="K33" s="50"/>
      <c r="L33" s="766"/>
      <c r="M33" s="767"/>
      <c r="N33" s="767"/>
      <c r="O33" s="767"/>
      <c r="P33" s="767"/>
      <c r="Q33" s="767"/>
      <c r="R33" s="767"/>
      <c r="S33" s="767"/>
      <c r="T33" s="767">
        <v>13.22230027785989</v>
      </c>
      <c r="U33" s="767"/>
      <c r="V33" s="767"/>
      <c r="W33" s="767"/>
      <c r="X33" s="767"/>
      <c r="Y33" s="767"/>
      <c r="Z33" s="767"/>
      <c r="AA33" s="767"/>
      <c r="AB33" s="767"/>
      <c r="AC33" s="767"/>
      <c r="AD33" s="767"/>
      <c r="AE33" s="767"/>
      <c r="AF33" s="767"/>
      <c r="AG33" s="767"/>
      <c r="AH33" s="767"/>
      <c r="AI33" s="767"/>
      <c r="AJ33" s="767"/>
      <c r="AK33" s="767"/>
      <c r="AL33" s="767"/>
      <c r="AM33" s="767"/>
      <c r="AN33" s="767"/>
      <c r="AO33" s="768"/>
      <c r="AP33" s="50"/>
      <c r="AQ33" s="766"/>
      <c r="AR33" s="767"/>
      <c r="AS33" s="767"/>
      <c r="AT33" s="767"/>
      <c r="AU33" s="767"/>
      <c r="AV33" s="767"/>
      <c r="AW33" s="767"/>
      <c r="AX33" s="767"/>
      <c r="AY33" s="767">
        <v>77895.920895787349</v>
      </c>
      <c r="AZ33" s="767"/>
      <c r="BA33" s="767"/>
      <c r="BB33" s="767"/>
      <c r="BC33" s="767"/>
      <c r="BD33" s="767"/>
      <c r="BE33" s="767"/>
      <c r="BF33" s="767"/>
      <c r="BG33" s="767"/>
      <c r="BH33" s="767"/>
      <c r="BI33" s="767"/>
      <c r="BJ33" s="767"/>
      <c r="BK33" s="767"/>
      <c r="BL33" s="767"/>
      <c r="BM33" s="767"/>
      <c r="BN33" s="767"/>
      <c r="BO33" s="767"/>
      <c r="BP33" s="767"/>
      <c r="BQ33" s="767"/>
      <c r="BR33" s="767"/>
      <c r="BS33" s="767"/>
      <c r="BT33" s="768"/>
      <c r="BU33" s="12"/>
    </row>
    <row r="34" spans="1:76">
      <c r="A34" s="763" t="str">
        <f t="shared" si="0"/>
        <v>ConsumerBi-Annual Retailer Event</v>
      </c>
      <c r="B34" s="764" t="s">
        <v>775</v>
      </c>
      <c r="C34" s="764" t="s">
        <v>776</v>
      </c>
      <c r="D34" s="764" t="s">
        <v>5</v>
      </c>
      <c r="E34" s="764" t="s">
        <v>750</v>
      </c>
      <c r="F34" s="764" t="s">
        <v>28</v>
      </c>
      <c r="G34" s="764" t="s">
        <v>777</v>
      </c>
      <c r="H34" s="764">
        <v>2011</v>
      </c>
      <c r="I34" s="765" t="s">
        <v>565</v>
      </c>
      <c r="J34" s="765" t="s">
        <v>583</v>
      </c>
      <c r="K34" s="50"/>
      <c r="L34" s="766"/>
      <c r="M34" s="767"/>
      <c r="N34" s="767"/>
      <c r="O34" s="767"/>
      <c r="P34" s="767"/>
      <c r="Q34" s="767"/>
      <c r="R34" s="767"/>
      <c r="S34" s="767"/>
      <c r="T34" s="767">
        <v>7.6260277879581722</v>
      </c>
      <c r="U34" s="767"/>
      <c r="V34" s="767"/>
      <c r="W34" s="767"/>
      <c r="X34" s="767"/>
      <c r="Y34" s="767"/>
      <c r="Z34" s="767"/>
      <c r="AA34" s="767"/>
      <c r="AB34" s="767"/>
      <c r="AC34" s="767"/>
      <c r="AD34" s="767"/>
      <c r="AE34" s="767"/>
      <c r="AF34" s="767"/>
      <c r="AG34" s="767"/>
      <c r="AH34" s="767"/>
      <c r="AI34" s="767"/>
      <c r="AJ34" s="767"/>
      <c r="AK34" s="767"/>
      <c r="AL34" s="767"/>
      <c r="AM34" s="767"/>
      <c r="AN34" s="767"/>
      <c r="AO34" s="768"/>
      <c r="AP34" s="50"/>
      <c r="AQ34" s="766"/>
      <c r="AR34" s="767"/>
      <c r="AS34" s="767"/>
      <c r="AT34" s="767"/>
      <c r="AU34" s="767"/>
      <c r="AV34" s="767"/>
      <c r="AW34" s="767"/>
      <c r="AX34" s="767"/>
      <c r="AY34" s="767">
        <v>119575.09889143193</v>
      </c>
      <c r="AZ34" s="767"/>
      <c r="BA34" s="767"/>
      <c r="BB34" s="767"/>
      <c r="BC34" s="767"/>
      <c r="BD34" s="767"/>
      <c r="BE34" s="767"/>
      <c r="BF34" s="767"/>
      <c r="BG34" s="767"/>
      <c r="BH34" s="767"/>
      <c r="BI34" s="767"/>
      <c r="BJ34" s="767"/>
      <c r="BK34" s="767"/>
      <c r="BL34" s="767"/>
      <c r="BM34" s="767"/>
      <c r="BN34" s="767"/>
      <c r="BO34" s="767"/>
      <c r="BP34" s="767"/>
      <c r="BQ34" s="767"/>
      <c r="BR34" s="767"/>
      <c r="BS34" s="767"/>
      <c r="BT34" s="768"/>
      <c r="BU34" s="12"/>
    </row>
    <row r="35" spans="1:76" s="17" customFormat="1" ht="15.6">
      <c r="A35" s="763" t="str">
        <f t="shared" si="0"/>
        <v>ConsumerConservation Instant Coupon Booklet</v>
      </c>
      <c r="B35" s="764" t="s">
        <v>775</v>
      </c>
      <c r="C35" s="764" t="s">
        <v>776</v>
      </c>
      <c r="D35" s="764" t="s">
        <v>4</v>
      </c>
      <c r="E35" s="764" t="s">
        <v>750</v>
      </c>
      <c r="F35" s="764" t="s">
        <v>28</v>
      </c>
      <c r="G35" s="764" t="s">
        <v>777</v>
      </c>
      <c r="H35" s="764">
        <v>2011</v>
      </c>
      <c r="I35" s="765" t="s">
        <v>565</v>
      </c>
      <c r="J35" s="765" t="s">
        <v>583</v>
      </c>
      <c r="K35" s="50"/>
      <c r="L35" s="766"/>
      <c r="M35" s="767"/>
      <c r="N35" s="767"/>
      <c r="O35" s="767"/>
      <c r="P35" s="767"/>
      <c r="Q35" s="767"/>
      <c r="R35" s="767"/>
      <c r="S35" s="767"/>
      <c r="T35" s="767">
        <v>5.6372190255598582</v>
      </c>
      <c r="U35" s="767"/>
      <c r="V35" s="767"/>
      <c r="W35" s="767"/>
      <c r="X35" s="767"/>
      <c r="Y35" s="767"/>
      <c r="Z35" s="767"/>
      <c r="AA35" s="767"/>
      <c r="AB35" s="767"/>
      <c r="AC35" s="767"/>
      <c r="AD35" s="767"/>
      <c r="AE35" s="767"/>
      <c r="AF35" s="767"/>
      <c r="AG35" s="767"/>
      <c r="AH35" s="767"/>
      <c r="AI35" s="767"/>
      <c r="AJ35" s="767"/>
      <c r="AK35" s="767"/>
      <c r="AL35" s="767"/>
      <c r="AM35" s="767"/>
      <c r="AN35" s="767"/>
      <c r="AO35" s="768"/>
      <c r="AP35" s="50"/>
      <c r="AQ35" s="766"/>
      <c r="AR35" s="767"/>
      <c r="AS35" s="767"/>
      <c r="AT35" s="767"/>
      <c r="AU35" s="767"/>
      <c r="AV35" s="767"/>
      <c r="AW35" s="767"/>
      <c r="AX35" s="767"/>
      <c r="AY35" s="767">
        <v>100418</v>
      </c>
      <c r="AZ35" s="767"/>
      <c r="BA35" s="767"/>
      <c r="BB35" s="767"/>
      <c r="BC35" s="767"/>
      <c r="BD35" s="767"/>
      <c r="BE35" s="767"/>
      <c r="BF35" s="767"/>
      <c r="BG35" s="767"/>
      <c r="BH35" s="767"/>
      <c r="BI35" s="767"/>
      <c r="BJ35" s="767"/>
      <c r="BK35" s="767"/>
      <c r="BL35" s="767"/>
      <c r="BM35" s="767"/>
      <c r="BN35" s="767"/>
      <c r="BO35" s="767"/>
      <c r="BP35" s="767"/>
      <c r="BQ35" s="767"/>
      <c r="BR35" s="767"/>
      <c r="BS35" s="767"/>
      <c r="BT35" s="768"/>
      <c r="BV35" s="12"/>
      <c r="BW35" s="12"/>
      <c r="BX35" s="12"/>
    </row>
    <row r="36" spans="1:76" s="17" customFormat="1" ht="16.5" customHeight="1">
      <c r="A36" s="763" t="str">
        <f t="shared" si="0"/>
        <v>ConsumerBi-Annual Retailer Event</v>
      </c>
      <c r="B36" s="764" t="s">
        <v>778</v>
      </c>
      <c r="C36" s="764" t="s">
        <v>776</v>
      </c>
      <c r="D36" s="764" t="s">
        <v>5</v>
      </c>
      <c r="E36" s="764" t="s">
        <v>750</v>
      </c>
      <c r="F36" s="764" t="s">
        <v>28</v>
      </c>
      <c r="G36" s="764" t="s">
        <v>777</v>
      </c>
      <c r="H36" s="764">
        <v>2011</v>
      </c>
      <c r="I36" s="765" t="s">
        <v>566</v>
      </c>
      <c r="J36" s="765" t="s">
        <v>576</v>
      </c>
      <c r="K36" s="50"/>
      <c r="L36" s="766"/>
      <c r="M36" s="767"/>
      <c r="N36" s="767"/>
      <c r="O36" s="767"/>
      <c r="P36" s="767"/>
      <c r="Q36" s="767"/>
      <c r="R36" s="767"/>
      <c r="S36" s="767"/>
      <c r="T36" s="767">
        <v>0.37221550973323309</v>
      </c>
      <c r="U36" s="767"/>
      <c r="V36" s="767"/>
      <c r="W36" s="767"/>
      <c r="X36" s="767"/>
      <c r="Y36" s="767"/>
      <c r="Z36" s="767"/>
      <c r="AA36" s="767"/>
      <c r="AB36" s="767"/>
      <c r="AC36" s="767"/>
      <c r="AD36" s="767"/>
      <c r="AE36" s="767"/>
      <c r="AF36" s="767"/>
      <c r="AG36" s="767"/>
      <c r="AH36" s="767"/>
      <c r="AI36" s="767"/>
      <c r="AJ36" s="767"/>
      <c r="AK36" s="767"/>
      <c r="AL36" s="767"/>
      <c r="AM36" s="767"/>
      <c r="AN36" s="767"/>
      <c r="AO36" s="768"/>
      <c r="AP36" s="50"/>
      <c r="AQ36" s="766"/>
      <c r="AR36" s="767"/>
      <c r="AS36" s="767"/>
      <c r="AT36" s="767"/>
      <c r="AU36" s="767"/>
      <c r="AV36" s="767"/>
      <c r="AW36" s="767"/>
      <c r="AX36" s="767"/>
      <c r="AY36" s="767"/>
      <c r="AZ36" s="767"/>
      <c r="BA36" s="767"/>
      <c r="BB36" s="767"/>
      <c r="BC36" s="767"/>
      <c r="BD36" s="767"/>
      <c r="BE36" s="767"/>
      <c r="BF36" s="767"/>
      <c r="BG36" s="767"/>
      <c r="BH36" s="767"/>
      <c r="BI36" s="767"/>
      <c r="BJ36" s="767"/>
      <c r="BK36" s="767"/>
      <c r="BL36" s="767"/>
      <c r="BM36" s="767"/>
      <c r="BN36" s="767"/>
      <c r="BO36" s="767"/>
      <c r="BP36" s="767"/>
      <c r="BQ36" s="767"/>
      <c r="BR36" s="767"/>
      <c r="BS36" s="767"/>
      <c r="BT36" s="768"/>
      <c r="BV36" s="12"/>
      <c r="BW36" s="12"/>
      <c r="BX36" s="12"/>
    </row>
    <row r="37" spans="1:76">
      <c r="A37" s="763" t="str">
        <f t="shared" si="0"/>
        <v>BusinessDirect Install Lighting</v>
      </c>
      <c r="B37" s="764" t="s">
        <v>778</v>
      </c>
      <c r="C37" s="764" t="s">
        <v>779</v>
      </c>
      <c r="D37" s="764" t="s">
        <v>21</v>
      </c>
      <c r="E37" s="764" t="s">
        <v>750</v>
      </c>
      <c r="F37" s="764" t="s">
        <v>781</v>
      </c>
      <c r="G37" s="764" t="s">
        <v>777</v>
      </c>
      <c r="H37" s="764">
        <v>2011</v>
      </c>
      <c r="I37" s="765" t="s">
        <v>566</v>
      </c>
      <c r="J37" s="765" t="s">
        <v>576</v>
      </c>
      <c r="K37" s="50"/>
      <c r="L37" s="766"/>
      <c r="M37" s="767"/>
      <c r="N37" s="767"/>
      <c r="O37" s="767"/>
      <c r="P37" s="767"/>
      <c r="Q37" s="767"/>
      <c r="R37" s="767"/>
      <c r="S37" s="767"/>
      <c r="T37" s="767">
        <v>0.24886570497181143</v>
      </c>
      <c r="U37" s="767"/>
      <c r="V37" s="767"/>
      <c r="W37" s="767"/>
      <c r="X37" s="767"/>
      <c r="Y37" s="767"/>
      <c r="Z37" s="767"/>
      <c r="AA37" s="767"/>
      <c r="AB37" s="767"/>
      <c r="AC37" s="767"/>
      <c r="AD37" s="767"/>
      <c r="AE37" s="767"/>
      <c r="AF37" s="767"/>
      <c r="AG37" s="767"/>
      <c r="AH37" s="767"/>
      <c r="AI37" s="767"/>
      <c r="AJ37" s="767"/>
      <c r="AK37" s="767"/>
      <c r="AL37" s="767"/>
      <c r="AM37" s="767"/>
      <c r="AN37" s="767"/>
      <c r="AO37" s="768"/>
      <c r="AP37" s="50"/>
      <c r="AQ37" s="766"/>
      <c r="AR37" s="767"/>
      <c r="AS37" s="767"/>
      <c r="AT37" s="767"/>
      <c r="AU37" s="767"/>
      <c r="AV37" s="767"/>
      <c r="AW37" s="767"/>
      <c r="AX37" s="767"/>
      <c r="AY37" s="767"/>
      <c r="AZ37" s="767"/>
      <c r="BA37" s="767"/>
      <c r="BB37" s="767"/>
      <c r="BC37" s="767"/>
      <c r="BD37" s="767"/>
      <c r="BE37" s="767"/>
      <c r="BF37" s="767"/>
      <c r="BG37" s="767"/>
      <c r="BH37" s="767"/>
      <c r="BI37" s="767"/>
      <c r="BJ37" s="767"/>
      <c r="BK37" s="767"/>
      <c r="BL37" s="767"/>
      <c r="BM37" s="767"/>
      <c r="BN37" s="767"/>
      <c r="BO37" s="767"/>
      <c r="BP37" s="767"/>
      <c r="BQ37" s="767"/>
      <c r="BR37" s="767"/>
      <c r="BS37" s="767"/>
      <c r="BT37" s="768"/>
      <c r="BU37" s="12"/>
    </row>
    <row r="38" spans="1:76">
      <c r="A38" s="763" t="str">
        <f t="shared" si="0"/>
        <v>ConsumerConservation Instant Coupon Booklet</v>
      </c>
      <c r="B38" s="764" t="s">
        <v>778</v>
      </c>
      <c r="C38" s="764" t="s">
        <v>776</v>
      </c>
      <c r="D38" s="764" t="s">
        <v>4</v>
      </c>
      <c r="E38" s="764" t="s">
        <v>750</v>
      </c>
      <c r="F38" s="764" t="s">
        <v>28</v>
      </c>
      <c r="G38" s="764" t="s">
        <v>777</v>
      </c>
      <c r="H38" s="764">
        <v>2011</v>
      </c>
      <c r="I38" s="765" t="s">
        <v>566</v>
      </c>
      <c r="J38" s="765" t="s">
        <v>576</v>
      </c>
      <c r="K38" s="50"/>
      <c r="L38" s="766"/>
      <c r="M38" s="767"/>
      <c r="N38" s="767"/>
      <c r="O38" s="767"/>
      <c r="P38" s="767"/>
      <c r="Q38" s="767"/>
      <c r="R38" s="767"/>
      <c r="S38" s="767"/>
      <c r="T38" s="767">
        <v>6.9142605360815304E-2</v>
      </c>
      <c r="U38" s="767"/>
      <c r="V38" s="767"/>
      <c r="W38" s="767"/>
      <c r="X38" s="767"/>
      <c r="Y38" s="767"/>
      <c r="Z38" s="767"/>
      <c r="AA38" s="767"/>
      <c r="AB38" s="767"/>
      <c r="AC38" s="767"/>
      <c r="AD38" s="767"/>
      <c r="AE38" s="767"/>
      <c r="AF38" s="767"/>
      <c r="AG38" s="767"/>
      <c r="AH38" s="767"/>
      <c r="AI38" s="767"/>
      <c r="AJ38" s="767"/>
      <c r="AK38" s="767"/>
      <c r="AL38" s="767"/>
      <c r="AM38" s="767"/>
      <c r="AN38" s="767"/>
      <c r="AO38" s="768"/>
      <c r="AP38" s="50"/>
      <c r="AQ38" s="766"/>
      <c r="AR38" s="767"/>
      <c r="AS38" s="767"/>
      <c r="AT38" s="767"/>
      <c r="AU38" s="767"/>
      <c r="AV38" s="767"/>
      <c r="AW38" s="767"/>
      <c r="AX38" s="767"/>
      <c r="AY38" s="767"/>
      <c r="AZ38" s="767"/>
      <c r="BA38" s="767"/>
      <c r="BB38" s="767"/>
      <c r="BC38" s="767"/>
      <c r="BD38" s="767"/>
      <c r="BE38" s="767"/>
      <c r="BF38" s="767"/>
      <c r="BG38" s="767"/>
      <c r="BH38" s="767"/>
      <c r="BI38" s="767"/>
      <c r="BJ38" s="767"/>
      <c r="BK38" s="767"/>
      <c r="BL38" s="767"/>
      <c r="BM38" s="767"/>
      <c r="BN38" s="767"/>
      <c r="BO38" s="767"/>
      <c r="BP38" s="767"/>
      <c r="BQ38" s="767"/>
      <c r="BR38" s="767"/>
      <c r="BS38" s="767"/>
      <c r="BT38" s="768"/>
      <c r="BU38" s="12"/>
    </row>
    <row r="39" spans="1:76" s="17" customFormat="1" ht="15.6">
      <c r="A39" s="763" t="str">
        <f t="shared" si="0"/>
        <v>Home AssistanceHome Assistance Program</v>
      </c>
      <c r="B39" s="764" t="s">
        <v>206</v>
      </c>
      <c r="C39" s="764" t="s">
        <v>784</v>
      </c>
      <c r="D39" s="764" t="s">
        <v>14</v>
      </c>
      <c r="E39" s="764" t="s">
        <v>750</v>
      </c>
      <c r="F39" s="764" t="s">
        <v>28</v>
      </c>
      <c r="G39" s="764" t="s">
        <v>777</v>
      </c>
      <c r="H39" s="764">
        <v>2011</v>
      </c>
      <c r="I39" s="765" t="s">
        <v>568</v>
      </c>
      <c r="J39" s="765" t="s">
        <v>576</v>
      </c>
      <c r="K39" s="50"/>
      <c r="L39" s="766"/>
      <c r="M39" s="767"/>
      <c r="N39" s="767"/>
      <c r="O39" s="767"/>
      <c r="P39" s="767"/>
      <c r="Q39" s="767"/>
      <c r="R39" s="767"/>
      <c r="S39" s="767"/>
      <c r="T39" s="767">
        <v>5.0205956000000003E-2</v>
      </c>
      <c r="U39" s="767"/>
      <c r="V39" s="767"/>
      <c r="W39" s="767"/>
      <c r="X39" s="767"/>
      <c r="Y39" s="767"/>
      <c r="Z39" s="767"/>
      <c r="AA39" s="767"/>
      <c r="AB39" s="767"/>
      <c r="AC39" s="767"/>
      <c r="AD39" s="767"/>
      <c r="AE39" s="767"/>
      <c r="AF39" s="767"/>
      <c r="AG39" s="767"/>
      <c r="AH39" s="767"/>
      <c r="AI39" s="767"/>
      <c r="AJ39" s="767"/>
      <c r="AK39" s="767"/>
      <c r="AL39" s="767"/>
      <c r="AM39" s="767"/>
      <c r="AN39" s="767"/>
      <c r="AO39" s="768"/>
      <c r="AP39" s="50"/>
      <c r="AQ39" s="766"/>
      <c r="AR39" s="767"/>
      <c r="AS39" s="767"/>
      <c r="AT39" s="767"/>
      <c r="AU39" s="767"/>
      <c r="AV39" s="767"/>
      <c r="AW39" s="767"/>
      <c r="AX39" s="767"/>
      <c r="AY39" s="767"/>
      <c r="AZ39" s="767"/>
      <c r="BA39" s="767"/>
      <c r="BB39" s="767"/>
      <c r="BC39" s="767"/>
      <c r="BD39" s="767"/>
      <c r="BE39" s="767"/>
      <c r="BF39" s="767"/>
      <c r="BG39" s="767"/>
      <c r="BH39" s="767"/>
      <c r="BI39" s="767"/>
      <c r="BJ39" s="767"/>
      <c r="BK39" s="767"/>
      <c r="BL39" s="767"/>
      <c r="BM39" s="767"/>
      <c r="BN39" s="767"/>
      <c r="BO39" s="767"/>
      <c r="BP39" s="767"/>
      <c r="BQ39" s="767"/>
      <c r="BR39" s="767"/>
      <c r="BS39" s="767"/>
      <c r="BT39" s="768"/>
      <c r="BV39" s="12"/>
      <c r="BW39" s="12"/>
      <c r="BX39" s="12"/>
    </row>
    <row r="40" spans="1:76" s="17" customFormat="1" ht="16.5" customHeight="1">
      <c r="A40" s="763" t="str">
        <f t="shared" si="0"/>
        <v>ConsumerHVAC Incentives</v>
      </c>
      <c r="B40" s="764" t="s">
        <v>778</v>
      </c>
      <c r="C40" s="764" t="s">
        <v>776</v>
      </c>
      <c r="D40" s="764" t="s">
        <v>3</v>
      </c>
      <c r="E40" s="764" t="s">
        <v>750</v>
      </c>
      <c r="F40" s="764" t="s">
        <v>28</v>
      </c>
      <c r="G40" s="764" t="s">
        <v>777</v>
      </c>
      <c r="H40" s="764">
        <v>2011</v>
      </c>
      <c r="I40" s="765" t="s">
        <v>566</v>
      </c>
      <c r="J40" s="765" t="s">
        <v>576</v>
      </c>
      <c r="K40" s="50"/>
      <c r="L40" s="766"/>
      <c r="M40" s="767"/>
      <c r="N40" s="767"/>
      <c r="O40" s="767"/>
      <c r="P40" s="767"/>
      <c r="Q40" s="767"/>
      <c r="R40" s="767"/>
      <c r="S40" s="767"/>
      <c r="T40" s="767">
        <v>-47.960857457883151</v>
      </c>
      <c r="U40" s="767"/>
      <c r="V40" s="767"/>
      <c r="W40" s="767"/>
      <c r="X40" s="767"/>
      <c r="Y40" s="767"/>
      <c r="Z40" s="767"/>
      <c r="AA40" s="767"/>
      <c r="AB40" s="767"/>
      <c r="AC40" s="767"/>
      <c r="AD40" s="767"/>
      <c r="AE40" s="767"/>
      <c r="AF40" s="767"/>
      <c r="AG40" s="767"/>
      <c r="AH40" s="767"/>
      <c r="AI40" s="767"/>
      <c r="AJ40" s="767"/>
      <c r="AK40" s="767"/>
      <c r="AL40" s="767"/>
      <c r="AM40" s="767"/>
      <c r="AN40" s="767"/>
      <c r="AO40" s="768"/>
      <c r="AP40" s="50"/>
      <c r="AQ40" s="766"/>
      <c r="AR40" s="767"/>
      <c r="AS40" s="767"/>
      <c r="AT40" s="767"/>
      <c r="AU40" s="767"/>
      <c r="AV40" s="767"/>
      <c r="AW40" s="767"/>
      <c r="AX40" s="767"/>
      <c r="AY40" s="767">
        <v>-88548.136135912064</v>
      </c>
      <c r="AZ40" s="767"/>
      <c r="BA40" s="767"/>
      <c r="BB40" s="767"/>
      <c r="BC40" s="767"/>
      <c r="BD40" s="767"/>
      <c r="BE40" s="767"/>
      <c r="BF40" s="767"/>
      <c r="BG40" s="767"/>
      <c r="BH40" s="767"/>
      <c r="BI40" s="767"/>
      <c r="BJ40" s="767"/>
      <c r="BK40" s="767"/>
      <c r="BL40" s="767"/>
      <c r="BM40" s="767"/>
      <c r="BN40" s="767"/>
      <c r="BO40" s="767"/>
      <c r="BP40" s="767"/>
      <c r="BQ40" s="767"/>
      <c r="BR40" s="767"/>
      <c r="BS40" s="767"/>
      <c r="BT40" s="768"/>
      <c r="BV40" s="12"/>
      <c r="BW40" s="12"/>
      <c r="BX40" s="12"/>
    </row>
    <row r="41" spans="1:76">
      <c r="A41" s="763" t="str">
        <f t="shared" si="0"/>
        <v>ConsumerBi-Annual Retailer Event</v>
      </c>
      <c r="B41" s="764" t="s">
        <v>775</v>
      </c>
      <c r="C41" s="764" t="s">
        <v>776</v>
      </c>
      <c r="D41" s="764" t="s">
        <v>5</v>
      </c>
      <c r="E41" s="764" t="s">
        <v>750</v>
      </c>
      <c r="F41" s="764" t="s">
        <v>28</v>
      </c>
      <c r="G41" s="764" t="s">
        <v>777</v>
      </c>
      <c r="H41" s="764">
        <v>2012</v>
      </c>
      <c r="I41" s="765" t="s">
        <v>566</v>
      </c>
      <c r="J41" s="765" t="s">
        <v>583</v>
      </c>
      <c r="K41" s="50"/>
      <c r="L41" s="766"/>
      <c r="M41" s="767"/>
      <c r="N41" s="767"/>
      <c r="O41" s="767"/>
      <c r="P41" s="767"/>
      <c r="Q41" s="767"/>
      <c r="R41" s="767"/>
      <c r="S41" s="767"/>
      <c r="T41" s="767">
        <v>5.6697360392609832</v>
      </c>
      <c r="U41" s="767"/>
      <c r="V41" s="767"/>
      <c r="W41" s="767"/>
      <c r="X41" s="767"/>
      <c r="Y41" s="767"/>
      <c r="Z41" s="767"/>
      <c r="AA41" s="767"/>
      <c r="AB41" s="767"/>
      <c r="AC41" s="767"/>
      <c r="AD41" s="767"/>
      <c r="AE41" s="767"/>
      <c r="AF41" s="767"/>
      <c r="AG41" s="767"/>
      <c r="AH41" s="767"/>
      <c r="AI41" s="767"/>
      <c r="AJ41" s="767"/>
      <c r="AK41" s="767"/>
      <c r="AL41" s="767"/>
      <c r="AM41" s="767"/>
      <c r="AN41" s="767"/>
      <c r="AO41" s="768"/>
      <c r="AP41" s="50"/>
      <c r="AQ41" s="766"/>
      <c r="AR41" s="767"/>
      <c r="AS41" s="767"/>
      <c r="AT41" s="767"/>
      <c r="AU41" s="767"/>
      <c r="AV41" s="767"/>
      <c r="AW41" s="767"/>
      <c r="AX41" s="767"/>
      <c r="AY41" s="767">
        <v>88217.825754474223</v>
      </c>
      <c r="AZ41" s="767"/>
      <c r="BA41" s="767"/>
      <c r="BB41" s="767"/>
      <c r="BC41" s="767"/>
      <c r="BD41" s="767"/>
      <c r="BE41" s="767"/>
      <c r="BF41" s="767"/>
      <c r="BG41" s="767"/>
      <c r="BH41" s="767"/>
      <c r="BI41" s="767"/>
      <c r="BJ41" s="767"/>
      <c r="BK41" s="767"/>
      <c r="BL41" s="767"/>
      <c r="BM41" s="767"/>
      <c r="BN41" s="767"/>
      <c r="BO41" s="767"/>
      <c r="BP41" s="767"/>
      <c r="BQ41" s="767"/>
      <c r="BR41" s="767"/>
      <c r="BS41" s="767"/>
      <c r="BT41" s="768"/>
      <c r="BU41" s="12"/>
    </row>
    <row r="42" spans="1:76">
      <c r="A42" s="763" t="str">
        <f t="shared" si="0"/>
        <v>ConsumerConservation Instant Coupon Booklet</v>
      </c>
      <c r="B42" s="764" t="s">
        <v>775</v>
      </c>
      <c r="C42" s="764" t="s">
        <v>776</v>
      </c>
      <c r="D42" s="764" t="s">
        <v>4</v>
      </c>
      <c r="E42" s="764" t="s">
        <v>750</v>
      </c>
      <c r="F42" s="764" t="s">
        <v>28</v>
      </c>
      <c r="G42" s="764" t="s">
        <v>777</v>
      </c>
      <c r="H42" s="764">
        <v>2012</v>
      </c>
      <c r="I42" s="765" t="s">
        <v>566</v>
      </c>
      <c r="J42" s="765" t="s">
        <v>583</v>
      </c>
      <c r="K42" s="50"/>
      <c r="L42" s="766"/>
      <c r="M42" s="767"/>
      <c r="N42" s="767"/>
      <c r="O42" s="767"/>
      <c r="P42" s="767"/>
      <c r="Q42" s="767"/>
      <c r="R42" s="767"/>
      <c r="S42" s="767"/>
      <c r="T42" s="767">
        <v>1.2929165620527046</v>
      </c>
      <c r="U42" s="767"/>
      <c r="V42" s="767"/>
      <c r="W42" s="767"/>
      <c r="X42" s="767"/>
      <c r="Y42" s="767"/>
      <c r="Z42" s="767"/>
      <c r="AA42" s="767"/>
      <c r="AB42" s="767"/>
      <c r="AC42" s="767"/>
      <c r="AD42" s="767"/>
      <c r="AE42" s="767"/>
      <c r="AF42" s="767"/>
      <c r="AG42" s="767"/>
      <c r="AH42" s="767"/>
      <c r="AI42" s="767"/>
      <c r="AJ42" s="767"/>
      <c r="AK42" s="767"/>
      <c r="AL42" s="767"/>
      <c r="AM42" s="767"/>
      <c r="AN42" s="767"/>
      <c r="AO42" s="768"/>
      <c r="AP42" s="50"/>
      <c r="AQ42" s="766"/>
      <c r="AR42" s="767"/>
      <c r="AS42" s="767"/>
      <c r="AT42" s="767"/>
      <c r="AU42" s="767"/>
      <c r="AV42" s="767"/>
      <c r="AW42" s="767"/>
      <c r="AX42" s="767"/>
      <c r="AY42" s="767">
        <v>4261</v>
      </c>
      <c r="AZ42" s="767"/>
      <c r="BA42" s="767"/>
      <c r="BB42" s="767"/>
      <c r="BC42" s="767"/>
      <c r="BD42" s="767"/>
      <c r="BE42" s="767"/>
      <c r="BF42" s="767"/>
      <c r="BG42" s="767"/>
      <c r="BH42" s="767"/>
      <c r="BI42" s="767"/>
      <c r="BJ42" s="767"/>
      <c r="BK42" s="767"/>
      <c r="BL42" s="767"/>
      <c r="BM42" s="767"/>
      <c r="BN42" s="767"/>
      <c r="BO42" s="767"/>
      <c r="BP42" s="767"/>
      <c r="BQ42" s="767"/>
      <c r="BR42" s="767"/>
      <c r="BS42" s="767"/>
      <c r="BT42" s="768"/>
      <c r="BU42" s="12"/>
    </row>
    <row r="43" spans="1:76" s="17" customFormat="1" ht="15.6">
      <c r="A43" s="763" t="str">
        <f t="shared" si="0"/>
        <v>BusinessDirect Install Lighting</v>
      </c>
      <c r="B43" s="764" t="s">
        <v>775</v>
      </c>
      <c r="C43" s="764" t="s">
        <v>779</v>
      </c>
      <c r="D43" s="764" t="s">
        <v>21</v>
      </c>
      <c r="E43" s="764" t="s">
        <v>750</v>
      </c>
      <c r="F43" s="764" t="s">
        <v>781</v>
      </c>
      <c r="G43" s="764" t="s">
        <v>777</v>
      </c>
      <c r="H43" s="764">
        <v>2012</v>
      </c>
      <c r="I43" s="765" t="s">
        <v>566</v>
      </c>
      <c r="J43" s="765" t="s">
        <v>583</v>
      </c>
      <c r="K43" s="50"/>
      <c r="L43" s="766"/>
      <c r="M43" s="767"/>
      <c r="N43" s="767"/>
      <c r="O43" s="767"/>
      <c r="P43" s="767"/>
      <c r="Q43" s="767"/>
      <c r="R43" s="767"/>
      <c r="S43" s="767"/>
      <c r="T43" s="767">
        <v>50.76648620800502</v>
      </c>
      <c r="U43" s="767"/>
      <c r="V43" s="767"/>
      <c r="W43" s="767"/>
      <c r="X43" s="767"/>
      <c r="Y43" s="767"/>
      <c r="Z43" s="767"/>
      <c r="AA43" s="767"/>
      <c r="AB43" s="767"/>
      <c r="AC43" s="767"/>
      <c r="AD43" s="767"/>
      <c r="AE43" s="767"/>
      <c r="AF43" s="767"/>
      <c r="AG43" s="767"/>
      <c r="AH43" s="767"/>
      <c r="AI43" s="767"/>
      <c r="AJ43" s="767"/>
      <c r="AK43" s="767"/>
      <c r="AL43" s="767"/>
      <c r="AM43" s="767"/>
      <c r="AN43" s="767"/>
      <c r="AO43" s="768"/>
      <c r="AP43" s="50"/>
      <c r="AQ43" s="766"/>
      <c r="AR43" s="767"/>
      <c r="AS43" s="767"/>
      <c r="AT43" s="767"/>
      <c r="AU43" s="767"/>
      <c r="AV43" s="767"/>
      <c r="AW43" s="767"/>
      <c r="AX43" s="767"/>
      <c r="AY43" s="767">
        <v>205740.25369164796</v>
      </c>
      <c r="AZ43" s="767"/>
      <c r="BA43" s="767"/>
      <c r="BB43" s="767"/>
      <c r="BC43" s="767"/>
      <c r="BD43" s="767"/>
      <c r="BE43" s="767"/>
      <c r="BF43" s="767"/>
      <c r="BG43" s="767"/>
      <c r="BH43" s="767"/>
      <c r="BI43" s="767"/>
      <c r="BJ43" s="767"/>
      <c r="BK43" s="767"/>
      <c r="BL43" s="767"/>
      <c r="BM43" s="767"/>
      <c r="BN43" s="767"/>
      <c r="BO43" s="767"/>
      <c r="BP43" s="767"/>
      <c r="BQ43" s="767"/>
      <c r="BR43" s="767"/>
      <c r="BS43" s="767"/>
      <c r="BT43" s="768"/>
      <c r="BV43" s="12"/>
      <c r="BW43" s="12"/>
      <c r="BX43" s="12"/>
    </row>
    <row r="44" spans="1:76" s="17" customFormat="1" ht="16.5" customHeight="1">
      <c r="A44" s="763" t="str">
        <f t="shared" si="0"/>
        <v>Pre-2011 Programs Completed in 2011High Performance New Construction</v>
      </c>
      <c r="B44" s="764" t="s">
        <v>775</v>
      </c>
      <c r="C44" s="764" t="s">
        <v>782</v>
      </c>
      <c r="D44" s="764" t="s">
        <v>17</v>
      </c>
      <c r="E44" s="764" t="s">
        <v>750</v>
      </c>
      <c r="F44" s="764" t="s">
        <v>781</v>
      </c>
      <c r="G44" s="764" t="s">
        <v>777</v>
      </c>
      <c r="H44" s="764">
        <v>2012</v>
      </c>
      <c r="I44" s="765" t="s">
        <v>566</v>
      </c>
      <c r="J44" s="765" t="s">
        <v>583</v>
      </c>
      <c r="K44" s="50"/>
      <c r="L44" s="766"/>
      <c r="M44" s="767"/>
      <c r="N44" s="767"/>
      <c r="O44" s="767"/>
      <c r="P44" s="767"/>
      <c r="Q44" s="767"/>
      <c r="R44" s="767"/>
      <c r="S44" s="767"/>
      <c r="T44" s="767">
        <v>0.74653743393006278</v>
      </c>
      <c r="U44" s="767"/>
      <c r="V44" s="767"/>
      <c r="W44" s="767"/>
      <c r="X44" s="767"/>
      <c r="Y44" s="767"/>
      <c r="Z44" s="767"/>
      <c r="AA44" s="767"/>
      <c r="AB44" s="767"/>
      <c r="AC44" s="767"/>
      <c r="AD44" s="767"/>
      <c r="AE44" s="767"/>
      <c r="AF44" s="767"/>
      <c r="AG44" s="767"/>
      <c r="AH44" s="767"/>
      <c r="AI44" s="767"/>
      <c r="AJ44" s="767"/>
      <c r="AK44" s="767"/>
      <c r="AL44" s="767"/>
      <c r="AM44" s="767"/>
      <c r="AN44" s="767"/>
      <c r="AO44" s="768"/>
      <c r="AP44" s="50"/>
      <c r="AQ44" s="766"/>
      <c r="AR44" s="767"/>
      <c r="AS44" s="767"/>
      <c r="AT44" s="767"/>
      <c r="AU44" s="767"/>
      <c r="AV44" s="767"/>
      <c r="AW44" s="767"/>
      <c r="AX44" s="767"/>
      <c r="AY44" s="767">
        <v>723.27255274789718</v>
      </c>
      <c r="AZ44" s="767"/>
      <c r="BA44" s="767"/>
      <c r="BB44" s="767"/>
      <c r="BC44" s="767"/>
      <c r="BD44" s="767"/>
      <c r="BE44" s="767"/>
      <c r="BF44" s="767"/>
      <c r="BG44" s="767"/>
      <c r="BH44" s="767"/>
      <c r="BI44" s="767"/>
      <c r="BJ44" s="767"/>
      <c r="BK44" s="767"/>
      <c r="BL44" s="767"/>
      <c r="BM44" s="767"/>
      <c r="BN44" s="767"/>
      <c r="BO44" s="767"/>
      <c r="BP44" s="767"/>
      <c r="BQ44" s="767"/>
      <c r="BR44" s="767"/>
      <c r="BS44" s="767"/>
      <c r="BT44" s="768"/>
      <c r="BV44" s="12"/>
      <c r="BW44" s="12"/>
      <c r="BX44" s="12"/>
    </row>
    <row r="45" spans="1:76">
      <c r="A45" s="763" t="str">
        <f t="shared" si="0"/>
        <v>Home AssistanceHome Assistance Program</v>
      </c>
      <c r="B45" s="764" t="s">
        <v>775</v>
      </c>
      <c r="C45" s="764" t="s">
        <v>784</v>
      </c>
      <c r="D45" s="764" t="s">
        <v>14</v>
      </c>
      <c r="E45" s="764" t="s">
        <v>750</v>
      </c>
      <c r="F45" s="764" t="s">
        <v>28</v>
      </c>
      <c r="G45" s="764" t="s">
        <v>777</v>
      </c>
      <c r="H45" s="764">
        <v>2012</v>
      </c>
      <c r="I45" s="765" t="s">
        <v>566</v>
      </c>
      <c r="J45" s="765" t="s">
        <v>583</v>
      </c>
      <c r="K45" s="50"/>
      <c r="L45" s="766"/>
      <c r="M45" s="767"/>
      <c r="N45" s="767"/>
      <c r="O45" s="767"/>
      <c r="P45" s="767"/>
      <c r="Q45" s="767"/>
      <c r="R45" s="767"/>
      <c r="S45" s="767"/>
      <c r="T45" s="767">
        <v>4.8324233198072744</v>
      </c>
      <c r="U45" s="767"/>
      <c r="V45" s="767"/>
      <c r="W45" s="767"/>
      <c r="X45" s="767"/>
      <c r="Y45" s="767"/>
      <c r="Z45" s="767"/>
      <c r="AA45" s="767"/>
      <c r="AB45" s="767"/>
      <c r="AC45" s="767"/>
      <c r="AD45" s="767"/>
      <c r="AE45" s="767"/>
      <c r="AF45" s="767"/>
      <c r="AG45" s="767"/>
      <c r="AH45" s="767"/>
      <c r="AI45" s="767"/>
      <c r="AJ45" s="767"/>
      <c r="AK45" s="767"/>
      <c r="AL45" s="767"/>
      <c r="AM45" s="767"/>
      <c r="AN45" s="767"/>
      <c r="AO45" s="768"/>
      <c r="AP45" s="50"/>
      <c r="AQ45" s="766"/>
      <c r="AR45" s="767"/>
      <c r="AS45" s="767"/>
      <c r="AT45" s="767"/>
      <c r="AU45" s="767"/>
      <c r="AV45" s="767"/>
      <c r="AW45" s="767"/>
      <c r="AX45" s="767"/>
      <c r="AY45" s="767">
        <v>47525</v>
      </c>
      <c r="AZ45" s="767"/>
      <c r="BA45" s="767"/>
      <c r="BB45" s="767"/>
      <c r="BC45" s="767"/>
      <c r="BD45" s="767"/>
      <c r="BE45" s="767"/>
      <c r="BF45" s="767"/>
      <c r="BG45" s="767"/>
      <c r="BH45" s="767"/>
      <c r="BI45" s="767"/>
      <c r="BJ45" s="767"/>
      <c r="BK45" s="767"/>
      <c r="BL45" s="767"/>
      <c r="BM45" s="767"/>
      <c r="BN45" s="767"/>
      <c r="BO45" s="767"/>
      <c r="BP45" s="767"/>
      <c r="BQ45" s="767"/>
      <c r="BR45" s="767"/>
      <c r="BS45" s="767"/>
      <c r="BT45" s="768"/>
      <c r="BU45" s="12"/>
    </row>
    <row r="46" spans="1:76">
      <c r="A46" s="763" t="str">
        <f t="shared" si="0"/>
        <v>ConsumerHVAC Incentives</v>
      </c>
      <c r="B46" s="764" t="s">
        <v>775</v>
      </c>
      <c r="C46" s="764" t="s">
        <v>776</v>
      </c>
      <c r="D46" s="764" t="s">
        <v>3</v>
      </c>
      <c r="E46" s="764" t="s">
        <v>750</v>
      </c>
      <c r="F46" s="764" t="s">
        <v>28</v>
      </c>
      <c r="G46" s="764" t="s">
        <v>777</v>
      </c>
      <c r="H46" s="764">
        <v>2012</v>
      </c>
      <c r="I46" s="765" t="s">
        <v>566</v>
      </c>
      <c r="J46" s="765" t="s">
        <v>583</v>
      </c>
      <c r="K46" s="50"/>
      <c r="L46" s="766"/>
      <c r="M46" s="767"/>
      <c r="N46" s="767"/>
      <c r="O46" s="767"/>
      <c r="P46" s="767"/>
      <c r="Q46" s="767"/>
      <c r="R46" s="767"/>
      <c r="S46" s="767"/>
      <c r="T46" s="767">
        <v>196.03534226489899</v>
      </c>
      <c r="U46" s="767"/>
      <c r="V46" s="767"/>
      <c r="W46" s="767"/>
      <c r="X46" s="767"/>
      <c r="Y46" s="767"/>
      <c r="Z46" s="767"/>
      <c r="AA46" s="767"/>
      <c r="AB46" s="767"/>
      <c r="AC46" s="767"/>
      <c r="AD46" s="767"/>
      <c r="AE46" s="767"/>
      <c r="AF46" s="767"/>
      <c r="AG46" s="767"/>
      <c r="AH46" s="767"/>
      <c r="AI46" s="767"/>
      <c r="AJ46" s="767"/>
      <c r="AK46" s="767"/>
      <c r="AL46" s="767"/>
      <c r="AM46" s="767"/>
      <c r="AN46" s="767"/>
      <c r="AO46" s="768"/>
      <c r="AP46" s="50"/>
      <c r="AQ46" s="766"/>
      <c r="AR46" s="767"/>
      <c r="AS46" s="767"/>
      <c r="AT46" s="767"/>
      <c r="AU46" s="767"/>
      <c r="AV46" s="767"/>
      <c r="AW46" s="767"/>
      <c r="AX46" s="767"/>
      <c r="AY46" s="767">
        <v>329402.44805685285</v>
      </c>
      <c r="AZ46" s="767"/>
      <c r="BA46" s="767"/>
      <c r="BB46" s="767"/>
      <c r="BC46" s="767"/>
      <c r="BD46" s="767"/>
      <c r="BE46" s="767"/>
      <c r="BF46" s="767"/>
      <c r="BG46" s="767"/>
      <c r="BH46" s="767"/>
      <c r="BI46" s="767"/>
      <c r="BJ46" s="767"/>
      <c r="BK46" s="767"/>
      <c r="BL46" s="767"/>
      <c r="BM46" s="767"/>
      <c r="BN46" s="767"/>
      <c r="BO46" s="767"/>
      <c r="BP46" s="767"/>
      <c r="BQ46" s="767"/>
      <c r="BR46" s="767"/>
      <c r="BS46" s="767"/>
      <c r="BT46" s="768"/>
      <c r="BU46" s="12"/>
    </row>
    <row r="47" spans="1:76" s="17" customFormat="1" ht="15.6">
      <c r="A47" s="763" t="str">
        <f t="shared" si="0"/>
        <v>ConsumerHVAC Incentives</v>
      </c>
      <c r="B47" s="764" t="s">
        <v>206</v>
      </c>
      <c r="C47" s="764" t="s">
        <v>776</v>
      </c>
      <c r="D47" s="764" t="s">
        <v>3</v>
      </c>
      <c r="E47" s="764" t="s">
        <v>750</v>
      </c>
      <c r="F47" s="764" t="s">
        <v>28</v>
      </c>
      <c r="G47" s="764" t="s">
        <v>777</v>
      </c>
      <c r="H47" s="764">
        <v>2012</v>
      </c>
      <c r="I47" s="765" t="s">
        <v>567</v>
      </c>
      <c r="J47" s="765" t="s">
        <v>576</v>
      </c>
      <c r="K47" s="50"/>
      <c r="L47" s="766"/>
      <c r="M47" s="767"/>
      <c r="N47" s="767"/>
      <c r="O47" s="767"/>
      <c r="P47" s="767"/>
      <c r="Q47" s="767"/>
      <c r="R47" s="767"/>
      <c r="S47" s="767"/>
      <c r="T47" s="767">
        <v>3.9857394919999991</v>
      </c>
      <c r="U47" s="767"/>
      <c r="V47" s="767"/>
      <c r="W47" s="767"/>
      <c r="X47" s="767"/>
      <c r="Y47" s="767"/>
      <c r="Z47" s="767"/>
      <c r="AA47" s="767"/>
      <c r="AB47" s="767"/>
      <c r="AC47" s="767"/>
      <c r="AD47" s="767"/>
      <c r="AE47" s="767"/>
      <c r="AF47" s="767"/>
      <c r="AG47" s="767"/>
      <c r="AH47" s="767"/>
      <c r="AI47" s="767"/>
      <c r="AJ47" s="767"/>
      <c r="AK47" s="767"/>
      <c r="AL47" s="767"/>
      <c r="AM47" s="767"/>
      <c r="AN47" s="767"/>
      <c r="AO47" s="768"/>
      <c r="AP47" s="50"/>
      <c r="AQ47" s="766"/>
      <c r="AR47" s="767"/>
      <c r="AS47" s="767"/>
      <c r="AT47" s="767"/>
      <c r="AU47" s="767"/>
      <c r="AV47" s="767"/>
      <c r="AW47" s="767"/>
      <c r="AX47" s="767"/>
      <c r="AY47" s="767">
        <v>7294.7129221159994</v>
      </c>
      <c r="AZ47" s="767"/>
      <c r="BA47" s="767"/>
      <c r="BB47" s="767"/>
      <c r="BC47" s="767"/>
      <c r="BD47" s="767"/>
      <c r="BE47" s="767"/>
      <c r="BF47" s="767"/>
      <c r="BG47" s="767"/>
      <c r="BH47" s="767"/>
      <c r="BI47" s="767"/>
      <c r="BJ47" s="767"/>
      <c r="BK47" s="767"/>
      <c r="BL47" s="767"/>
      <c r="BM47" s="767"/>
      <c r="BN47" s="767"/>
      <c r="BO47" s="767"/>
      <c r="BP47" s="767"/>
      <c r="BQ47" s="767"/>
      <c r="BR47" s="767"/>
      <c r="BS47" s="767"/>
      <c r="BT47" s="768"/>
      <c r="BV47" s="12"/>
      <c r="BW47" s="12"/>
      <c r="BX47" s="12"/>
    </row>
    <row r="48" spans="1:76" s="17" customFormat="1" ht="16.5" customHeight="1">
      <c r="A48" s="763" t="str">
        <f t="shared" si="0"/>
        <v>ConsumerHVAC Incentives</v>
      </c>
      <c r="B48" s="764" t="s">
        <v>206</v>
      </c>
      <c r="C48" s="764" t="s">
        <v>776</v>
      </c>
      <c r="D48" s="764" t="s">
        <v>3</v>
      </c>
      <c r="E48" s="764" t="s">
        <v>750</v>
      </c>
      <c r="F48" s="764" t="s">
        <v>28</v>
      </c>
      <c r="G48" s="764" t="s">
        <v>777</v>
      </c>
      <c r="H48" s="764">
        <v>2012</v>
      </c>
      <c r="I48" s="765" t="s">
        <v>567</v>
      </c>
      <c r="J48" s="765" t="s">
        <v>576</v>
      </c>
      <c r="K48" s="50"/>
      <c r="L48" s="766"/>
      <c r="M48" s="767"/>
      <c r="N48" s="767"/>
      <c r="O48" s="767"/>
      <c r="P48" s="767"/>
      <c r="Q48" s="767"/>
      <c r="R48" s="767"/>
      <c r="S48" s="767"/>
      <c r="T48" s="767">
        <v>2.6970118414811794E-2</v>
      </c>
      <c r="U48" s="767"/>
      <c r="V48" s="767"/>
      <c r="W48" s="767"/>
      <c r="X48" s="767"/>
      <c r="Y48" s="767"/>
      <c r="Z48" s="767"/>
      <c r="AA48" s="767"/>
      <c r="AB48" s="767"/>
      <c r="AC48" s="767"/>
      <c r="AD48" s="767"/>
      <c r="AE48" s="767"/>
      <c r="AF48" s="767"/>
      <c r="AG48" s="767"/>
      <c r="AH48" s="767"/>
      <c r="AI48" s="767"/>
      <c r="AJ48" s="767"/>
      <c r="AK48" s="767"/>
      <c r="AL48" s="767"/>
      <c r="AM48" s="767"/>
      <c r="AN48" s="767"/>
      <c r="AO48" s="768"/>
      <c r="AP48" s="50"/>
      <c r="AQ48" s="766"/>
      <c r="AR48" s="767"/>
      <c r="AS48" s="767"/>
      <c r="AT48" s="767"/>
      <c r="AU48" s="767"/>
      <c r="AV48" s="767"/>
      <c r="AW48" s="767"/>
      <c r="AX48" s="767"/>
      <c r="AY48" s="767">
        <v>54.833802103957183</v>
      </c>
      <c r="AZ48" s="767"/>
      <c r="BA48" s="767"/>
      <c r="BB48" s="767"/>
      <c r="BC48" s="767"/>
      <c r="BD48" s="767"/>
      <c r="BE48" s="767"/>
      <c r="BF48" s="767"/>
      <c r="BG48" s="767"/>
      <c r="BH48" s="767"/>
      <c r="BI48" s="767"/>
      <c r="BJ48" s="767"/>
      <c r="BK48" s="767"/>
      <c r="BL48" s="767"/>
      <c r="BM48" s="767"/>
      <c r="BN48" s="767"/>
      <c r="BO48" s="767"/>
      <c r="BP48" s="767"/>
      <c r="BQ48" s="767"/>
      <c r="BR48" s="767"/>
      <c r="BS48" s="767"/>
      <c r="BT48" s="768"/>
      <c r="BV48" s="12"/>
      <c r="BW48" s="12"/>
      <c r="BX48" s="12"/>
    </row>
    <row r="49" spans="1:76">
      <c r="A49" s="763" t="str">
        <f t="shared" si="0"/>
        <v>ConsumerHVAC Incentives</v>
      </c>
      <c r="B49" s="764" t="s">
        <v>206</v>
      </c>
      <c r="C49" s="764" t="s">
        <v>776</v>
      </c>
      <c r="D49" s="764" t="s">
        <v>3</v>
      </c>
      <c r="E49" s="764" t="s">
        <v>750</v>
      </c>
      <c r="F49" s="764" t="s">
        <v>28</v>
      </c>
      <c r="G49" s="764" t="s">
        <v>777</v>
      </c>
      <c r="H49" s="764">
        <v>2012</v>
      </c>
      <c r="I49" s="765" t="s">
        <v>568</v>
      </c>
      <c r="J49" s="765" t="s">
        <v>576</v>
      </c>
      <c r="K49" s="50"/>
      <c r="L49" s="766"/>
      <c r="M49" s="767"/>
      <c r="N49" s="767"/>
      <c r="O49" s="767"/>
      <c r="P49" s="767"/>
      <c r="Q49" s="767"/>
      <c r="R49" s="767"/>
      <c r="S49" s="767"/>
      <c r="T49" s="767">
        <v>0.28444070599999999</v>
      </c>
      <c r="U49" s="767"/>
      <c r="V49" s="767"/>
      <c r="W49" s="767"/>
      <c r="X49" s="767"/>
      <c r="Y49" s="767"/>
      <c r="Z49" s="767"/>
      <c r="AA49" s="767"/>
      <c r="AB49" s="767"/>
      <c r="AC49" s="767"/>
      <c r="AD49" s="767"/>
      <c r="AE49" s="767"/>
      <c r="AF49" s="767"/>
      <c r="AG49" s="767"/>
      <c r="AH49" s="767"/>
      <c r="AI49" s="767"/>
      <c r="AJ49" s="767"/>
      <c r="AK49" s="767"/>
      <c r="AL49" s="767"/>
      <c r="AM49" s="767"/>
      <c r="AN49" s="767"/>
      <c r="AO49" s="768"/>
      <c r="AP49" s="50"/>
      <c r="AQ49" s="766"/>
      <c r="AR49" s="767"/>
      <c r="AS49" s="767"/>
      <c r="AT49" s="767"/>
      <c r="AU49" s="767"/>
      <c r="AV49" s="767"/>
      <c r="AW49" s="767"/>
      <c r="AX49" s="767"/>
      <c r="AY49" s="767">
        <v>551.2573926</v>
      </c>
      <c r="AZ49" s="767"/>
      <c r="BA49" s="767"/>
      <c r="BB49" s="767"/>
      <c r="BC49" s="767"/>
      <c r="BD49" s="767"/>
      <c r="BE49" s="767"/>
      <c r="BF49" s="767"/>
      <c r="BG49" s="767"/>
      <c r="BH49" s="767"/>
      <c r="BI49" s="767"/>
      <c r="BJ49" s="767"/>
      <c r="BK49" s="767"/>
      <c r="BL49" s="767"/>
      <c r="BM49" s="767"/>
      <c r="BN49" s="767"/>
      <c r="BO49" s="767"/>
      <c r="BP49" s="767"/>
      <c r="BQ49" s="767"/>
      <c r="BR49" s="767"/>
      <c r="BS49" s="767"/>
      <c r="BT49" s="768"/>
      <c r="BU49" s="12"/>
    </row>
    <row r="50" spans="1:76">
      <c r="A50" s="763" t="str">
        <f t="shared" si="0"/>
        <v>BusinessRetrofit</v>
      </c>
      <c r="B50" s="764" t="s">
        <v>775</v>
      </c>
      <c r="C50" s="764" t="s">
        <v>779</v>
      </c>
      <c r="D50" s="764" t="s">
        <v>22</v>
      </c>
      <c r="E50" s="764" t="s">
        <v>750</v>
      </c>
      <c r="F50" s="764" t="s">
        <v>781</v>
      </c>
      <c r="G50" s="764" t="s">
        <v>777</v>
      </c>
      <c r="H50" s="764">
        <v>2012</v>
      </c>
      <c r="I50" s="765" t="s">
        <v>566</v>
      </c>
      <c r="J50" s="765" t="s">
        <v>583</v>
      </c>
      <c r="K50" s="50"/>
      <c r="L50" s="766"/>
      <c r="M50" s="767"/>
      <c r="N50" s="767"/>
      <c r="O50" s="767"/>
      <c r="P50" s="767"/>
      <c r="Q50" s="767"/>
      <c r="R50" s="767"/>
      <c r="S50" s="767"/>
      <c r="T50" s="767">
        <v>366.38015898828752</v>
      </c>
      <c r="U50" s="767"/>
      <c r="V50" s="767"/>
      <c r="W50" s="767"/>
      <c r="X50" s="767"/>
      <c r="Y50" s="767"/>
      <c r="Z50" s="767"/>
      <c r="AA50" s="767"/>
      <c r="AB50" s="767"/>
      <c r="AC50" s="767"/>
      <c r="AD50" s="767"/>
      <c r="AE50" s="767"/>
      <c r="AF50" s="767"/>
      <c r="AG50" s="767"/>
      <c r="AH50" s="767"/>
      <c r="AI50" s="767"/>
      <c r="AJ50" s="767"/>
      <c r="AK50" s="767"/>
      <c r="AL50" s="767"/>
      <c r="AM50" s="767"/>
      <c r="AN50" s="767"/>
      <c r="AO50" s="768"/>
      <c r="AP50" s="50"/>
      <c r="AQ50" s="766"/>
      <c r="AR50" s="767"/>
      <c r="AS50" s="767"/>
      <c r="AT50" s="767"/>
      <c r="AU50" s="767"/>
      <c r="AV50" s="767"/>
      <c r="AW50" s="767"/>
      <c r="AX50" s="767"/>
      <c r="AY50" s="767">
        <v>1977348.8416335071</v>
      </c>
      <c r="AZ50" s="767"/>
      <c r="BA50" s="767"/>
      <c r="BB50" s="767"/>
      <c r="BC50" s="767"/>
      <c r="BD50" s="767"/>
      <c r="BE50" s="767"/>
      <c r="BF50" s="767"/>
      <c r="BG50" s="767"/>
      <c r="BH50" s="767"/>
      <c r="BI50" s="767"/>
      <c r="BJ50" s="767"/>
      <c r="BK50" s="767"/>
      <c r="BL50" s="767"/>
      <c r="BM50" s="767"/>
      <c r="BN50" s="767"/>
      <c r="BO50" s="767"/>
      <c r="BP50" s="767"/>
      <c r="BQ50" s="767"/>
      <c r="BR50" s="767"/>
      <c r="BS50" s="767"/>
      <c r="BT50" s="768"/>
      <c r="BU50" s="12"/>
    </row>
    <row r="51" spans="1:76" s="17" customFormat="1" ht="15.6">
      <c r="A51" s="763" t="str">
        <f t="shared" si="0"/>
        <v>BusinessRetrofit</v>
      </c>
      <c r="B51" s="764" t="s">
        <v>206</v>
      </c>
      <c r="C51" s="764" t="s">
        <v>779</v>
      </c>
      <c r="D51" s="764" t="s">
        <v>22</v>
      </c>
      <c r="E51" s="764" t="s">
        <v>750</v>
      </c>
      <c r="F51" s="764" t="s">
        <v>780</v>
      </c>
      <c r="G51" s="764" t="s">
        <v>777</v>
      </c>
      <c r="H51" s="764">
        <v>2012</v>
      </c>
      <c r="I51" s="765" t="s">
        <v>567</v>
      </c>
      <c r="J51" s="765" t="s">
        <v>576</v>
      </c>
      <c r="K51" s="50"/>
      <c r="L51" s="766"/>
      <c r="M51" s="767"/>
      <c r="N51" s="767"/>
      <c r="O51" s="767"/>
      <c r="P51" s="767"/>
      <c r="Q51" s="767"/>
      <c r="R51" s="767"/>
      <c r="S51" s="767"/>
      <c r="T51" s="767">
        <v>27.63774106</v>
      </c>
      <c r="U51" s="767"/>
      <c r="V51" s="767"/>
      <c r="W51" s="767"/>
      <c r="X51" s="767"/>
      <c r="Y51" s="767"/>
      <c r="Z51" s="767"/>
      <c r="AA51" s="767"/>
      <c r="AB51" s="767"/>
      <c r="AC51" s="767"/>
      <c r="AD51" s="767"/>
      <c r="AE51" s="767"/>
      <c r="AF51" s="767"/>
      <c r="AG51" s="767"/>
      <c r="AH51" s="767"/>
      <c r="AI51" s="767"/>
      <c r="AJ51" s="767"/>
      <c r="AK51" s="767"/>
      <c r="AL51" s="767"/>
      <c r="AM51" s="767"/>
      <c r="AN51" s="767"/>
      <c r="AO51" s="768"/>
      <c r="AP51" s="50"/>
      <c r="AQ51" s="766"/>
      <c r="AR51" s="767"/>
      <c r="AS51" s="767"/>
      <c r="AT51" s="767"/>
      <c r="AU51" s="767"/>
      <c r="AV51" s="767"/>
      <c r="AW51" s="767"/>
      <c r="AX51" s="767"/>
      <c r="AY51" s="767">
        <v>160096.103604804</v>
      </c>
      <c r="AZ51" s="767"/>
      <c r="BA51" s="767"/>
      <c r="BB51" s="767"/>
      <c r="BC51" s="767"/>
      <c r="BD51" s="767"/>
      <c r="BE51" s="767"/>
      <c r="BF51" s="767"/>
      <c r="BG51" s="767"/>
      <c r="BH51" s="767"/>
      <c r="BI51" s="767"/>
      <c r="BJ51" s="767"/>
      <c r="BK51" s="767"/>
      <c r="BL51" s="767"/>
      <c r="BM51" s="767"/>
      <c r="BN51" s="767"/>
      <c r="BO51" s="767"/>
      <c r="BP51" s="767"/>
      <c r="BQ51" s="767"/>
      <c r="BR51" s="767"/>
      <c r="BS51" s="767"/>
      <c r="BT51" s="768"/>
      <c r="BV51" s="12"/>
      <c r="BW51" s="12"/>
      <c r="BX51" s="12"/>
    </row>
    <row r="52" spans="1:76" s="17" customFormat="1" ht="16.5" customHeight="1">
      <c r="A52" s="763" t="str">
        <f t="shared" si="0"/>
        <v>BusinessRetrofit</v>
      </c>
      <c r="B52" s="764" t="s">
        <v>206</v>
      </c>
      <c r="C52" s="764" t="s">
        <v>779</v>
      </c>
      <c r="D52" s="764" t="s">
        <v>22</v>
      </c>
      <c r="E52" s="764" t="s">
        <v>750</v>
      </c>
      <c r="F52" s="764" t="s">
        <v>785</v>
      </c>
      <c r="G52" s="764" t="s">
        <v>777</v>
      </c>
      <c r="H52" s="764">
        <v>2012</v>
      </c>
      <c r="I52" s="765" t="s">
        <v>568</v>
      </c>
      <c r="J52" s="765" t="s">
        <v>576</v>
      </c>
      <c r="K52" s="50"/>
      <c r="L52" s="766"/>
      <c r="M52" s="767"/>
      <c r="N52" s="767"/>
      <c r="O52" s="767"/>
      <c r="P52" s="767"/>
      <c r="Q52" s="767"/>
      <c r="R52" s="767"/>
      <c r="S52" s="767"/>
      <c r="T52" s="767">
        <v>14.92</v>
      </c>
      <c r="U52" s="767"/>
      <c r="V52" s="767"/>
      <c r="W52" s="767"/>
      <c r="X52" s="767"/>
      <c r="Y52" s="767"/>
      <c r="Z52" s="767"/>
      <c r="AA52" s="767"/>
      <c r="AB52" s="767"/>
      <c r="AC52" s="767"/>
      <c r="AD52" s="767"/>
      <c r="AE52" s="767"/>
      <c r="AF52" s="767"/>
      <c r="AG52" s="767"/>
      <c r="AH52" s="767"/>
      <c r="AI52" s="767"/>
      <c r="AJ52" s="767"/>
      <c r="AK52" s="767"/>
      <c r="AL52" s="767"/>
      <c r="AM52" s="767"/>
      <c r="AN52" s="767"/>
      <c r="AO52" s="768"/>
      <c r="AP52" s="50"/>
      <c r="AQ52" s="766"/>
      <c r="AR52" s="767"/>
      <c r="AS52" s="767"/>
      <c r="AT52" s="767"/>
      <c r="AU52" s="767"/>
      <c r="AV52" s="767"/>
      <c r="AW52" s="767"/>
      <c r="AX52" s="767"/>
      <c r="AY52" s="767">
        <v>289779</v>
      </c>
      <c r="AZ52" s="767"/>
      <c r="BA52" s="767"/>
      <c r="BB52" s="767"/>
      <c r="BC52" s="767"/>
      <c r="BD52" s="767"/>
      <c r="BE52" s="767"/>
      <c r="BF52" s="767"/>
      <c r="BG52" s="767"/>
      <c r="BH52" s="767"/>
      <c r="BI52" s="767"/>
      <c r="BJ52" s="767"/>
      <c r="BK52" s="767"/>
      <c r="BL52" s="767"/>
      <c r="BM52" s="767"/>
      <c r="BN52" s="767"/>
      <c r="BO52" s="767"/>
      <c r="BP52" s="767"/>
      <c r="BQ52" s="767"/>
      <c r="BR52" s="767"/>
      <c r="BS52" s="767"/>
      <c r="BT52" s="768"/>
      <c r="BV52" s="12"/>
      <c r="BW52" s="12"/>
      <c r="BX52" s="12"/>
    </row>
    <row r="53" spans="1:76">
      <c r="A53" s="763" t="s">
        <v>20</v>
      </c>
      <c r="B53" s="764" t="s">
        <v>206</v>
      </c>
      <c r="C53" s="764" t="s">
        <v>779</v>
      </c>
      <c r="D53" s="764" t="s">
        <v>786</v>
      </c>
      <c r="E53" s="764" t="s">
        <v>750</v>
      </c>
      <c r="F53" s="764" t="s">
        <v>780</v>
      </c>
      <c r="G53" s="764" t="s">
        <v>777</v>
      </c>
      <c r="H53" s="764">
        <v>2012</v>
      </c>
      <c r="I53" s="765" t="s">
        <v>567</v>
      </c>
      <c r="J53" s="765" t="s">
        <v>576</v>
      </c>
      <c r="K53" s="50"/>
      <c r="L53" s="766"/>
      <c r="M53" s="767"/>
      <c r="N53" s="767"/>
      <c r="O53" s="767"/>
      <c r="P53" s="767"/>
      <c r="Q53" s="767"/>
      <c r="R53" s="767"/>
      <c r="S53" s="767"/>
      <c r="T53" s="767">
        <v>0.48780215300000002</v>
      </c>
      <c r="U53" s="767"/>
      <c r="V53" s="767"/>
      <c r="W53" s="767"/>
      <c r="X53" s="767"/>
      <c r="Y53" s="767"/>
      <c r="Z53" s="767"/>
      <c r="AA53" s="767"/>
      <c r="AB53" s="767"/>
      <c r="AC53" s="767"/>
      <c r="AD53" s="767"/>
      <c r="AE53" s="767"/>
      <c r="AF53" s="767"/>
      <c r="AG53" s="767"/>
      <c r="AH53" s="767"/>
      <c r="AI53" s="767"/>
      <c r="AJ53" s="767"/>
      <c r="AK53" s="767"/>
      <c r="AL53" s="767"/>
      <c r="AM53" s="767"/>
      <c r="AN53" s="767"/>
      <c r="AO53" s="768"/>
      <c r="AP53" s="50"/>
      <c r="AQ53" s="766"/>
      <c r="AR53" s="767"/>
      <c r="AS53" s="767"/>
      <c r="AT53" s="767"/>
      <c r="AU53" s="767"/>
      <c r="AV53" s="767"/>
      <c r="AW53" s="767"/>
      <c r="AX53" s="767"/>
      <c r="AY53" s="767"/>
      <c r="AZ53" s="767"/>
      <c r="BA53" s="767"/>
      <c r="BB53" s="767"/>
      <c r="BC53" s="767"/>
      <c r="BD53" s="767"/>
      <c r="BE53" s="767"/>
      <c r="BF53" s="767"/>
      <c r="BG53" s="767"/>
      <c r="BH53" s="767"/>
      <c r="BI53" s="767"/>
      <c r="BJ53" s="767"/>
      <c r="BK53" s="767"/>
      <c r="BL53" s="767"/>
      <c r="BM53" s="767"/>
      <c r="BN53" s="767"/>
      <c r="BO53" s="767"/>
      <c r="BP53" s="767"/>
      <c r="BQ53" s="767"/>
      <c r="BR53" s="767"/>
      <c r="BS53" s="767"/>
      <c r="BT53" s="768"/>
      <c r="BU53" s="12"/>
    </row>
    <row r="54" spans="1:76">
      <c r="A54" s="763" t="str">
        <f t="shared" ref="A54:A64" si="1">C54&amp;D54</f>
        <v>ConsumerBi-Annual Retailer Event</v>
      </c>
      <c r="B54" s="764" t="s">
        <v>206</v>
      </c>
      <c r="C54" s="764" t="s">
        <v>776</v>
      </c>
      <c r="D54" s="764" t="s">
        <v>5</v>
      </c>
      <c r="E54" s="764" t="s">
        <v>750</v>
      </c>
      <c r="F54" s="764" t="s">
        <v>28</v>
      </c>
      <c r="G54" s="764" t="s">
        <v>777</v>
      </c>
      <c r="H54" s="764">
        <v>2013</v>
      </c>
      <c r="I54" s="765" t="s">
        <v>567</v>
      </c>
      <c r="J54" s="765" t="s">
        <v>583</v>
      </c>
      <c r="K54" s="50"/>
      <c r="L54" s="766"/>
      <c r="M54" s="767"/>
      <c r="N54" s="767"/>
      <c r="O54" s="767"/>
      <c r="P54" s="767"/>
      <c r="Q54" s="767"/>
      <c r="R54" s="767"/>
      <c r="S54" s="767"/>
      <c r="T54" s="767">
        <v>5.9254621619999996</v>
      </c>
      <c r="U54" s="767"/>
      <c r="V54" s="767"/>
      <c r="W54" s="767"/>
      <c r="X54" s="767"/>
      <c r="Y54" s="767"/>
      <c r="Z54" s="767"/>
      <c r="AA54" s="767"/>
      <c r="AB54" s="767"/>
      <c r="AC54" s="767"/>
      <c r="AD54" s="767"/>
      <c r="AE54" s="767"/>
      <c r="AF54" s="767"/>
      <c r="AG54" s="767"/>
      <c r="AH54" s="767"/>
      <c r="AI54" s="767"/>
      <c r="AJ54" s="767"/>
      <c r="AK54" s="767"/>
      <c r="AL54" s="767"/>
      <c r="AM54" s="767"/>
      <c r="AN54" s="767"/>
      <c r="AO54" s="768"/>
      <c r="AP54" s="50"/>
      <c r="AQ54" s="766"/>
      <c r="AR54" s="767"/>
      <c r="AS54" s="767"/>
      <c r="AT54" s="767"/>
      <c r="AU54" s="767"/>
      <c r="AV54" s="767"/>
      <c r="AW54" s="767"/>
      <c r="AX54" s="767"/>
      <c r="AY54" s="767">
        <v>83322.094815484001</v>
      </c>
      <c r="AZ54" s="767"/>
      <c r="BA54" s="767"/>
      <c r="BB54" s="767"/>
      <c r="BC54" s="767"/>
      <c r="BD54" s="767"/>
      <c r="BE54" s="767"/>
      <c r="BF54" s="767"/>
      <c r="BG54" s="767"/>
      <c r="BH54" s="767"/>
      <c r="BI54" s="767"/>
      <c r="BJ54" s="767"/>
      <c r="BK54" s="767"/>
      <c r="BL54" s="767"/>
      <c r="BM54" s="767"/>
      <c r="BN54" s="767"/>
      <c r="BO54" s="767"/>
      <c r="BP54" s="767"/>
      <c r="BQ54" s="767"/>
      <c r="BR54" s="767"/>
      <c r="BS54" s="767"/>
      <c r="BT54" s="768"/>
      <c r="BU54" s="12"/>
    </row>
    <row r="55" spans="1:76" s="17" customFormat="1" ht="15.6">
      <c r="A55" s="763" t="str">
        <f t="shared" si="1"/>
        <v>ConsumerConservation Instant Coupon Booklet</v>
      </c>
      <c r="B55" s="764" t="s">
        <v>206</v>
      </c>
      <c r="C55" s="764" t="s">
        <v>776</v>
      </c>
      <c r="D55" s="764" t="s">
        <v>4</v>
      </c>
      <c r="E55" s="764" t="s">
        <v>750</v>
      </c>
      <c r="F55" s="764" t="s">
        <v>28</v>
      </c>
      <c r="G55" s="764" t="s">
        <v>777</v>
      </c>
      <c r="H55" s="764">
        <v>2013</v>
      </c>
      <c r="I55" s="765" t="s">
        <v>567</v>
      </c>
      <c r="J55" s="765" t="s">
        <v>583</v>
      </c>
      <c r="K55" s="50"/>
      <c r="L55" s="766"/>
      <c r="M55" s="767"/>
      <c r="N55" s="767"/>
      <c r="O55" s="767"/>
      <c r="P55" s="767"/>
      <c r="Q55" s="767"/>
      <c r="R55" s="767"/>
      <c r="S55" s="767"/>
      <c r="T55" s="767">
        <v>2.820048501</v>
      </c>
      <c r="U55" s="767"/>
      <c r="V55" s="767"/>
      <c r="W55" s="767"/>
      <c r="X55" s="767"/>
      <c r="Y55" s="767"/>
      <c r="Z55" s="767"/>
      <c r="AA55" s="767"/>
      <c r="AB55" s="767"/>
      <c r="AC55" s="767"/>
      <c r="AD55" s="767"/>
      <c r="AE55" s="767"/>
      <c r="AF55" s="767"/>
      <c r="AG55" s="767"/>
      <c r="AH55" s="767"/>
      <c r="AI55" s="767"/>
      <c r="AJ55" s="767"/>
      <c r="AK55" s="767"/>
      <c r="AL55" s="767"/>
      <c r="AM55" s="767"/>
      <c r="AN55" s="767"/>
      <c r="AO55" s="768"/>
      <c r="AP55" s="50"/>
      <c r="AQ55" s="766"/>
      <c r="AR55" s="767"/>
      <c r="AS55" s="767"/>
      <c r="AT55" s="767"/>
      <c r="AU55" s="767"/>
      <c r="AV55" s="767"/>
      <c r="AW55" s="767"/>
      <c r="AX55" s="767"/>
      <c r="AY55" s="767">
        <v>41477.548576850997</v>
      </c>
      <c r="AZ55" s="767"/>
      <c r="BA55" s="767"/>
      <c r="BB55" s="767"/>
      <c r="BC55" s="767"/>
      <c r="BD55" s="767"/>
      <c r="BE55" s="767"/>
      <c r="BF55" s="767"/>
      <c r="BG55" s="767"/>
      <c r="BH55" s="767"/>
      <c r="BI55" s="767"/>
      <c r="BJ55" s="767"/>
      <c r="BK55" s="767"/>
      <c r="BL55" s="767"/>
      <c r="BM55" s="767"/>
      <c r="BN55" s="767"/>
      <c r="BO55" s="767"/>
      <c r="BP55" s="767"/>
      <c r="BQ55" s="767"/>
      <c r="BR55" s="767"/>
      <c r="BS55" s="767"/>
      <c r="BT55" s="768"/>
      <c r="BV55" s="12"/>
      <c r="BW55" s="12"/>
      <c r="BX55" s="12"/>
    </row>
    <row r="56" spans="1:76" s="17" customFormat="1" ht="16.5" customHeight="1">
      <c r="A56" s="763" t="str">
        <f t="shared" si="1"/>
        <v>ConsumerConservation Instant Coupon Booklet</v>
      </c>
      <c r="B56" s="764" t="s">
        <v>206</v>
      </c>
      <c r="C56" s="764" t="s">
        <v>776</v>
      </c>
      <c r="D56" s="764" t="s">
        <v>4</v>
      </c>
      <c r="E56" s="764" t="s">
        <v>750</v>
      </c>
      <c r="F56" s="764" t="s">
        <v>28</v>
      </c>
      <c r="G56" s="764" t="s">
        <v>777</v>
      </c>
      <c r="H56" s="764">
        <v>2013</v>
      </c>
      <c r="I56" s="765" t="s">
        <v>568</v>
      </c>
      <c r="J56" s="765" t="s">
        <v>576</v>
      </c>
      <c r="K56" s="50"/>
      <c r="L56" s="766"/>
      <c r="M56" s="767"/>
      <c r="N56" s="767"/>
      <c r="O56" s="767"/>
      <c r="P56" s="767"/>
      <c r="Q56" s="767"/>
      <c r="R56" s="767"/>
      <c r="S56" s="767"/>
      <c r="T56" s="767">
        <v>8.9999999999999993E-3</v>
      </c>
      <c r="U56" s="767"/>
      <c r="V56" s="767"/>
      <c r="W56" s="767"/>
      <c r="X56" s="767"/>
      <c r="Y56" s="767"/>
      <c r="Z56" s="767"/>
      <c r="AA56" s="767"/>
      <c r="AB56" s="767"/>
      <c r="AC56" s="767"/>
      <c r="AD56" s="767"/>
      <c r="AE56" s="767"/>
      <c r="AF56" s="767"/>
      <c r="AG56" s="767"/>
      <c r="AH56" s="767"/>
      <c r="AI56" s="767"/>
      <c r="AJ56" s="767"/>
      <c r="AK56" s="767"/>
      <c r="AL56" s="767"/>
      <c r="AM56" s="767"/>
      <c r="AN56" s="767"/>
      <c r="AO56" s="768"/>
      <c r="AP56" s="50"/>
      <c r="AQ56" s="766"/>
      <c r="AR56" s="767"/>
      <c r="AS56" s="767"/>
      <c r="AT56" s="767"/>
      <c r="AU56" s="767"/>
      <c r="AV56" s="767"/>
      <c r="AW56" s="767"/>
      <c r="AX56" s="767"/>
      <c r="AY56" s="767"/>
      <c r="AZ56" s="767"/>
      <c r="BA56" s="767"/>
      <c r="BB56" s="767"/>
      <c r="BC56" s="767"/>
      <c r="BD56" s="767"/>
      <c r="BE56" s="767"/>
      <c r="BF56" s="767"/>
      <c r="BG56" s="767"/>
      <c r="BH56" s="767"/>
      <c r="BI56" s="767"/>
      <c r="BJ56" s="767"/>
      <c r="BK56" s="767"/>
      <c r="BL56" s="767"/>
      <c r="BM56" s="767"/>
      <c r="BN56" s="767"/>
      <c r="BO56" s="767"/>
      <c r="BP56" s="767"/>
      <c r="BQ56" s="767"/>
      <c r="BR56" s="767"/>
      <c r="BS56" s="767"/>
      <c r="BT56" s="768"/>
      <c r="BV56" s="12"/>
      <c r="BW56" s="12"/>
      <c r="BX56" s="12"/>
    </row>
    <row r="57" spans="1:76">
      <c r="A57" s="763" t="str">
        <f t="shared" si="1"/>
        <v>IndustrialEnergy Manager</v>
      </c>
      <c r="B57" s="764" t="s">
        <v>775</v>
      </c>
      <c r="C57" s="764" t="s">
        <v>783</v>
      </c>
      <c r="D57" s="764" t="s">
        <v>13</v>
      </c>
      <c r="E57" s="764" t="s">
        <v>750</v>
      </c>
      <c r="F57" s="764" t="s">
        <v>783</v>
      </c>
      <c r="G57" s="764" t="s">
        <v>777</v>
      </c>
      <c r="H57" s="764">
        <v>2013</v>
      </c>
      <c r="I57" s="765" t="s">
        <v>568</v>
      </c>
      <c r="J57" s="765" t="s">
        <v>576</v>
      </c>
      <c r="K57" s="50"/>
      <c r="L57" s="766"/>
      <c r="M57" s="767"/>
      <c r="N57" s="767"/>
      <c r="O57" s="767"/>
      <c r="P57" s="767"/>
      <c r="Q57" s="767"/>
      <c r="R57" s="767"/>
      <c r="S57" s="767"/>
      <c r="T57" s="767">
        <v>11.7135</v>
      </c>
      <c r="U57" s="767"/>
      <c r="V57" s="767"/>
      <c r="W57" s="767"/>
      <c r="X57" s="767"/>
      <c r="Y57" s="767"/>
      <c r="Z57" s="767"/>
      <c r="AA57" s="767"/>
      <c r="AB57" s="767"/>
      <c r="AC57" s="767"/>
      <c r="AD57" s="767"/>
      <c r="AE57" s="767"/>
      <c r="AF57" s="767"/>
      <c r="AG57" s="767"/>
      <c r="AH57" s="767"/>
      <c r="AI57" s="767"/>
      <c r="AJ57" s="767"/>
      <c r="AK57" s="767"/>
      <c r="AL57" s="767"/>
      <c r="AM57" s="767"/>
      <c r="AN57" s="767"/>
      <c r="AO57" s="768"/>
      <c r="AP57" s="50"/>
      <c r="AQ57" s="766"/>
      <c r="AR57" s="767"/>
      <c r="AS57" s="767"/>
      <c r="AT57" s="767"/>
      <c r="AU57" s="767"/>
      <c r="AV57" s="767"/>
      <c r="AW57" s="767"/>
      <c r="AX57" s="767"/>
      <c r="AY57" s="767">
        <v>141300</v>
      </c>
      <c r="AZ57" s="767"/>
      <c r="BA57" s="767"/>
      <c r="BB57" s="767"/>
      <c r="BC57" s="767"/>
      <c r="BD57" s="767"/>
      <c r="BE57" s="767"/>
      <c r="BF57" s="767"/>
      <c r="BG57" s="767"/>
      <c r="BH57" s="767"/>
      <c r="BI57" s="767"/>
      <c r="BJ57" s="767"/>
      <c r="BK57" s="767"/>
      <c r="BL57" s="767"/>
      <c r="BM57" s="767"/>
      <c r="BN57" s="767"/>
      <c r="BO57" s="767"/>
      <c r="BP57" s="767"/>
      <c r="BQ57" s="767"/>
      <c r="BR57" s="767"/>
      <c r="BS57" s="767"/>
      <c r="BT57" s="768"/>
      <c r="BU57" s="12"/>
    </row>
    <row r="58" spans="1:76">
      <c r="A58" s="763" t="str">
        <f t="shared" si="1"/>
        <v>ConsumerHome Assistance Program</v>
      </c>
      <c r="B58" s="764" t="s">
        <v>206</v>
      </c>
      <c r="C58" s="764" t="s">
        <v>776</v>
      </c>
      <c r="D58" s="764" t="s">
        <v>14</v>
      </c>
      <c r="E58" s="764" t="s">
        <v>750</v>
      </c>
      <c r="F58" s="764" t="s">
        <v>28</v>
      </c>
      <c r="G58" s="764" t="s">
        <v>777</v>
      </c>
      <c r="H58" s="764">
        <v>2013</v>
      </c>
      <c r="I58" s="765" t="s">
        <v>567</v>
      </c>
      <c r="J58" s="765" t="s">
        <v>583</v>
      </c>
      <c r="K58" s="50"/>
      <c r="L58" s="766"/>
      <c r="M58" s="767"/>
      <c r="N58" s="767"/>
      <c r="O58" s="767"/>
      <c r="P58" s="767"/>
      <c r="Q58" s="767"/>
      <c r="R58" s="767"/>
      <c r="S58" s="767"/>
      <c r="T58" s="767">
        <v>24.697805370000001</v>
      </c>
      <c r="U58" s="767"/>
      <c r="V58" s="767"/>
      <c r="W58" s="767"/>
      <c r="X58" s="767"/>
      <c r="Y58" s="767"/>
      <c r="Z58" s="767"/>
      <c r="AA58" s="767"/>
      <c r="AB58" s="767"/>
      <c r="AC58" s="767"/>
      <c r="AD58" s="767"/>
      <c r="AE58" s="767"/>
      <c r="AF58" s="767"/>
      <c r="AG58" s="767"/>
      <c r="AH58" s="767"/>
      <c r="AI58" s="767"/>
      <c r="AJ58" s="767"/>
      <c r="AK58" s="767"/>
      <c r="AL58" s="767"/>
      <c r="AM58" s="767"/>
      <c r="AN58" s="767"/>
      <c r="AO58" s="768"/>
      <c r="AP58" s="50"/>
      <c r="AQ58" s="766"/>
      <c r="AR58" s="767"/>
      <c r="AS58" s="767"/>
      <c r="AT58" s="767"/>
      <c r="AU58" s="767"/>
      <c r="AV58" s="767"/>
      <c r="AW58" s="767"/>
      <c r="AX58" s="767"/>
      <c r="AY58" s="767">
        <v>129033.4649086</v>
      </c>
      <c r="AZ58" s="767"/>
      <c r="BA58" s="767"/>
      <c r="BB58" s="767"/>
      <c r="BC58" s="767"/>
      <c r="BD58" s="767"/>
      <c r="BE58" s="767"/>
      <c r="BF58" s="767"/>
      <c r="BG58" s="767"/>
      <c r="BH58" s="767"/>
      <c r="BI58" s="767"/>
      <c r="BJ58" s="767"/>
      <c r="BK58" s="767"/>
      <c r="BL58" s="767"/>
      <c r="BM58" s="767"/>
      <c r="BN58" s="767"/>
      <c r="BO58" s="767"/>
      <c r="BP58" s="767"/>
      <c r="BQ58" s="767"/>
      <c r="BR58" s="767"/>
      <c r="BS58" s="767"/>
      <c r="BT58" s="768"/>
      <c r="BU58" s="12"/>
    </row>
    <row r="59" spans="1:76" s="17" customFormat="1" ht="15.6">
      <c r="A59" s="763" t="str">
        <f t="shared" si="1"/>
        <v>Home AssistanceHome Assistance Program</v>
      </c>
      <c r="B59" s="764" t="s">
        <v>206</v>
      </c>
      <c r="C59" s="764" t="s">
        <v>784</v>
      </c>
      <c r="D59" s="764" t="s">
        <v>14</v>
      </c>
      <c r="E59" s="764" t="s">
        <v>750</v>
      </c>
      <c r="F59" s="764" t="s">
        <v>28</v>
      </c>
      <c r="G59" s="764" t="s">
        <v>777</v>
      </c>
      <c r="H59" s="764">
        <v>2013</v>
      </c>
      <c r="I59" s="765" t="s">
        <v>568</v>
      </c>
      <c r="J59" s="765" t="s">
        <v>576</v>
      </c>
      <c r="K59" s="50"/>
      <c r="L59" s="766"/>
      <c r="M59" s="767"/>
      <c r="N59" s="767"/>
      <c r="O59" s="767"/>
      <c r="P59" s="767"/>
      <c r="Q59" s="767"/>
      <c r="R59" s="767"/>
      <c r="S59" s="767"/>
      <c r="T59" s="767">
        <v>2.3789187E-2</v>
      </c>
      <c r="U59" s="767"/>
      <c r="V59" s="767"/>
      <c r="W59" s="767"/>
      <c r="X59" s="767"/>
      <c r="Y59" s="767"/>
      <c r="Z59" s="767"/>
      <c r="AA59" s="767"/>
      <c r="AB59" s="767"/>
      <c r="AC59" s="767"/>
      <c r="AD59" s="767"/>
      <c r="AE59" s="767"/>
      <c r="AF59" s="767"/>
      <c r="AG59" s="767"/>
      <c r="AH59" s="767"/>
      <c r="AI59" s="767"/>
      <c r="AJ59" s="767"/>
      <c r="AK59" s="767"/>
      <c r="AL59" s="767"/>
      <c r="AM59" s="767"/>
      <c r="AN59" s="767"/>
      <c r="AO59" s="768"/>
      <c r="AP59" s="50"/>
      <c r="AQ59" s="766"/>
      <c r="AR59" s="767"/>
      <c r="AS59" s="767"/>
      <c r="AT59" s="767"/>
      <c r="AU59" s="767"/>
      <c r="AV59" s="767"/>
      <c r="AW59" s="767"/>
      <c r="AX59" s="767"/>
      <c r="AY59" s="767"/>
      <c r="AZ59" s="767"/>
      <c r="BA59" s="767"/>
      <c r="BB59" s="767"/>
      <c r="BC59" s="767"/>
      <c r="BD59" s="767"/>
      <c r="BE59" s="767"/>
      <c r="BF59" s="767"/>
      <c r="BG59" s="767"/>
      <c r="BH59" s="767"/>
      <c r="BI59" s="767"/>
      <c r="BJ59" s="767"/>
      <c r="BK59" s="767"/>
      <c r="BL59" s="767"/>
      <c r="BM59" s="767"/>
      <c r="BN59" s="767"/>
      <c r="BO59" s="767"/>
      <c r="BP59" s="767"/>
      <c r="BQ59" s="767"/>
      <c r="BR59" s="767"/>
      <c r="BS59" s="767"/>
      <c r="BT59" s="768"/>
      <c r="BV59" s="12"/>
      <c r="BW59" s="12"/>
      <c r="BX59" s="12"/>
    </row>
    <row r="60" spans="1:76" s="17" customFormat="1" ht="16.5" customHeight="1">
      <c r="A60" s="763" t="str">
        <f t="shared" si="1"/>
        <v>ConsumerHVAC Incentives</v>
      </c>
      <c r="B60" s="764" t="s">
        <v>206</v>
      </c>
      <c r="C60" s="764" t="s">
        <v>776</v>
      </c>
      <c r="D60" s="764" t="s">
        <v>3</v>
      </c>
      <c r="E60" s="764" t="s">
        <v>750</v>
      </c>
      <c r="F60" s="764" t="s">
        <v>28</v>
      </c>
      <c r="G60" s="764" t="s">
        <v>777</v>
      </c>
      <c r="H60" s="764">
        <v>2013</v>
      </c>
      <c r="I60" s="765" t="s">
        <v>567</v>
      </c>
      <c r="J60" s="765" t="s">
        <v>583</v>
      </c>
      <c r="K60" s="50"/>
      <c r="L60" s="766"/>
      <c r="M60" s="767"/>
      <c r="N60" s="767"/>
      <c r="O60" s="767"/>
      <c r="P60" s="767"/>
      <c r="Q60" s="767"/>
      <c r="R60" s="767"/>
      <c r="S60" s="767"/>
      <c r="T60" s="767">
        <v>166.82965403</v>
      </c>
      <c r="U60" s="767"/>
      <c r="V60" s="767"/>
      <c r="W60" s="767"/>
      <c r="X60" s="767"/>
      <c r="Y60" s="767"/>
      <c r="Z60" s="767"/>
      <c r="AA60" s="767"/>
      <c r="AB60" s="767"/>
      <c r="AC60" s="767"/>
      <c r="AD60" s="767"/>
      <c r="AE60" s="767"/>
      <c r="AF60" s="767"/>
      <c r="AG60" s="767"/>
      <c r="AH60" s="767"/>
      <c r="AI60" s="767"/>
      <c r="AJ60" s="767"/>
      <c r="AK60" s="767"/>
      <c r="AL60" s="767"/>
      <c r="AM60" s="767"/>
      <c r="AN60" s="767"/>
      <c r="AO60" s="768"/>
      <c r="AP60" s="50"/>
      <c r="AQ60" s="766"/>
      <c r="AR60" s="767"/>
      <c r="AS60" s="767"/>
      <c r="AT60" s="767"/>
      <c r="AU60" s="767"/>
      <c r="AV60" s="767"/>
      <c r="AW60" s="767"/>
      <c r="AX60" s="767"/>
      <c r="AY60" s="767">
        <v>285796.35990693897</v>
      </c>
      <c r="AZ60" s="767"/>
      <c r="BA60" s="767"/>
      <c r="BB60" s="767"/>
      <c r="BC60" s="767"/>
      <c r="BD60" s="767"/>
      <c r="BE60" s="767"/>
      <c r="BF60" s="767"/>
      <c r="BG60" s="767"/>
      <c r="BH60" s="767"/>
      <c r="BI60" s="767"/>
      <c r="BJ60" s="767"/>
      <c r="BK60" s="767"/>
      <c r="BL60" s="767"/>
      <c r="BM60" s="767"/>
      <c r="BN60" s="767"/>
      <c r="BO60" s="767"/>
      <c r="BP60" s="767"/>
      <c r="BQ60" s="767"/>
      <c r="BR60" s="767"/>
      <c r="BS60" s="767"/>
      <c r="BT60" s="768"/>
      <c r="BV60" s="12"/>
      <c r="BW60" s="12"/>
      <c r="BX60" s="12"/>
    </row>
    <row r="61" spans="1:76">
      <c r="A61" s="763" t="str">
        <f t="shared" si="1"/>
        <v>ConsumerHVAC Incentives</v>
      </c>
      <c r="B61" s="764" t="s">
        <v>206</v>
      </c>
      <c r="C61" s="764" t="s">
        <v>776</v>
      </c>
      <c r="D61" s="764" t="s">
        <v>3</v>
      </c>
      <c r="E61" s="764" t="s">
        <v>750</v>
      </c>
      <c r="F61" s="764" t="s">
        <v>28</v>
      </c>
      <c r="G61" s="764" t="s">
        <v>787</v>
      </c>
      <c r="H61" s="764">
        <v>2013</v>
      </c>
      <c r="I61" s="765" t="s">
        <v>568</v>
      </c>
      <c r="J61" s="765" t="s">
        <v>576</v>
      </c>
      <c r="K61" s="50"/>
      <c r="L61" s="766"/>
      <c r="M61" s="767"/>
      <c r="N61" s="767"/>
      <c r="O61" s="767"/>
      <c r="P61" s="767"/>
      <c r="Q61" s="767"/>
      <c r="R61" s="767"/>
      <c r="S61" s="767"/>
      <c r="T61" s="767">
        <v>12.614953809000001</v>
      </c>
      <c r="U61" s="767"/>
      <c r="V61" s="767"/>
      <c r="W61" s="767"/>
      <c r="X61" s="767"/>
      <c r="Y61" s="767"/>
      <c r="Z61" s="767"/>
      <c r="AA61" s="767"/>
      <c r="AB61" s="767"/>
      <c r="AC61" s="767"/>
      <c r="AD61" s="767"/>
      <c r="AE61" s="767"/>
      <c r="AF61" s="767"/>
      <c r="AG61" s="767"/>
      <c r="AH61" s="767"/>
      <c r="AI61" s="767"/>
      <c r="AJ61" s="767"/>
      <c r="AK61" s="767"/>
      <c r="AL61" s="767"/>
      <c r="AM61" s="767"/>
      <c r="AN61" s="767"/>
      <c r="AO61" s="768"/>
      <c r="AP61" s="50"/>
      <c r="AQ61" s="766"/>
      <c r="AR61" s="767"/>
      <c r="AS61" s="767"/>
      <c r="AT61" s="767"/>
      <c r="AU61" s="767"/>
      <c r="AV61" s="767"/>
      <c r="AW61" s="767"/>
      <c r="AX61" s="767"/>
      <c r="AY61" s="767">
        <v>22022.349110600004</v>
      </c>
      <c r="AZ61" s="767"/>
      <c r="BA61" s="767"/>
      <c r="BB61" s="767"/>
      <c r="BC61" s="767"/>
      <c r="BD61" s="767"/>
      <c r="BE61" s="767"/>
      <c r="BF61" s="767"/>
      <c r="BG61" s="767"/>
      <c r="BH61" s="767"/>
      <c r="BI61" s="767"/>
      <c r="BJ61" s="767"/>
      <c r="BK61" s="767"/>
      <c r="BL61" s="767"/>
      <c r="BM61" s="767"/>
      <c r="BN61" s="767"/>
      <c r="BO61" s="767"/>
      <c r="BP61" s="767"/>
      <c r="BQ61" s="767"/>
      <c r="BR61" s="767"/>
      <c r="BS61" s="767"/>
      <c r="BT61" s="768"/>
      <c r="BU61" s="12"/>
    </row>
    <row r="62" spans="1:76">
      <c r="A62" s="763" t="str">
        <f t="shared" si="1"/>
        <v>BusinessNew Construction</v>
      </c>
      <c r="B62" s="764" t="s">
        <v>206</v>
      </c>
      <c r="C62" s="764" t="s">
        <v>779</v>
      </c>
      <c r="D62" s="764" t="s">
        <v>24</v>
      </c>
      <c r="E62" s="764" t="s">
        <v>750</v>
      </c>
      <c r="F62" s="764" t="s">
        <v>780</v>
      </c>
      <c r="G62" s="764" t="s">
        <v>777</v>
      </c>
      <c r="H62" s="764">
        <v>2013</v>
      </c>
      <c r="I62" s="765" t="s">
        <v>567</v>
      </c>
      <c r="J62" s="765" t="s">
        <v>583</v>
      </c>
      <c r="K62" s="50"/>
      <c r="L62" s="766"/>
      <c r="M62" s="767"/>
      <c r="N62" s="767"/>
      <c r="O62" s="767"/>
      <c r="P62" s="767"/>
      <c r="Q62" s="767"/>
      <c r="R62" s="767"/>
      <c r="S62" s="767"/>
      <c r="T62" s="767">
        <v>5.3575108489999996</v>
      </c>
      <c r="U62" s="767"/>
      <c r="V62" s="767"/>
      <c r="W62" s="767"/>
      <c r="X62" s="767"/>
      <c r="Y62" s="767"/>
      <c r="Z62" s="767"/>
      <c r="AA62" s="767"/>
      <c r="AB62" s="767"/>
      <c r="AC62" s="767"/>
      <c r="AD62" s="767"/>
      <c r="AE62" s="767"/>
      <c r="AF62" s="767"/>
      <c r="AG62" s="767"/>
      <c r="AH62" s="767"/>
      <c r="AI62" s="767"/>
      <c r="AJ62" s="767"/>
      <c r="AK62" s="767"/>
      <c r="AL62" s="767"/>
      <c r="AM62" s="767"/>
      <c r="AN62" s="767"/>
      <c r="AO62" s="768"/>
      <c r="AP62" s="50"/>
      <c r="AQ62" s="766"/>
      <c r="AR62" s="767"/>
      <c r="AS62" s="767"/>
      <c r="AT62" s="767"/>
      <c r="AU62" s="767"/>
      <c r="AV62" s="767"/>
      <c r="AW62" s="767"/>
      <c r="AX62" s="767"/>
      <c r="AY62" s="767">
        <v>13635.28026</v>
      </c>
      <c r="AZ62" s="767"/>
      <c r="BA62" s="767"/>
      <c r="BB62" s="767"/>
      <c r="BC62" s="767"/>
      <c r="BD62" s="767"/>
      <c r="BE62" s="767"/>
      <c r="BF62" s="767"/>
      <c r="BG62" s="767"/>
      <c r="BH62" s="767"/>
      <c r="BI62" s="767"/>
      <c r="BJ62" s="767"/>
      <c r="BK62" s="767"/>
      <c r="BL62" s="767"/>
      <c r="BM62" s="767"/>
      <c r="BN62" s="767"/>
      <c r="BO62" s="767"/>
      <c r="BP62" s="767"/>
      <c r="BQ62" s="767"/>
      <c r="BR62" s="767"/>
      <c r="BS62" s="767"/>
      <c r="BT62" s="768"/>
      <c r="BU62" s="12"/>
    </row>
    <row r="63" spans="1:76" s="17" customFormat="1" ht="15.6">
      <c r="A63" s="763" t="str">
        <f t="shared" si="1"/>
        <v>BusinessRetrofit</v>
      </c>
      <c r="B63" s="764" t="s">
        <v>206</v>
      </c>
      <c r="C63" s="764" t="s">
        <v>779</v>
      </c>
      <c r="D63" s="764" t="s">
        <v>22</v>
      </c>
      <c r="E63" s="764" t="s">
        <v>750</v>
      </c>
      <c r="F63" s="764" t="s">
        <v>780</v>
      </c>
      <c r="G63" s="764" t="s">
        <v>777</v>
      </c>
      <c r="H63" s="764">
        <v>2013</v>
      </c>
      <c r="I63" s="765" t="s">
        <v>567</v>
      </c>
      <c r="J63" s="765" t="s">
        <v>583</v>
      </c>
      <c r="K63" s="50"/>
      <c r="L63" s="766"/>
      <c r="M63" s="767"/>
      <c r="N63" s="767"/>
      <c r="O63" s="767"/>
      <c r="P63" s="767"/>
      <c r="Q63" s="767"/>
      <c r="R63" s="767"/>
      <c r="S63" s="767"/>
      <c r="T63" s="767">
        <v>279.63799772499999</v>
      </c>
      <c r="U63" s="767"/>
      <c r="V63" s="767"/>
      <c r="W63" s="767"/>
      <c r="X63" s="767"/>
      <c r="Y63" s="767"/>
      <c r="Z63" s="767"/>
      <c r="AA63" s="767"/>
      <c r="AB63" s="767"/>
      <c r="AC63" s="767"/>
      <c r="AD63" s="767"/>
      <c r="AE63" s="767"/>
      <c r="AF63" s="767"/>
      <c r="AG63" s="767"/>
      <c r="AH63" s="767"/>
      <c r="AI63" s="767"/>
      <c r="AJ63" s="767"/>
      <c r="AK63" s="767"/>
      <c r="AL63" s="767"/>
      <c r="AM63" s="767"/>
      <c r="AN63" s="767"/>
      <c r="AO63" s="768"/>
      <c r="AP63" s="50"/>
      <c r="AQ63" s="766"/>
      <c r="AR63" s="767"/>
      <c r="AS63" s="767"/>
      <c r="AT63" s="767"/>
      <c r="AU63" s="767"/>
      <c r="AV63" s="767"/>
      <c r="AW63" s="767"/>
      <c r="AX63" s="767"/>
      <c r="AY63" s="767">
        <v>1401472.10243102</v>
      </c>
      <c r="AZ63" s="767"/>
      <c r="BA63" s="767"/>
      <c r="BB63" s="767"/>
      <c r="BC63" s="767"/>
      <c r="BD63" s="767"/>
      <c r="BE63" s="767"/>
      <c r="BF63" s="767"/>
      <c r="BG63" s="767"/>
      <c r="BH63" s="767"/>
      <c r="BI63" s="767"/>
      <c r="BJ63" s="767"/>
      <c r="BK63" s="767"/>
      <c r="BL63" s="767"/>
      <c r="BM63" s="767"/>
      <c r="BN63" s="767"/>
      <c r="BO63" s="767"/>
      <c r="BP63" s="767"/>
      <c r="BQ63" s="767"/>
      <c r="BR63" s="767"/>
      <c r="BS63" s="767"/>
      <c r="BT63" s="768"/>
      <c r="BV63" s="12"/>
      <c r="BW63" s="12"/>
      <c r="BX63" s="12"/>
    </row>
    <row r="64" spans="1:76" s="17" customFormat="1" ht="16.5" customHeight="1">
      <c r="A64" s="763" t="str">
        <f t="shared" si="1"/>
        <v>BusinessRetrofit</v>
      </c>
      <c r="B64" s="764" t="s">
        <v>206</v>
      </c>
      <c r="C64" s="764" t="s">
        <v>779</v>
      </c>
      <c r="D64" s="764" t="s">
        <v>22</v>
      </c>
      <c r="E64" s="764" t="s">
        <v>750</v>
      </c>
      <c r="F64" s="764" t="s">
        <v>785</v>
      </c>
      <c r="G64" s="764" t="s">
        <v>777</v>
      </c>
      <c r="H64" s="764">
        <v>2013</v>
      </c>
      <c r="I64" s="765" t="s">
        <v>568</v>
      </c>
      <c r="J64" s="765" t="s">
        <v>576</v>
      </c>
      <c r="K64" s="50"/>
      <c r="L64" s="766"/>
      <c r="M64" s="767"/>
      <c r="N64" s="767"/>
      <c r="O64" s="767"/>
      <c r="P64" s="767"/>
      <c r="Q64" s="767"/>
      <c r="R64" s="767"/>
      <c r="S64" s="767"/>
      <c r="T64" s="767">
        <v>35.613754489999998</v>
      </c>
      <c r="U64" s="767"/>
      <c r="V64" s="767"/>
      <c r="W64" s="767"/>
      <c r="X64" s="767"/>
      <c r="Y64" s="767"/>
      <c r="Z64" s="767"/>
      <c r="AA64" s="767"/>
      <c r="AB64" s="767"/>
      <c r="AC64" s="767"/>
      <c r="AD64" s="767"/>
      <c r="AE64" s="767"/>
      <c r="AF64" s="767"/>
      <c r="AG64" s="767"/>
      <c r="AH64" s="767"/>
      <c r="AI64" s="767"/>
      <c r="AJ64" s="767"/>
      <c r="AK64" s="767"/>
      <c r="AL64" s="767"/>
      <c r="AM64" s="767"/>
      <c r="AN64" s="767"/>
      <c r="AO64" s="768"/>
      <c r="AP64" s="50"/>
      <c r="AQ64" s="766"/>
      <c r="AR64" s="767"/>
      <c r="AS64" s="767"/>
      <c r="AT64" s="767"/>
      <c r="AU64" s="767"/>
      <c r="AV64" s="767"/>
      <c r="AW64" s="767"/>
      <c r="AX64" s="767"/>
      <c r="AY64" s="767">
        <v>180855.01439999999</v>
      </c>
      <c r="AZ64" s="767"/>
      <c r="BA64" s="767"/>
      <c r="BB64" s="767"/>
      <c r="BC64" s="767"/>
      <c r="BD64" s="767"/>
      <c r="BE64" s="767"/>
      <c r="BF64" s="767"/>
      <c r="BG64" s="767"/>
      <c r="BH64" s="767"/>
      <c r="BI64" s="767"/>
      <c r="BJ64" s="767"/>
      <c r="BK64" s="767"/>
      <c r="BL64" s="767"/>
      <c r="BM64" s="767"/>
      <c r="BN64" s="767"/>
      <c r="BO64" s="767"/>
      <c r="BP64" s="767"/>
      <c r="BQ64" s="767"/>
      <c r="BR64" s="767"/>
      <c r="BS64" s="767"/>
      <c r="BT64" s="768"/>
      <c r="BV64" s="12"/>
      <c r="BW64" s="12"/>
      <c r="BX64" s="12"/>
    </row>
    <row r="65" spans="1:76">
      <c r="A65" s="763" t="s">
        <v>21</v>
      </c>
      <c r="B65" s="764" t="s">
        <v>206</v>
      </c>
      <c r="C65" s="764" t="s">
        <v>779</v>
      </c>
      <c r="D65" s="764" t="s">
        <v>786</v>
      </c>
      <c r="E65" s="764" t="s">
        <v>750</v>
      </c>
      <c r="F65" s="764" t="s">
        <v>780</v>
      </c>
      <c r="G65" s="764" t="s">
        <v>777</v>
      </c>
      <c r="H65" s="764">
        <v>2013</v>
      </c>
      <c r="I65" s="765" t="s">
        <v>567</v>
      </c>
      <c r="J65" s="765" t="s">
        <v>583</v>
      </c>
      <c r="K65" s="50"/>
      <c r="L65" s="766"/>
      <c r="M65" s="767"/>
      <c r="N65" s="767"/>
      <c r="O65" s="767"/>
      <c r="P65" s="767"/>
      <c r="Q65" s="767"/>
      <c r="R65" s="767"/>
      <c r="S65" s="767"/>
      <c r="T65" s="767">
        <v>31.941110055999999</v>
      </c>
      <c r="U65" s="767"/>
      <c r="V65" s="767"/>
      <c r="W65" s="767"/>
      <c r="X65" s="767"/>
      <c r="Y65" s="767"/>
      <c r="Z65" s="767"/>
      <c r="AA65" s="767"/>
      <c r="AB65" s="767"/>
      <c r="AC65" s="767"/>
      <c r="AD65" s="767"/>
      <c r="AE65" s="767"/>
      <c r="AF65" s="767"/>
      <c r="AG65" s="767"/>
      <c r="AH65" s="767"/>
      <c r="AI65" s="767"/>
      <c r="AJ65" s="767"/>
      <c r="AK65" s="767"/>
      <c r="AL65" s="767"/>
      <c r="AM65" s="767"/>
      <c r="AN65" s="767"/>
      <c r="AO65" s="768"/>
      <c r="AP65" s="50"/>
      <c r="AQ65" s="766"/>
      <c r="AR65" s="767"/>
      <c r="AS65" s="767"/>
      <c r="AT65" s="767"/>
      <c r="AU65" s="767"/>
      <c r="AV65" s="767"/>
      <c r="AW65" s="767"/>
      <c r="AX65" s="767"/>
      <c r="AY65" s="767">
        <v>113637.770557258</v>
      </c>
      <c r="AZ65" s="767"/>
      <c r="BA65" s="767"/>
      <c r="BB65" s="767"/>
      <c r="BC65" s="767"/>
      <c r="BD65" s="767"/>
      <c r="BE65" s="767"/>
      <c r="BF65" s="767"/>
      <c r="BG65" s="767"/>
      <c r="BH65" s="767"/>
      <c r="BI65" s="767"/>
      <c r="BJ65" s="767"/>
      <c r="BK65" s="767"/>
      <c r="BL65" s="767"/>
      <c r="BM65" s="767"/>
      <c r="BN65" s="767"/>
      <c r="BO65" s="767"/>
      <c r="BP65" s="767"/>
      <c r="BQ65" s="767"/>
      <c r="BR65" s="767"/>
      <c r="BS65" s="767"/>
      <c r="BT65" s="768"/>
      <c r="BU65" s="12"/>
    </row>
    <row r="66" spans="1:76">
      <c r="A66" s="763" t="str">
        <f t="shared" ref="A66:A81" si="2">C66&amp;D66</f>
        <v>ConsumerBi-Annual Retailer Event</v>
      </c>
      <c r="B66" s="764" t="s">
        <v>206</v>
      </c>
      <c r="C66" s="764" t="s">
        <v>776</v>
      </c>
      <c r="D66" s="764" t="s">
        <v>5</v>
      </c>
      <c r="E66" s="764" t="s">
        <v>750</v>
      </c>
      <c r="F66" s="764" t="s">
        <v>28</v>
      </c>
      <c r="G66" s="764" t="s">
        <v>777</v>
      </c>
      <c r="H66" s="764">
        <v>2014</v>
      </c>
      <c r="I66" s="765" t="s">
        <v>568</v>
      </c>
      <c r="J66" s="765" t="s">
        <v>583</v>
      </c>
      <c r="K66" s="50"/>
      <c r="L66" s="766"/>
      <c r="M66" s="767"/>
      <c r="N66" s="767"/>
      <c r="O66" s="767"/>
      <c r="P66" s="767"/>
      <c r="Q66" s="767"/>
      <c r="R66" s="767"/>
      <c r="S66" s="767"/>
      <c r="T66" s="767">
        <v>42.864536659999999</v>
      </c>
      <c r="U66" s="767"/>
      <c r="V66" s="767"/>
      <c r="W66" s="767"/>
      <c r="X66" s="767"/>
      <c r="Y66" s="767"/>
      <c r="Z66" s="767"/>
      <c r="AA66" s="767"/>
      <c r="AB66" s="767"/>
      <c r="AC66" s="767"/>
      <c r="AD66" s="767"/>
      <c r="AE66" s="767"/>
      <c r="AF66" s="767"/>
      <c r="AG66" s="767"/>
      <c r="AH66" s="767"/>
      <c r="AI66" s="767"/>
      <c r="AJ66" s="767"/>
      <c r="AK66" s="767"/>
      <c r="AL66" s="767"/>
      <c r="AM66" s="767"/>
      <c r="AN66" s="767"/>
      <c r="AO66" s="768"/>
      <c r="AP66" s="50"/>
      <c r="AQ66" s="766"/>
      <c r="AR66" s="767"/>
      <c r="AS66" s="767"/>
      <c r="AT66" s="767"/>
      <c r="AU66" s="767"/>
      <c r="AV66" s="767"/>
      <c r="AW66" s="767"/>
      <c r="AX66" s="767"/>
      <c r="AY66" s="767">
        <v>648295.33189999999</v>
      </c>
      <c r="AZ66" s="767"/>
      <c r="BA66" s="767"/>
      <c r="BB66" s="767"/>
      <c r="BC66" s="767"/>
      <c r="BD66" s="767"/>
      <c r="BE66" s="767"/>
      <c r="BF66" s="767"/>
      <c r="BG66" s="767"/>
      <c r="BH66" s="767"/>
      <c r="BI66" s="767"/>
      <c r="BJ66" s="767"/>
      <c r="BK66" s="767"/>
      <c r="BL66" s="767"/>
      <c r="BM66" s="767"/>
      <c r="BN66" s="767"/>
      <c r="BO66" s="767"/>
      <c r="BP66" s="767"/>
      <c r="BQ66" s="767"/>
      <c r="BR66" s="767"/>
      <c r="BS66" s="767"/>
      <c r="BT66" s="768"/>
      <c r="BU66" s="12"/>
    </row>
    <row r="67" spans="1:76" s="17" customFormat="1" ht="15.6">
      <c r="A67" s="763" t="str">
        <f t="shared" si="2"/>
        <v>ConsumerConservation Instant Coupon Booklet</v>
      </c>
      <c r="B67" s="764" t="s">
        <v>206</v>
      </c>
      <c r="C67" s="764" t="s">
        <v>776</v>
      </c>
      <c r="D67" s="764" t="s">
        <v>4</v>
      </c>
      <c r="E67" s="764" t="s">
        <v>750</v>
      </c>
      <c r="F67" s="764" t="s">
        <v>28</v>
      </c>
      <c r="G67" s="764" t="s">
        <v>777</v>
      </c>
      <c r="H67" s="764">
        <v>2014</v>
      </c>
      <c r="I67" s="765" t="s">
        <v>568</v>
      </c>
      <c r="J67" s="765" t="s">
        <v>583</v>
      </c>
      <c r="K67" s="50"/>
      <c r="L67" s="766"/>
      <c r="M67" s="767"/>
      <c r="N67" s="767"/>
      <c r="O67" s="767"/>
      <c r="P67" s="767"/>
      <c r="Q67" s="767"/>
      <c r="R67" s="767"/>
      <c r="S67" s="767"/>
      <c r="T67" s="767">
        <v>12.725007489999999</v>
      </c>
      <c r="U67" s="767"/>
      <c r="V67" s="767"/>
      <c r="W67" s="767"/>
      <c r="X67" s="767"/>
      <c r="Y67" s="767"/>
      <c r="Z67" s="767"/>
      <c r="AA67" s="767"/>
      <c r="AB67" s="767"/>
      <c r="AC67" s="767"/>
      <c r="AD67" s="767"/>
      <c r="AE67" s="767"/>
      <c r="AF67" s="767"/>
      <c r="AG67" s="767"/>
      <c r="AH67" s="767"/>
      <c r="AI67" s="767"/>
      <c r="AJ67" s="767"/>
      <c r="AK67" s="767"/>
      <c r="AL67" s="767"/>
      <c r="AM67" s="767"/>
      <c r="AN67" s="767"/>
      <c r="AO67" s="768"/>
      <c r="AP67" s="50"/>
      <c r="AQ67" s="766"/>
      <c r="AR67" s="767"/>
      <c r="AS67" s="767"/>
      <c r="AT67" s="767"/>
      <c r="AU67" s="767"/>
      <c r="AV67" s="767"/>
      <c r="AW67" s="767"/>
      <c r="AX67" s="767"/>
      <c r="AY67" s="767">
        <v>167030.0282</v>
      </c>
      <c r="AZ67" s="767"/>
      <c r="BA67" s="767"/>
      <c r="BB67" s="767"/>
      <c r="BC67" s="767"/>
      <c r="BD67" s="767"/>
      <c r="BE67" s="767"/>
      <c r="BF67" s="767"/>
      <c r="BG67" s="767"/>
      <c r="BH67" s="767"/>
      <c r="BI67" s="767"/>
      <c r="BJ67" s="767"/>
      <c r="BK67" s="767"/>
      <c r="BL67" s="767"/>
      <c r="BM67" s="767"/>
      <c r="BN67" s="767"/>
      <c r="BO67" s="767"/>
      <c r="BP67" s="767"/>
      <c r="BQ67" s="767"/>
      <c r="BR67" s="767"/>
      <c r="BS67" s="767"/>
      <c r="BT67" s="768"/>
      <c r="BV67" s="12"/>
      <c r="BW67" s="12"/>
      <c r="BX67" s="12"/>
    </row>
    <row r="68" spans="1:76" s="17" customFormat="1" ht="16.5" customHeight="1">
      <c r="A68" s="763" t="str">
        <f t="shared" si="2"/>
        <v>ConsumerAppliance Retirement</v>
      </c>
      <c r="B68" s="764" t="s">
        <v>206</v>
      </c>
      <c r="C68" s="764" t="s">
        <v>776</v>
      </c>
      <c r="D68" s="764" t="s">
        <v>1</v>
      </c>
      <c r="E68" s="764" t="s">
        <v>750</v>
      </c>
      <c r="F68" s="764" t="s">
        <v>28</v>
      </c>
      <c r="G68" s="764" t="s">
        <v>777</v>
      </c>
      <c r="H68" s="764">
        <v>2014</v>
      </c>
      <c r="I68" s="765" t="s">
        <v>568</v>
      </c>
      <c r="J68" s="765" t="s">
        <v>583</v>
      </c>
      <c r="K68" s="50"/>
      <c r="L68" s="766"/>
      <c r="M68" s="767"/>
      <c r="N68" s="767"/>
      <c r="O68" s="767"/>
      <c r="P68" s="767"/>
      <c r="Q68" s="767"/>
      <c r="R68" s="767"/>
      <c r="S68" s="767"/>
      <c r="T68" s="767">
        <v>3.66344744582485</v>
      </c>
      <c r="U68" s="767"/>
      <c r="V68" s="767"/>
      <c r="W68" s="767"/>
      <c r="X68" s="767"/>
      <c r="Y68" s="767"/>
      <c r="Z68" s="767"/>
      <c r="AA68" s="767"/>
      <c r="AB68" s="767"/>
      <c r="AC68" s="767"/>
      <c r="AD68" s="767"/>
      <c r="AE68" s="767"/>
      <c r="AF68" s="767"/>
      <c r="AG68" s="767"/>
      <c r="AH68" s="767"/>
      <c r="AI68" s="767"/>
      <c r="AJ68" s="767"/>
      <c r="AK68" s="767"/>
      <c r="AL68" s="767"/>
      <c r="AM68" s="767"/>
      <c r="AN68" s="767"/>
      <c r="AO68" s="768"/>
      <c r="AP68" s="50"/>
      <c r="AQ68" s="766"/>
      <c r="AR68" s="767"/>
      <c r="AS68" s="767"/>
      <c r="AT68" s="767"/>
      <c r="AU68" s="767"/>
      <c r="AV68" s="767"/>
      <c r="AW68" s="767"/>
      <c r="AX68" s="767"/>
      <c r="AY68" s="767">
        <v>24927.490007532077</v>
      </c>
      <c r="AZ68" s="767"/>
      <c r="BA68" s="767"/>
      <c r="BB68" s="767"/>
      <c r="BC68" s="767"/>
      <c r="BD68" s="767"/>
      <c r="BE68" s="767"/>
      <c r="BF68" s="767"/>
      <c r="BG68" s="767"/>
      <c r="BH68" s="767"/>
      <c r="BI68" s="767"/>
      <c r="BJ68" s="767"/>
      <c r="BK68" s="767"/>
      <c r="BL68" s="767"/>
      <c r="BM68" s="767"/>
      <c r="BN68" s="767"/>
      <c r="BO68" s="767"/>
      <c r="BP68" s="767"/>
      <c r="BQ68" s="767"/>
      <c r="BR68" s="767"/>
      <c r="BS68" s="767"/>
      <c r="BT68" s="768"/>
      <c r="BV68" s="12"/>
      <c r="BW68" s="12"/>
      <c r="BX68" s="12"/>
    </row>
    <row r="69" spans="1:76">
      <c r="A69" s="763" t="str">
        <f t="shared" si="2"/>
        <v>BusinessDirect Install Lighting</v>
      </c>
      <c r="B69" s="764" t="s">
        <v>206</v>
      </c>
      <c r="C69" s="764" t="s">
        <v>779</v>
      </c>
      <c r="D69" s="764" t="s">
        <v>21</v>
      </c>
      <c r="E69" s="764" t="s">
        <v>750</v>
      </c>
      <c r="F69" s="764" t="s">
        <v>785</v>
      </c>
      <c r="G69" s="764" t="s">
        <v>777</v>
      </c>
      <c r="H69" s="764">
        <v>2014</v>
      </c>
      <c r="I69" s="765" t="s">
        <v>568</v>
      </c>
      <c r="J69" s="765" t="s">
        <v>583</v>
      </c>
      <c r="K69" s="50"/>
      <c r="L69" s="766"/>
      <c r="M69" s="767"/>
      <c r="N69" s="767"/>
      <c r="O69" s="767"/>
      <c r="P69" s="767"/>
      <c r="Q69" s="767"/>
      <c r="R69" s="767"/>
      <c r="S69" s="767"/>
      <c r="T69" s="767">
        <v>7.8489148899999996</v>
      </c>
      <c r="U69" s="767"/>
      <c r="V69" s="767"/>
      <c r="W69" s="767"/>
      <c r="X69" s="767"/>
      <c r="Y69" s="767"/>
      <c r="Z69" s="767"/>
      <c r="AA69" s="767"/>
      <c r="AB69" s="767"/>
      <c r="AC69" s="767"/>
      <c r="AD69" s="767"/>
      <c r="AE69" s="767"/>
      <c r="AF69" s="767"/>
      <c r="AG69" s="767"/>
      <c r="AH69" s="767"/>
      <c r="AI69" s="767"/>
      <c r="AJ69" s="767"/>
      <c r="AK69" s="767"/>
      <c r="AL69" s="767"/>
      <c r="AM69" s="767"/>
      <c r="AN69" s="767"/>
      <c r="AO69" s="768"/>
      <c r="AP69" s="50"/>
      <c r="AQ69" s="766"/>
      <c r="AR69" s="767"/>
      <c r="AS69" s="767"/>
      <c r="AT69" s="767"/>
      <c r="AU69" s="767"/>
      <c r="AV69" s="767"/>
      <c r="AW69" s="767"/>
      <c r="AX69" s="767"/>
      <c r="AY69" s="767">
        <v>27513.19267</v>
      </c>
      <c r="AZ69" s="767"/>
      <c r="BA69" s="767"/>
      <c r="BB69" s="767"/>
      <c r="BC69" s="767"/>
      <c r="BD69" s="767"/>
      <c r="BE69" s="767"/>
      <c r="BF69" s="767"/>
      <c r="BG69" s="767"/>
      <c r="BH69" s="767"/>
      <c r="BI69" s="767"/>
      <c r="BJ69" s="767"/>
      <c r="BK69" s="767"/>
      <c r="BL69" s="767"/>
      <c r="BM69" s="767"/>
      <c r="BN69" s="767"/>
      <c r="BO69" s="767"/>
      <c r="BP69" s="767"/>
      <c r="BQ69" s="767"/>
      <c r="BR69" s="767"/>
      <c r="BS69" s="767"/>
      <c r="BT69" s="768"/>
      <c r="BU69" s="12"/>
    </row>
    <row r="70" spans="1:76">
      <c r="A70" s="763" t="str">
        <f t="shared" si="2"/>
        <v>Home AssistanceHome Assistance Program</v>
      </c>
      <c r="B70" s="764" t="s">
        <v>206</v>
      </c>
      <c r="C70" s="764" t="s">
        <v>784</v>
      </c>
      <c r="D70" s="764" t="s">
        <v>14</v>
      </c>
      <c r="E70" s="764" t="s">
        <v>750</v>
      </c>
      <c r="F70" s="764" t="s">
        <v>28</v>
      </c>
      <c r="G70" s="764" t="s">
        <v>777</v>
      </c>
      <c r="H70" s="764">
        <v>2014</v>
      </c>
      <c r="I70" s="765" t="s">
        <v>568</v>
      </c>
      <c r="J70" s="765" t="s">
        <v>583</v>
      </c>
      <c r="K70" s="50"/>
      <c r="L70" s="766"/>
      <c r="M70" s="767"/>
      <c r="N70" s="767"/>
      <c r="O70" s="767"/>
      <c r="P70" s="767"/>
      <c r="Q70" s="767"/>
      <c r="R70" s="767"/>
      <c r="S70" s="767"/>
      <c r="T70" s="767">
        <v>2.828231283</v>
      </c>
      <c r="U70" s="767"/>
      <c r="V70" s="767"/>
      <c r="W70" s="767"/>
      <c r="X70" s="767"/>
      <c r="Y70" s="767"/>
      <c r="Z70" s="767"/>
      <c r="AA70" s="767"/>
      <c r="AB70" s="767"/>
      <c r="AC70" s="767"/>
      <c r="AD70" s="767"/>
      <c r="AE70" s="767"/>
      <c r="AF70" s="767"/>
      <c r="AG70" s="767"/>
      <c r="AH70" s="767"/>
      <c r="AI70" s="767"/>
      <c r="AJ70" s="767"/>
      <c r="AK70" s="767"/>
      <c r="AL70" s="767"/>
      <c r="AM70" s="767"/>
      <c r="AN70" s="767"/>
      <c r="AO70" s="768"/>
      <c r="AP70" s="50"/>
      <c r="AQ70" s="766"/>
      <c r="AR70" s="767"/>
      <c r="AS70" s="767"/>
      <c r="AT70" s="767"/>
      <c r="AU70" s="767"/>
      <c r="AV70" s="767"/>
      <c r="AW70" s="767"/>
      <c r="AX70" s="767"/>
      <c r="AY70" s="767">
        <v>28241.410530000001</v>
      </c>
      <c r="AZ70" s="767"/>
      <c r="BA70" s="767"/>
      <c r="BB70" s="767"/>
      <c r="BC70" s="767"/>
      <c r="BD70" s="767"/>
      <c r="BE70" s="767"/>
      <c r="BF70" s="767"/>
      <c r="BG70" s="767"/>
      <c r="BH70" s="767"/>
      <c r="BI70" s="767"/>
      <c r="BJ70" s="767"/>
      <c r="BK70" s="767"/>
      <c r="BL70" s="767"/>
      <c r="BM70" s="767"/>
      <c r="BN70" s="767"/>
      <c r="BO70" s="767"/>
      <c r="BP70" s="767"/>
      <c r="BQ70" s="767"/>
      <c r="BR70" s="767"/>
      <c r="BS70" s="767"/>
      <c r="BT70" s="768"/>
      <c r="BU70" s="12"/>
    </row>
    <row r="71" spans="1:76" s="17" customFormat="1" ht="15.6">
      <c r="A71" s="763" t="str">
        <f t="shared" si="2"/>
        <v>ConsumerHVAC Incentives</v>
      </c>
      <c r="B71" s="764" t="s">
        <v>206</v>
      </c>
      <c r="C71" s="764" t="s">
        <v>776</v>
      </c>
      <c r="D71" s="764" t="s">
        <v>3</v>
      </c>
      <c r="E71" s="764" t="s">
        <v>750</v>
      </c>
      <c r="F71" s="764" t="s">
        <v>28</v>
      </c>
      <c r="G71" s="764" t="s">
        <v>777</v>
      </c>
      <c r="H71" s="764">
        <v>2014</v>
      </c>
      <c r="I71" s="765" t="s">
        <v>568</v>
      </c>
      <c r="J71" s="765" t="s">
        <v>583</v>
      </c>
      <c r="K71" s="50"/>
      <c r="L71" s="766"/>
      <c r="M71" s="767"/>
      <c r="N71" s="767"/>
      <c r="O71" s="767"/>
      <c r="P71" s="767"/>
      <c r="Q71" s="767"/>
      <c r="R71" s="767"/>
      <c r="S71" s="767"/>
      <c r="T71" s="767">
        <v>210.328817491</v>
      </c>
      <c r="U71" s="767"/>
      <c r="V71" s="767"/>
      <c r="W71" s="767"/>
      <c r="X71" s="767"/>
      <c r="Y71" s="767"/>
      <c r="Z71" s="767"/>
      <c r="AA71" s="767"/>
      <c r="AB71" s="767"/>
      <c r="AC71" s="767"/>
      <c r="AD71" s="767"/>
      <c r="AE71" s="767"/>
      <c r="AF71" s="767"/>
      <c r="AG71" s="767"/>
      <c r="AH71" s="767"/>
      <c r="AI71" s="767"/>
      <c r="AJ71" s="767"/>
      <c r="AK71" s="767"/>
      <c r="AL71" s="767"/>
      <c r="AM71" s="767"/>
      <c r="AN71" s="767"/>
      <c r="AO71" s="768"/>
      <c r="AP71" s="50"/>
      <c r="AQ71" s="766"/>
      <c r="AR71" s="767"/>
      <c r="AS71" s="767"/>
      <c r="AT71" s="767"/>
      <c r="AU71" s="767"/>
      <c r="AV71" s="767"/>
      <c r="AW71" s="767"/>
      <c r="AX71" s="767"/>
      <c r="AY71" s="767">
        <v>389383.71912200004</v>
      </c>
      <c r="AZ71" s="767"/>
      <c r="BA71" s="767"/>
      <c r="BB71" s="767"/>
      <c r="BC71" s="767"/>
      <c r="BD71" s="767"/>
      <c r="BE71" s="767"/>
      <c r="BF71" s="767"/>
      <c r="BG71" s="767"/>
      <c r="BH71" s="767"/>
      <c r="BI71" s="767"/>
      <c r="BJ71" s="767"/>
      <c r="BK71" s="767"/>
      <c r="BL71" s="767"/>
      <c r="BM71" s="767"/>
      <c r="BN71" s="767"/>
      <c r="BO71" s="767"/>
      <c r="BP71" s="767"/>
      <c r="BQ71" s="767"/>
      <c r="BR71" s="767"/>
      <c r="BS71" s="767"/>
      <c r="BT71" s="768"/>
      <c r="BV71" s="12"/>
      <c r="BW71" s="12"/>
      <c r="BX71" s="12"/>
    </row>
    <row r="72" spans="1:76" s="17" customFormat="1" ht="16.5" customHeight="1">
      <c r="A72" s="763" t="str">
        <f t="shared" si="2"/>
        <v>BusinessRetrofit</v>
      </c>
      <c r="B72" s="764" t="s">
        <v>206</v>
      </c>
      <c r="C72" s="764" t="s">
        <v>779</v>
      </c>
      <c r="D72" s="764" t="s">
        <v>22</v>
      </c>
      <c r="E72" s="764" t="s">
        <v>750</v>
      </c>
      <c r="F72" s="764" t="s">
        <v>785</v>
      </c>
      <c r="G72" s="764" t="s">
        <v>777</v>
      </c>
      <c r="H72" s="764">
        <v>2014</v>
      </c>
      <c r="I72" s="765" t="s">
        <v>568</v>
      </c>
      <c r="J72" s="765" t="s">
        <v>583</v>
      </c>
      <c r="K72" s="50"/>
      <c r="L72" s="766"/>
      <c r="M72" s="767"/>
      <c r="N72" s="767"/>
      <c r="O72" s="767"/>
      <c r="P72" s="767"/>
      <c r="Q72" s="767"/>
      <c r="R72" s="767"/>
      <c r="S72" s="767"/>
      <c r="T72" s="767">
        <v>322.47354689999997</v>
      </c>
      <c r="U72" s="767"/>
      <c r="V72" s="767"/>
      <c r="W72" s="767"/>
      <c r="X72" s="767"/>
      <c r="Y72" s="767"/>
      <c r="Z72" s="767"/>
      <c r="AA72" s="767"/>
      <c r="AB72" s="767"/>
      <c r="AC72" s="767"/>
      <c r="AD72" s="767"/>
      <c r="AE72" s="767"/>
      <c r="AF72" s="767"/>
      <c r="AG72" s="767"/>
      <c r="AH72" s="767"/>
      <c r="AI72" s="767"/>
      <c r="AJ72" s="767"/>
      <c r="AK72" s="767"/>
      <c r="AL72" s="767"/>
      <c r="AM72" s="767"/>
      <c r="AN72" s="767"/>
      <c r="AO72" s="768"/>
      <c r="AP72" s="50"/>
      <c r="AQ72" s="766"/>
      <c r="AR72" s="767"/>
      <c r="AS72" s="767"/>
      <c r="AT72" s="767"/>
      <c r="AU72" s="767"/>
      <c r="AV72" s="767"/>
      <c r="AW72" s="767"/>
      <c r="AX72" s="767"/>
      <c r="AY72" s="767">
        <v>1765869.7180000001</v>
      </c>
      <c r="AZ72" s="767"/>
      <c r="BA72" s="767"/>
      <c r="BB72" s="767"/>
      <c r="BC72" s="767"/>
      <c r="BD72" s="767"/>
      <c r="BE72" s="767"/>
      <c r="BF72" s="767"/>
      <c r="BG72" s="767"/>
      <c r="BH72" s="767"/>
      <c r="BI72" s="767"/>
      <c r="BJ72" s="767"/>
      <c r="BK72" s="767"/>
      <c r="BL72" s="767"/>
      <c r="BM72" s="767"/>
      <c r="BN72" s="767"/>
      <c r="BO72" s="767"/>
      <c r="BP72" s="767"/>
      <c r="BQ72" s="767"/>
      <c r="BR72" s="767"/>
      <c r="BS72" s="767"/>
      <c r="BT72" s="768"/>
      <c r="BV72" s="12"/>
      <c r="BW72" s="12"/>
      <c r="BX72" s="12"/>
    </row>
    <row r="73" spans="1:76">
      <c r="A73" s="763" t="str">
        <f t="shared" si="2"/>
        <v>IndustrialEnergy Manager</v>
      </c>
      <c r="B73" s="764" t="s">
        <v>775</v>
      </c>
      <c r="C73" s="764" t="s">
        <v>783</v>
      </c>
      <c r="D73" s="764" t="s">
        <v>13</v>
      </c>
      <c r="E73" s="764" t="s">
        <v>750</v>
      </c>
      <c r="F73" s="764" t="s">
        <v>783</v>
      </c>
      <c r="G73" s="764" t="s">
        <v>777</v>
      </c>
      <c r="H73" s="764">
        <v>2014</v>
      </c>
      <c r="I73" s="765" t="s">
        <v>568</v>
      </c>
      <c r="J73" s="765" t="s">
        <v>583</v>
      </c>
      <c r="K73" s="50"/>
      <c r="L73" s="766"/>
      <c r="M73" s="767"/>
      <c r="N73" s="767"/>
      <c r="O73" s="767"/>
      <c r="P73" s="767"/>
      <c r="Q73" s="767"/>
      <c r="R73" s="767"/>
      <c r="S73" s="767"/>
      <c r="T73" s="767">
        <v>0</v>
      </c>
      <c r="U73" s="767"/>
      <c r="V73" s="767"/>
      <c r="W73" s="767"/>
      <c r="X73" s="767"/>
      <c r="Y73" s="767"/>
      <c r="Z73" s="767"/>
      <c r="AA73" s="767"/>
      <c r="AB73" s="767"/>
      <c r="AC73" s="767"/>
      <c r="AD73" s="767"/>
      <c r="AE73" s="767"/>
      <c r="AF73" s="767"/>
      <c r="AG73" s="767"/>
      <c r="AH73" s="767"/>
      <c r="AI73" s="767"/>
      <c r="AJ73" s="767"/>
      <c r="AK73" s="767"/>
      <c r="AL73" s="767"/>
      <c r="AM73" s="767"/>
      <c r="AN73" s="767"/>
      <c r="AO73" s="768"/>
      <c r="AP73" s="50"/>
      <c r="AQ73" s="766"/>
      <c r="AR73" s="767"/>
      <c r="AS73" s="767"/>
      <c r="AT73" s="767"/>
      <c r="AU73" s="767"/>
      <c r="AV73" s="767"/>
      <c r="AW73" s="767"/>
      <c r="AX73" s="767"/>
      <c r="AY73" s="767"/>
      <c r="AZ73" s="767"/>
      <c r="BA73" s="767"/>
      <c r="BB73" s="767"/>
      <c r="BC73" s="767"/>
      <c r="BD73" s="767"/>
      <c r="BE73" s="767"/>
      <c r="BF73" s="767"/>
      <c r="BG73" s="767"/>
      <c r="BH73" s="767"/>
      <c r="BI73" s="767"/>
      <c r="BJ73" s="767"/>
      <c r="BK73" s="767"/>
      <c r="BL73" s="767"/>
      <c r="BM73" s="767"/>
      <c r="BN73" s="767"/>
      <c r="BO73" s="767"/>
      <c r="BP73" s="767"/>
      <c r="BQ73" s="767"/>
      <c r="BR73" s="767"/>
      <c r="BS73" s="767"/>
      <c r="BT73" s="768"/>
      <c r="BU73" s="12"/>
    </row>
    <row r="74" spans="1:76">
      <c r="A74" s="763" t="str">
        <f t="shared" si="2"/>
        <v>57Appliance Retirement Initiative</v>
      </c>
      <c r="B74" s="764"/>
      <c r="C74" s="764">
        <v>57</v>
      </c>
      <c r="D74" s="764" t="s">
        <v>96</v>
      </c>
      <c r="E74" s="764" t="s">
        <v>772</v>
      </c>
      <c r="F74" s="764"/>
      <c r="G74" s="764"/>
      <c r="H74" s="764">
        <v>2015</v>
      </c>
      <c r="I74" s="765" t="s">
        <v>570</v>
      </c>
      <c r="J74" s="765" t="s">
        <v>583</v>
      </c>
      <c r="K74" s="50"/>
      <c r="L74" s="766"/>
      <c r="M74" s="767"/>
      <c r="N74" s="767"/>
      <c r="O74" s="767"/>
      <c r="P74" s="767"/>
      <c r="Q74" s="767"/>
      <c r="R74" s="767"/>
      <c r="S74" s="767"/>
      <c r="T74" s="767">
        <v>3</v>
      </c>
      <c r="U74" s="767"/>
      <c r="V74" s="767"/>
      <c r="W74" s="767"/>
      <c r="X74" s="767"/>
      <c r="Y74" s="767"/>
      <c r="Z74" s="767"/>
      <c r="AA74" s="767"/>
      <c r="AB74" s="767"/>
      <c r="AC74" s="767"/>
      <c r="AD74" s="767"/>
      <c r="AE74" s="767"/>
      <c r="AF74" s="767"/>
      <c r="AG74" s="767"/>
      <c r="AH74" s="767"/>
      <c r="AI74" s="767"/>
      <c r="AJ74" s="767"/>
      <c r="AK74" s="767"/>
      <c r="AL74" s="767"/>
      <c r="AM74" s="767"/>
      <c r="AN74" s="767"/>
      <c r="AO74" s="768"/>
      <c r="AP74" s="50"/>
      <c r="AQ74" s="766"/>
      <c r="AR74" s="767"/>
      <c r="AS74" s="767"/>
      <c r="AT74" s="767"/>
      <c r="AU74" s="767"/>
      <c r="AV74" s="767"/>
      <c r="AW74" s="767"/>
      <c r="AX74" s="767"/>
      <c r="AY74" s="767">
        <v>11802</v>
      </c>
      <c r="AZ74" s="767"/>
      <c r="BA74" s="767"/>
      <c r="BB74" s="767"/>
      <c r="BC74" s="767"/>
      <c r="BD74" s="767"/>
      <c r="BE74" s="767"/>
      <c r="BF74" s="767"/>
      <c r="BG74" s="767"/>
      <c r="BH74" s="767"/>
      <c r="BI74" s="767"/>
      <c r="BJ74" s="767"/>
      <c r="BK74" s="767"/>
      <c r="BL74" s="767"/>
      <c r="BM74" s="767"/>
      <c r="BN74" s="767"/>
      <c r="BO74" s="767"/>
      <c r="BP74" s="767"/>
      <c r="BQ74" s="767"/>
      <c r="BR74" s="767"/>
      <c r="BS74" s="767"/>
      <c r="BT74" s="768"/>
      <c r="BU74" s="12"/>
    </row>
    <row r="75" spans="1:76" s="17" customFormat="1" ht="15.6">
      <c r="A75" s="763" t="str">
        <f t="shared" si="2"/>
        <v>131Bi-Annual Retailer Event Initiative</v>
      </c>
      <c r="B75" s="764"/>
      <c r="C75" s="764">
        <v>131</v>
      </c>
      <c r="D75" s="764" t="s">
        <v>95</v>
      </c>
      <c r="E75" s="764" t="s">
        <v>772</v>
      </c>
      <c r="F75" s="764"/>
      <c r="G75" s="764"/>
      <c r="H75" s="764">
        <v>2015</v>
      </c>
      <c r="I75" s="765" t="s">
        <v>570</v>
      </c>
      <c r="J75" s="765" t="s">
        <v>576</v>
      </c>
      <c r="K75" s="50"/>
      <c r="L75" s="766"/>
      <c r="M75" s="767"/>
      <c r="N75" s="767"/>
      <c r="O75" s="767"/>
      <c r="P75" s="767"/>
      <c r="Q75" s="767"/>
      <c r="R75" s="767"/>
      <c r="S75" s="767"/>
      <c r="T75" s="767">
        <v>0</v>
      </c>
      <c r="U75" s="767"/>
      <c r="V75" s="767"/>
      <c r="W75" s="767"/>
      <c r="X75" s="767"/>
      <c r="Y75" s="767"/>
      <c r="Z75" s="767"/>
      <c r="AA75" s="767"/>
      <c r="AB75" s="767"/>
      <c r="AC75" s="767"/>
      <c r="AD75" s="767"/>
      <c r="AE75" s="767"/>
      <c r="AF75" s="767"/>
      <c r="AG75" s="767"/>
      <c r="AH75" s="767"/>
      <c r="AI75" s="767"/>
      <c r="AJ75" s="767"/>
      <c r="AK75" s="767"/>
      <c r="AL75" s="767"/>
      <c r="AM75" s="767"/>
      <c r="AN75" s="767"/>
      <c r="AO75" s="768"/>
      <c r="AP75" s="50"/>
      <c r="AQ75" s="766"/>
      <c r="AR75" s="767"/>
      <c r="AS75" s="767"/>
      <c r="AT75" s="767"/>
      <c r="AU75" s="767"/>
      <c r="AV75" s="767"/>
      <c r="AW75" s="767"/>
      <c r="AX75" s="767"/>
      <c r="AY75" s="767">
        <v>1429</v>
      </c>
      <c r="AZ75" s="767"/>
      <c r="BA75" s="767"/>
      <c r="BB75" s="767"/>
      <c r="BC75" s="767"/>
      <c r="BD75" s="767"/>
      <c r="BE75" s="767"/>
      <c r="BF75" s="767"/>
      <c r="BG75" s="767"/>
      <c r="BH75" s="767"/>
      <c r="BI75" s="767"/>
      <c r="BJ75" s="767"/>
      <c r="BK75" s="767"/>
      <c r="BL75" s="767"/>
      <c r="BM75" s="767"/>
      <c r="BN75" s="767"/>
      <c r="BO75" s="767"/>
      <c r="BP75" s="767"/>
      <c r="BQ75" s="767"/>
      <c r="BR75" s="767"/>
      <c r="BS75" s="767"/>
      <c r="BT75" s="768"/>
      <c r="BV75" s="12"/>
      <c r="BW75" s="12"/>
      <c r="BX75" s="12"/>
    </row>
    <row r="76" spans="1:76" s="17" customFormat="1" ht="16.5" customHeight="1">
      <c r="A76" s="763" t="str">
        <f t="shared" si="2"/>
        <v>59Bi-Annual Retailer Event Initiative</v>
      </c>
      <c r="B76" s="764"/>
      <c r="C76" s="764">
        <v>59</v>
      </c>
      <c r="D76" s="764" t="s">
        <v>95</v>
      </c>
      <c r="E76" s="764" t="s">
        <v>772</v>
      </c>
      <c r="F76" s="764"/>
      <c r="G76" s="764"/>
      <c r="H76" s="764">
        <v>2015</v>
      </c>
      <c r="I76" s="765" t="s">
        <v>570</v>
      </c>
      <c r="J76" s="765" t="s">
        <v>583</v>
      </c>
      <c r="K76" s="50"/>
      <c r="L76" s="766"/>
      <c r="M76" s="767"/>
      <c r="N76" s="767"/>
      <c r="O76" s="767"/>
      <c r="P76" s="767"/>
      <c r="Q76" s="767"/>
      <c r="R76" s="767"/>
      <c r="S76" s="767"/>
      <c r="T76" s="767">
        <v>42</v>
      </c>
      <c r="U76" s="767"/>
      <c r="V76" s="767"/>
      <c r="W76" s="767"/>
      <c r="X76" s="767"/>
      <c r="Y76" s="767"/>
      <c r="Z76" s="767"/>
      <c r="AA76" s="767"/>
      <c r="AB76" s="767"/>
      <c r="AC76" s="767"/>
      <c r="AD76" s="767"/>
      <c r="AE76" s="767"/>
      <c r="AF76" s="767"/>
      <c r="AG76" s="767"/>
      <c r="AH76" s="767"/>
      <c r="AI76" s="767"/>
      <c r="AJ76" s="767"/>
      <c r="AK76" s="767"/>
      <c r="AL76" s="767"/>
      <c r="AM76" s="767"/>
      <c r="AN76" s="767"/>
      <c r="AO76" s="768"/>
      <c r="AP76" s="50"/>
      <c r="AQ76" s="766"/>
      <c r="AR76" s="767"/>
      <c r="AS76" s="767"/>
      <c r="AT76" s="767"/>
      <c r="AU76" s="767"/>
      <c r="AV76" s="767"/>
      <c r="AW76" s="767"/>
      <c r="AX76" s="767"/>
      <c r="AY76" s="767">
        <v>613181</v>
      </c>
      <c r="AZ76" s="767"/>
      <c r="BA76" s="767"/>
      <c r="BB76" s="767"/>
      <c r="BC76" s="767"/>
      <c r="BD76" s="767"/>
      <c r="BE76" s="767"/>
      <c r="BF76" s="767"/>
      <c r="BG76" s="767"/>
      <c r="BH76" s="767"/>
      <c r="BI76" s="767"/>
      <c r="BJ76" s="767"/>
      <c r="BK76" s="767"/>
      <c r="BL76" s="767"/>
      <c r="BM76" s="767"/>
      <c r="BN76" s="767"/>
      <c r="BO76" s="767"/>
      <c r="BP76" s="767"/>
      <c r="BQ76" s="767"/>
      <c r="BR76" s="767"/>
      <c r="BS76" s="767"/>
      <c r="BT76" s="768"/>
      <c r="BV76" s="12"/>
      <c r="BW76" s="12"/>
      <c r="BX76" s="12"/>
    </row>
    <row r="77" spans="1:76">
      <c r="A77" s="763" t="str">
        <f t="shared" si="2"/>
        <v>130Coupon Initiative</v>
      </c>
      <c r="B77" s="764"/>
      <c r="C77" s="764">
        <v>130</v>
      </c>
      <c r="D77" s="764" t="s">
        <v>94</v>
      </c>
      <c r="E77" s="764" t="s">
        <v>772</v>
      </c>
      <c r="F77" s="764"/>
      <c r="G77" s="764"/>
      <c r="H77" s="764">
        <v>2015</v>
      </c>
      <c r="I77" s="765" t="s">
        <v>570</v>
      </c>
      <c r="J77" s="765" t="s">
        <v>576</v>
      </c>
      <c r="K77" s="50"/>
      <c r="L77" s="766"/>
      <c r="M77" s="767"/>
      <c r="N77" s="767"/>
      <c r="O77" s="767"/>
      <c r="P77" s="767"/>
      <c r="Q77" s="767"/>
      <c r="R77" s="767"/>
      <c r="S77" s="767"/>
      <c r="T77" s="767">
        <v>0</v>
      </c>
      <c r="U77" s="767"/>
      <c r="V77" s="767"/>
      <c r="W77" s="767"/>
      <c r="X77" s="767"/>
      <c r="Y77" s="767"/>
      <c r="Z77" s="767"/>
      <c r="AA77" s="767"/>
      <c r="AB77" s="767"/>
      <c r="AC77" s="767"/>
      <c r="AD77" s="767"/>
      <c r="AE77" s="767"/>
      <c r="AF77" s="767"/>
      <c r="AG77" s="767"/>
      <c r="AH77" s="767"/>
      <c r="AI77" s="767"/>
      <c r="AJ77" s="767"/>
      <c r="AK77" s="767"/>
      <c r="AL77" s="767"/>
      <c r="AM77" s="767"/>
      <c r="AN77" s="767"/>
      <c r="AO77" s="768"/>
      <c r="AP77" s="50"/>
      <c r="AQ77" s="766"/>
      <c r="AR77" s="767"/>
      <c r="AS77" s="767"/>
      <c r="AT77" s="767"/>
      <c r="AU77" s="767"/>
      <c r="AV77" s="767"/>
      <c r="AW77" s="767"/>
      <c r="AX77" s="767"/>
      <c r="AY77" s="767">
        <v>4422</v>
      </c>
      <c r="AZ77" s="767"/>
      <c r="BA77" s="767"/>
      <c r="BB77" s="767"/>
      <c r="BC77" s="767"/>
      <c r="BD77" s="767"/>
      <c r="BE77" s="767"/>
      <c r="BF77" s="767"/>
      <c r="BG77" s="767"/>
      <c r="BH77" s="767"/>
      <c r="BI77" s="767"/>
      <c r="BJ77" s="767"/>
      <c r="BK77" s="767"/>
      <c r="BL77" s="767"/>
      <c r="BM77" s="767"/>
      <c r="BN77" s="767"/>
      <c r="BO77" s="767"/>
      <c r="BP77" s="767"/>
      <c r="BQ77" s="767"/>
      <c r="BR77" s="767"/>
      <c r="BS77" s="767"/>
      <c r="BT77" s="768"/>
      <c r="BU77" s="12"/>
    </row>
    <row r="78" spans="1:76">
      <c r="A78" s="763" t="str">
        <f t="shared" si="2"/>
        <v>58Coupon Initiative</v>
      </c>
      <c r="B78" s="764"/>
      <c r="C78" s="764">
        <v>58</v>
      </c>
      <c r="D78" s="764" t="s">
        <v>94</v>
      </c>
      <c r="E78" s="764" t="s">
        <v>772</v>
      </c>
      <c r="F78" s="764"/>
      <c r="G78" s="764"/>
      <c r="H78" s="764">
        <v>2015</v>
      </c>
      <c r="I78" s="765" t="s">
        <v>570</v>
      </c>
      <c r="J78" s="765" t="s">
        <v>583</v>
      </c>
      <c r="K78" s="50"/>
      <c r="L78" s="766"/>
      <c r="M78" s="767"/>
      <c r="N78" s="767"/>
      <c r="O78" s="767"/>
      <c r="P78" s="767"/>
      <c r="Q78" s="767"/>
      <c r="R78" s="767"/>
      <c r="S78" s="767"/>
      <c r="T78" s="767">
        <v>14</v>
      </c>
      <c r="U78" s="767"/>
      <c r="V78" s="767"/>
      <c r="W78" s="767"/>
      <c r="X78" s="767"/>
      <c r="Y78" s="767"/>
      <c r="Z78" s="767"/>
      <c r="AA78" s="767"/>
      <c r="AB78" s="767"/>
      <c r="AC78" s="767"/>
      <c r="AD78" s="767"/>
      <c r="AE78" s="767"/>
      <c r="AF78" s="767"/>
      <c r="AG78" s="767"/>
      <c r="AH78" s="767"/>
      <c r="AI78" s="767"/>
      <c r="AJ78" s="767"/>
      <c r="AK78" s="767"/>
      <c r="AL78" s="767"/>
      <c r="AM78" s="767"/>
      <c r="AN78" s="767"/>
      <c r="AO78" s="768"/>
      <c r="AP78" s="50"/>
      <c r="AQ78" s="766"/>
      <c r="AR78" s="767"/>
      <c r="AS78" s="767"/>
      <c r="AT78" s="767"/>
      <c r="AU78" s="767"/>
      <c r="AV78" s="767"/>
      <c r="AW78" s="767"/>
      <c r="AX78" s="767"/>
      <c r="AY78" s="767">
        <v>216959</v>
      </c>
      <c r="AZ78" s="767"/>
      <c r="BA78" s="767"/>
      <c r="BB78" s="767"/>
      <c r="BC78" s="767"/>
      <c r="BD78" s="767"/>
      <c r="BE78" s="767"/>
      <c r="BF78" s="767"/>
      <c r="BG78" s="767"/>
      <c r="BH78" s="767"/>
      <c r="BI78" s="767"/>
      <c r="BJ78" s="767"/>
      <c r="BK78" s="767"/>
      <c r="BL78" s="767"/>
      <c r="BM78" s="767"/>
      <c r="BN78" s="767"/>
      <c r="BO78" s="767"/>
      <c r="BP78" s="767"/>
      <c r="BQ78" s="767"/>
      <c r="BR78" s="767"/>
      <c r="BS78" s="767"/>
      <c r="BT78" s="768"/>
      <c r="BU78" s="12"/>
    </row>
    <row r="79" spans="1:76" s="17" customFormat="1" ht="15.6">
      <c r="A79" s="763" t="str">
        <f t="shared" si="2"/>
        <v>136Direct Install Lighting and Water Heating Initiative</v>
      </c>
      <c r="B79" s="764"/>
      <c r="C79" s="764">
        <v>136</v>
      </c>
      <c r="D79" s="764" t="s">
        <v>100</v>
      </c>
      <c r="E79" s="764" t="s">
        <v>772</v>
      </c>
      <c r="F79" s="764"/>
      <c r="G79" s="764"/>
      <c r="H79" s="764">
        <v>2015</v>
      </c>
      <c r="I79" s="765" t="s">
        <v>570</v>
      </c>
      <c r="J79" s="765" t="s">
        <v>576</v>
      </c>
      <c r="K79" s="50"/>
      <c r="L79" s="766"/>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768"/>
      <c r="AP79" s="50"/>
      <c r="AQ79" s="766"/>
      <c r="AR79" s="767"/>
      <c r="AS79" s="767"/>
      <c r="AT79" s="767"/>
      <c r="AU79" s="767"/>
      <c r="AV79" s="767"/>
      <c r="AW79" s="767"/>
      <c r="AX79" s="767"/>
      <c r="AY79" s="767"/>
      <c r="AZ79" s="767"/>
      <c r="BA79" s="767"/>
      <c r="BB79" s="767"/>
      <c r="BC79" s="767"/>
      <c r="BD79" s="767"/>
      <c r="BE79" s="767"/>
      <c r="BF79" s="767"/>
      <c r="BG79" s="767"/>
      <c r="BH79" s="767"/>
      <c r="BI79" s="767"/>
      <c r="BJ79" s="767"/>
      <c r="BK79" s="767"/>
      <c r="BL79" s="767"/>
      <c r="BM79" s="767"/>
      <c r="BN79" s="767"/>
      <c r="BO79" s="767"/>
      <c r="BP79" s="767"/>
      <c r="BQ79" s="767"/>
      <c r="BR79" s="767"/>
      <c r="BS79" s="767"/>
      <c r="BT79" s="768"/>
      <c r="BV79" s="12"/>
      <c r="BW79" s="12"/>
      <c r="BX79" s="12"/>
    </row>
    <row r="80" spans="1:76" s="17" customFormat="1" ht="16.5" customHeight="1">
      <c r="A80" s="763" t="str">
        <f t="shared" si="2"/>
        <v>238Direct Install Lighting and Water Heating Initiative</v>
      </c>
      <c r="B80" s="764"/>
      <c r="C80" s="764">
        <v>238</v>
      </c>
      <c r="D80" s="764" t="s">
        <v>100</v>
      </c>
      <c r="E80" s="764" t="s">
        <v>772</v>
      </c>
      <c r="F80" s="764"/>
      <c r="G80" s="764"/>
      <c r="H80" s="764">
        <v>2015</v>
      </c>
      <c r="I80" s="765" t="s">
        <v>571</v>
      </c>
      <c r="J80" s="765" t="s">
        <v>576</v>
      </c>
      <c r="K80" s="50"/>
      <c r="L80" s="766"/>
      <c r="M80" s="767"/>
      <c r="N80" s="767"/>
      <c r="O80" s="767"/>
      <c r="P80" s="767"/>
      <c r="Q80" s="767"/>
      <c r="R80" s="767"/>
      <c r="S80" s="767"/>
      <c r="T80" s="767">
        <v>1</v>
      </c>
      <c r="U80" s="767"/>
      <c r="V80" s="767"/>
      <c r="W80" s="767"/>
      <c r="X80" s="767"/>
      <c r="Y80" s="767"/>
      <c r="Z80" s="767"/>
      <c r="AA80" s="767"/>
      <c r="AB80" s="767"/>
      <c r="AC80" s="767"/>
      <c r="AD80" s="767"/>
      <c r="AE80" s="767"/>
      <c r="AF80" s="767"/>
      <c r="AG80" s="767"/>
      <c r="AH80" s="767"/>
      <c r="AI80" s="767"/>
      <c r="AJ80" s="767"/>
      <c r="AK80" s="767"/>
      <c r="AL80" s="767"/>
      <c r="AM80" s="767"/>
      <c r="AN80" s="767"/>
      <c r="AO80" s="768"/>
      <c r="AP80" s="50"/>
      <c r="AQ80" s="766"/>
      <c r="AR80" s="767"/>
      <c r="AS80" s="767"/>
      <c r="AT80" s="767"/>
      <c r="AU80" s="767"/>
      <c r="AV80" s="767"/>
      <c r="AW80" s="767"/>
      <c r="AX80" s="767"/>
      <c r="AY80" s="767">
        <v>3828</v>
      </c>
      <c r="AZ80" s="767"/>
      <c r="BA80" s="767"/>
      <c r="BB80" s="767"/>
      <c r="BC80" s="767"/>
      <c r="BD80" s="767"/>
      <c r="BE80" s="767"/>
      <c r="BF80" s="767"/>
      <c r="BG80" s="767"/>
      <c r="BH80" s="767"/>
      <c r="BI80" s="767"/>
      <c r="BJ80" s="767"/>
      <c r="BK80" s="767"/>
      <c r="BL80" s="767"/>
      <c r="BM80" s="767"/>
      <c r="BN80" s="767"/>
      <c r="BO80" s="767"/>
      <c r="BP80" s="767"/>
      <c r="BQ80" s="767"/>
      <c r="BR80" s="767"/>
      <c r="BS80" s="767"/>
      <c r="BT80" s="768"/>
      <c r="BV80" s="12"/>
      <c r="BW80" s="12"/>
      <c r="BX80" s="12"/>
    </row>
    <row r="81" spans="1:76">
      <c r="A81" s="763" t="str">
        <f t="shared" si="2"/>
        <v>64Direct Install Lighting and Water Heating Initiative</v>
      </c>
      <c r="B81" s="764"/>
      <c r="C81" s="764">
        <v>64</v>
      </c>
      <c r="D81" s="764" t="s">
        <v>100</v>
      </c>
      <c r="E81" s="764" t="s">
        <v>772</v>
      </c>
      <c r="F81" s="764"/>
      <c r="G81" s="764"/>
      <c r="H81" s="764">
        <v>2015</v>
      </c>
      <c r="I81" s="765" t="s">
        <v>570</v>
      </c>
      <c r="J81" s="765" t="s">
        <v>583</v>
      </c>
      <c r="K81" s="50"/>
      <c r="L81" s="766"/>
      <c r="M81" s="767"/>
      <c r="N81" s="767"/>
      <c r="O81" s="767"/>
      <c r="P81" s="767"/>
      <c r="Q81" s="767"/>
      <c r="R81" s="767"/>
      <c r="S81" s="767"/>
      <c r="T81" s="767">
        <v>69</v>
      </c>
      <c r="U81" s="767"/>
      <c r="V81" s="767"/>
      <c r="W81" s="767"/>
      <c r="X81" s="767"/>
      <c r="Y81" s="767"/>
      <c r="Z81" s="767"/>
      <c r="AA81" s="767"/>
      <c r="AB81" s="767"/>
      <c r="AC81" s="767"/>
      <c r="AD81" s="767"/>
      <c r="AE81" s="767"/>
      <c r="AF81" s="767"/>
      <c r="AG81" s="767"/>
      <c r="AH81" s="767"/>
      <c r="AI81" s="767"/>
      <c r="AJ81" s="767"/>
      <c r="AK81" s="767"/>
      <c r="AL81" s="767"/>
      <c r="AM81" s="767"/>
      <c r="AN81" s="767"/>
      <c r="AO81" s="768"/>
      <c r="AP81" s="50"/>
      <c r="AQ81" s="766"/>
      <c r="AR81" s="767"/>
      <c r="AS81" s="767"/>
      <c r="AT81" s="767"/>
      <c r="AU81" s="767"/>
      <c r="AV81" s="767"/>
      <c r="AW81" s="767"/>
      <c r="AX81" s="767"/>
      <c r="AY81" s="767">
        <v>326075</v>
      </c>
      <c r="AZ81" s="767"/>
      <c r="BA81" s="767"/>
      <c r="BB81" s="767"/>
      <c r="BC81" s="767"/>
      <c r="BD81" s="767"/>
      <c r="BE81" s="767"/>
      <c r="BF81" s="767"/>
      <c r="BG81" s="767"/>
      <c r="BH81" s="767"/>
      <c r="BI81" s="767"/>
      <c r="BJ81" s="767"/>
      <c r="BK81" s="767"/>
      <c r="BL81" s="767"/>
      <c r="BM81" s="767"/>
      <c r="BN81" s="767"/>
      <c r="BO81" s="767"/>
      <c r="BP81" s="767"/>
      <c r="BQ81" s="767"/>
      <c r="BR81" s="767"/>
      <c r="BS81" s="767"/>
      <c r="BT81" s="768"/>
      <c r="BU81" s="12"/>
    </row>
    <row r="82" spans="1:76">
      <c r="A82" s="763" t="s">
        <v>790</v>
      </c>
      <c r="B82" s="764"/>
      <c r="C82" s="764">
        <v>237</v>
      </c>
      <c r="D82" s="764" t="s">
        <v>99</v>
      </c>
      <c r="E82" s="764" t="s">
        <v>772</v>
      </c>
      <c r="F82" s="764"/>
      <c r="G82" s="764"/>
      <c r="H82" s="764">
        <v>2015</v>
      </c>
      <c r="I82" s="765" t="s">
        <v>571</v>
      </c>
      <c r="J82" s="765" t="s">
        <v>576</v>
      </c>
      <c r="K82" s="50"/>
      <c r="L82" s="766"/>
      <c r="M82" s="767"/>
      <c r="N82" s="767"/>
      <c r="O82" s="767"/>
      <c r="P82" s="767"/>
      <c r="Q82" s="767"/>
      <c r="R82" s="767"/>
      <c r="S82" s="767"/>
      <c r="T82" s="767">
        <v>12</v>
      </c>
      <c r="U82" s="767"/>
      <c r="V82" s="767"/>
      <c r="W82" s="767"/>
      <c r="X82" s="767"/>
      <c r="Y82" s="767"/>
      <c r="Z82" s="767"/>
      <c r="AA82" s="767"/>
      <c r="AB82" s="767"/>
      <c r="AC82" s="767"/>
      <c r="AD82" s="767"/>
      <c r="AE82" s="767"/>
      <c r="AF82" s="767"/>
      <c r="AG82" s="767"/>
      <c r="AH82" s="767"/>
      <c r="AI82" s="767"/>
      <c r="AJ82" s="767"/>
      <c r="AK82" s="767"/>
      <c r="AL82" s="767"/>
      <c r="AM82" s="767"/>
      <c r="AN82" s="767"/>
      <c r="AO82" s="768"/>
      <c r="AP82" s="50"/>
      <c r="AQ82" s="766"/>
      <c r="AR82" s="767"/>
      <c r="AS82" s="767"/>
      <c r="AT82" s="767"/>
      <c r="AU82" s="767"/>
      <c r="AV82" s="767"/>
      <c r="AW82" s="767"/>
      <c r="AX82" s="767"/>
      <c r="AY82" s="767">
        <v>705702</v>
      </c>
      <c r="AZ82" s="767"/>
      <c r="BA82" s="767"/>
      <c r="BB82" s="767"/>
      <c r="BC82" s="767"/>
      <c r="BD82" s="767"/>
      <c r="BE82" s="767"/>
      <c r="BF82" s="767"/>
      <c r="BG82" s="767"/>
      <c r="BH82" s="767"/>
      <c r="BI82" s="767"/>
      <c r="BJ82" s="767"/>
      <c r="BK82" s="767"/>
      <c r="BL82" s="767"/>
      <c r="BM82" s="767"/>
      <c r="BN82" s="767"/>
      <c r="BO82" s="767"/>
      <c r="BP82" s="767"/>
      <c r="BQ82" s="767"/>
      <c r="BR82" s="767"/>
      <c r="BS82" s="767"/>
      <c r="BT82" s="768"/>
      <c r="BU82" s="12"/>
    </row>
    <row r="83" spans="1:76" s="17" customFormat="1" ht="15.6">
      <c r="A83" s="763" t="str">
        <f t="shared" ref="A83:A126" si="3">C83&amp;D83</f>
        <v>135Efficiency: Equipment Replacement Incentive Initiative</v>
      </c>
      <c r="B83" s="764"/>
      <c r="C83" s="764">
        <v>135</v>
      </c>
      <c r="D83" s="764" t="s">
        <v>774</v>
      </c>
      <c r="E83" s="764" t="s">
        <v>772</v>
      </c>
      <c r="F83" s="764"/>
      <c r="G83" s="764"/>
      <c r="H83" s="764">
        <v>2015</v>
      </c>
      <c r="I83" s="765" t="s">
        <v>570</v>
      </c>
      <c r="J83" s="765" t="s">
        <v>576</v>
      </c>
      <c r="K83" s="50"/>
      <c r="L83" s="766"/>
      <c r="M83" s="767"/>
      <c r="N83" s="767"/>
      <c r="O83" s="767"/>
      <c r="P83" s="767"/>
      <c r="Q83" s="767"/>
      <c r="R83" s="767"/>
      <c r="S83" s="767"/>
      <c r="T83" s="767">
        <v>48</v>
      </c>
      <c r="U83" s="767"/>
      <c r="V83" s="767"/>
      <c r="W83" s="767"/>
      <c r="X83" s="767"/>
      <c r="Y83" s="767"/>
      <c r="Z83" s="767"/>
      <c r="AA83" s="767"/>
      <c r="AB83" s="767"/>
      <c r="AC83" s="767"/>
      <c r="AD83" s="767"/>
      <c r="AE83" s="767"/>
      <c r="AF83" s="767"/>
      <c r="AG83" s="767"/>
      <c r="AH83" s="767"/>
      <c r="AI83" s="767"/>
      <c r="AJ83" s="767"/>
      <c r="AK83" s="767"/>
      <c r="AL83" s="767"/>
      <c r="AM83" s="767"/>
      <c r="AN83" s="767"/>
      <c r="AO83" s="768"/>
      <c r="AP83" s="50"/>
      <c r="AQ83" s="766"/>
      <c r="AR83" s="767"/>
      <c r="AS83" s="767"/>
      <c r="AT83" s="767"/>
      <c r="AU83" s="767"/>
      <c r="AV83" s="767"/>
      <c r="AW83" s="767"/>
      <c r="AX83" s="767"/>
      <c r="AY83" s="767">
        <v>173212</v>
      </c>
      <c r="AZ83" s="767"/>
      <c r="BA83" s="767"/>
      <c r="BB83" s="767"/>
      <c r="BC83" s="767"/>
      <c r="BD83" s="767"/>
      <c r="BE83" s="767"/>
      <c r="BF83" s="767"/>
      <c r="BG83" s="767"/>
      <c r="BH83" s="767"/>
      <c r="BI83" s="767"/>
      <c r="BJ83" s="767"/>
      <c r="BK83" s="767"/>
      <c r="BL83" s="767"/>
      <c r="BM83" s="767"/>
      <c r="BN83" s="767"/>
      <c r="BO83" s="767"/>
      <c r="BP83" s="767"/>
      <c r="BQ83" s="767"/>
      <c r="BR83" s="767"/>
      <c r="BS83" s="767"/>
      <c r="BT83" s="768"/>
      <c r="BV83" s="12"/>
      <c r="BW83" s="12"/>
      <c r="BX83" s="12"/>
    </row>
    <row r="84" spans="1:76" s="17" customFormat="1" ht="16.5" customHeight="1">
      <c r="A84" s="763" t="str">
        <f t="shared" si="3"/>
        <v>63Efficiency: Equipment Replacement Incentive Initiative</v>
      </c>
      <c r="B84" s="764"/>
      <c r="C84" s="764">
        <v>63</v>
      </c>
      <c r="D84" s="764" t="s">
        <v>774</v>
      </c>
      <c r="E84" s="764" t="s">
        <v>772</v>
      </c>
      <c r="F84" s="764"/>
      <c r="G84" s="764"/>
      <c r="H84" s="764">
        <v>2015</v>
      </c>
      <c r="I84" s="765" t="s">
        <v>570</v>
      </c>
      <c r="J84" s="765" t="s">
        <v>583</v>
      </c>
      <c r="K84" s="50"/>
      <c r="L84" s="766"/>
      <c r="M84" s="767"/>
      <c r="N84" s="767"/>
      <c r="O84" s="767"/>
      <c r="P84" s="767"/>
      <c r="Q84" s="767"/>
      <c r="R84" s="767"/>
      <c r="S84" s="767"/>
      <c r="T84" s="767">
        <v>587</v>
      </c>
      <c r="U84" s="767"/>
      <c r="V84" s="767"/>
      <c r="W84" s="767"/>
      <c r="X84" s="767"/>
      <c r="Y84" s="767"/>
      <c r="Z84" s="767"/>
      <c r="AA84" s="767"/>
      <c r="AB84" s="767"/>
      <c r="AC84" s="767"/>
      <c r="AD84" s="767"/>
      <c r="AE84" s="767"/>
      <c r="AF84" s="767"/>
      <c r="AG84" s="767"/>
      <c r="AH84" s="767"/>
      <c r="AI84" s="767"/>
      <c r="AJ84" s="767"/>
      <c r="AK84" s="767"/>
      <c r="AL84" s="767"/>
      <c r="AM84" s="767"/>
      <c r="AN84" s="767"/>
      <c r="AO84" s="768"/>
      <c r="AP84" s="50"/>
      <c r="AQ84" s="766"/>
      <c r="AR84" s="767"/>
      <c r="AS84" s="767"/>
      <c r="AT84" s="767"/>
      <c r="AU84" s="767"/>
      <c r="AV84" s="767"/>
      <c r="AW84" s="767"/>
      <c r="AX84" s="767"/>
      <c r="AY84" s="767">
        <v>6265867</v>
      </c>
      <c r="AZ84" s="767"/>
      <c r="BA84" s="767"/>
      <c r="BB84" s="767"/>
      <c r="BC84" s="767"/>
      <c r="BD84" s="767"/>
      <c r="BE84" s="767"/>
      <c r="BF84" s="767"/>
      <c r="BG84" s="767"/>
      <c r="BH84" s="767"/>
      <c r="BI84" s="767"/>
      <c r="BJ84" s="767"/>
      <c r="BK84" s="767"/>
      <c r="BL84" s="767"/>
      <c r="BM84" s="767"/>
      <c r="BN84" s="767"/>
      <c r="BO84" s="767"/>
      <c r="BP84" s="767"/>
      <c r="BQ84" s="767"/>
      <c r="BR84" s="767"/>
      <c r="BS84" s="767"/>
      <c r="BT84" s="768"/>
      <c r="BV84" s="12"/>
      <c r="BW84" s="12"/>
      <c r="BX84" s="12"/>
    </row>
    <row r="85" spans="1:76">
      <c r="A85" s="763" t="str">
        <f t="shared" si="3"/>
        <v>134Energy Audit Initiative</v>
      </c>
      <c r="B85" s="764"/>
      <c r="C85" s="764">
        <v>134</v>
      </c>
      <c r="D85" s="764" t="s">
        <v>98</v>
      </c>
      <c r="E85" s="764" t="s">
        <v>772</v>
      </c>
      <c r="F85" s="764"/>
      <c r="G85" s="764"/>
      <c r="H85" s="764">
        <v>2015</v>
      </c>
      <c r="I85" s="765" t="s">
        <v>570</v>
      </c>
      <c r="J85" s="765" t="s">
        <v>576</v>
      </c>
      <c r="K85" s="50"/>
      <c r="L85" s="766"/>
      <c r="M85" s="767"/>
      <c r="N85" s="767"/>
      <c r="O85" s="767"/>
      <c r="P85" s="767"/>
      <c r="Q85" s="767"/>
      <c r="R85" s="767"/>
      <c r="S85" s="767"/>
      <c r="T85" s="767">
        <v>100</v>
      </c>
      <c r="U85" s="767"/>
      <c r="V85" s="767"/>
      <c r="W85" s="767"/>
      <c r="X85" s="767"/>
      <c r="Y85" s="767"/>
      <c r="Z85" s="767"/>
      <c r="AA85" s="767"/>
      <c r="AB85" s="767"/>
      <c r="AC85" s="767"/>
      <c r="AD85" s="767"/>
      <c r="AE85" s="767"/>
      <c r="AF85" s="767"/>
      <c r="AG85" s="767"/>
      <c r="AH85" s="767"/>
      <c r="AI85" s="767"/>
      <c r="AJ85" s="767"/>
      <c r="AK85" s="767"/>
      <c r="AL85" s="767"/>
      <c r="AM85" s="767"/>
      <c r="AN85" s="767"/>
      <c r="AO85" s="768"/>
      <c r="AP85" s="50"/>
      <c r="AQ85" s="766"/>
      <c r="AR85" s="767"/>
      <c r="AS85" s="767"/>
      <c r="AT85" s="767"/>
      <c r="AU85" s="767"/>
      <c r="AV85" s="767"/>
      <c r="AW85" s="767"/>
      <c r="AX85" s="767"/>
      <c r="AY85" s="767">
        <v>467002</v>
      </c>
      <c r="AZ85" s="767"/>
      <c r="BA85" s="767"/>
      <c r="BB85" s="767"/>
      <c r="BC85" s="767"/>
      <c r="BD85" s="767"/>
      <c r="BE85" s="767"/>
      <c r="BF85" s="767"/>
      <c r="BG85" s="767"/>
      <c r="BH85" s="767"/>
      <c r="BI85" s="767"/>
      <c r="BJ85" s="767"/>
      <c r="BK85" s="767"/>
      <c r="BL85" s="767"/>
      <c r="BM85" s="767"/>
      <c r="BN85" s="767"/>
      <c r="BO85" s="767"/>
      <c r="BP85" s="767"/>
      <c r="BQ85" s="767"/>
      <c r="BR85" s="767"/>
      <c r="BS85" s="767"/>
      <c r="BT85" s="768"/>
      <c r="BU85" s="12"/>
    </row>
    <row r="86" spans="1:76">
      <c r="A86" s="763" t="str">
        <f t="shared" si="3"/>
        <v>62Energy Audit Initiative</v>
      </c>
      <c r="B86" s="764"/>
      <c r="C86" s="764">
        <v>62</v>
      </c>
      <c r="D86" s="764" t="s">
        <v>98</v>
      </c>
      <c r="E86" s="764" t="s">
        <v>772</v>
      </c>
      <c r="F86" s="764"/>
      <c r="G86" s="764"/>
      <c r="H86" s="764">
        <v>2015</v>
      </c>
      <c r="I86" s="765" t="s">
        <v>570</v>
      </c>
      <c r="J86" s="765" t="s">
        <v>583</v>
      </c>
      <c r="K86" s="50"/>
      <c r="L86" s="766"/>
      <c r="M86" s="767"/>
      <c r="N86" s="767"/>
      <c r="O86" s="767"/>
      <c r="P86" s="767"/>
      <c r="Q86" s="767"/>
      <c r="R86" s="767"/>
      <c r="S86" s="767"/>
      <c r="T86" s="767">
        <v>93</v>
      </c>
      <c r="U86" s="767"/>
      <c r="V86" s="767"/>
      <c r="W86" s="767"/>
      <c r="X86" s="767"/>
      <c r="Y86" s="767"/>
      <c r="Z86" s="767"/>
      <c r="AA86" s="767"/>
      <c r="AB86" s="767"/>
      <c r="AC86" s="767"/>
      <c r="AD86" s="767"/>
      <c r="AE86" s="767"/>
      <c r="AF86" s="767"/>
      <c r="AG86" s="767"/>
      <c r="AH86" s="767"/>
      <c r="AI86" s="767"/>
      <c r="AJ86" s="767"/>
      <c r="AK86" s="767"/>
      <c r="AL86" s="767"/>
      <c r="AM86" s="767"/>
      <c r="AN86" s="767"/>
      <c r="AO86" s="768"/>
      <c r="AP86" s="50"/>
      <c r="AQ86" s="766"/>
      <c r="AR86" s="767"/>
      <c r="AS86" s="767"/>
      <c r="AT86" s="767"/>
      <c r="AU86" s="767"/>
      <c r="AV86" s="767"/>
      <c r="AW86" s="767"/>
      <c r="AX86" s="767"/>
      <c r="AY86" s="767">
        <v>437557</v>
      </c>
      <c r="AZ86" s="767"/>
      <c r="BA86" s="767"/>
      <c r="BB86" s="767"/>
      <c r="BC86" s="767"/>
      <c r="BD86" s="767"/>
      <c r="BE86" s="767"/>
      <c r="BF86" s="767"/>
      <c r="BG86" s="767"/>
      <c r="BH86" s="767"/>
      <c r="BI86" s="767"/>
      <c r="BJ86" s="767"/>
      <c r="BK86" s="767"/>
      <c r="BL86" s="767"/>
      <c r="BM86" s="767"/>
      <c r="BN86" s="767"/>
      <c r="BO86" s="767"/>
      <c r="BP86" s="767"/>
      <c r="BQ86" s="767"/>
      <c r="BR86" s="767"/>
      <c r="BS86" s="767"/>
      <c r="BT86" s="768"/>
      <c r="BU86" s="12"/>
    </row>
    <row r="87" spans="1:76" s="17" customFormat="1" ht="15.6">
      <c r="A87" s="763" t="str">
        <f t="shared" si="3"/>
        <v>132HVAC Incentives Initiative</v>
      </c>
      <c r="B87" s="764"/>
      <c r="C87" s="764">
        <v>132</v>
      </c>
      <c r="D87" s="764" t="s">
        <v>670</v>
      </c>
      <c r="E87" s="764" t="s">
        <v>772</v>
      </c>
      <c r="F87" s="764"/>
      <c r="G87" s="764"/>
      <c r="H87" s="764">
        <v>2015</v>
      </c>
      <c r="I87" s="765" t="s">
        <v>570</v>
      </c>
      <c r="J87" s="765" t="s">
        <v>576</v>
      </c>
      <c r="K87" s="50"/>
      <c r="L87" s="766"/>
      <c r="M87" s="767"/>
      <c r="N87" s="767"/>
      <c r="O87" s="767"/>
      <c r="P87" s="767"/>
      <c r="Q87" s="767"/>
      <c r="R87" s="767"/>
      <c r="S87" s="767"/>
      <c r="T87" s="767">
        <v>9</v>
      </c>
      <c r="U87" s="767"/>
      <c r="V87" s="767"/>
      <c r="W87" s="767"/>
      <c r="X87" s="767"/>
      <c r="Y87" s="767"/>
      <c r="Z87" s="767"/>
      <c r="AA87" s="767"/>
      <c r="AB87" s="767"/>
      <c r="AC87" s="767"/>
      <c r="AD87" s="767"/>
      <c r="AE87" s="767"/>
      <c r="AF87" s="767"/>
      <c r="AG87" s="767"/>
      <c r="AH87" s="767"/>
      <c r="AI87" s="767"/>
      <c r="AJ87" s="767"/>
      <c r="AK87" s="767"/>
      <c r="AL87" s="767"/>
      <c r="AM87" s="767"/>
      <c r="AN87" s="767"/>
      <c r="AO87" s="768"/>
      <c r="AP87" s="50"/>
      <c r="AQ87" s="766"/>
      <c r="AR87" s="767"/>
      <c r="AS87" s="767"/>
      <c r="AT87" s="767"/>
      <c r="AU87" s="767"/>
      <c r="AV87" s="767"/>
      <c r="AW87" s="767"/>
      <c r="AX87" s="767"/>
      <c r="AY87" s="767">
        <v>16483</v>
      </c>
      <c r="AZ87" s="767"/>
      <c r="BA87" s="767"/>
      <c r="BB87" s="767"/>
      <c r="BC87" s="767"/>
      <c r="BD87" s="767"/>
      <c r="BE87" s="767"/>
      <c r="BF87" s="767"/>
      <c r="BG87" s="767"/>
      <c r="BH87" s="767"/>
      <c r="BI87" s="767"/>
      <c r="BJ87" s="767"/>
      <c r="BK87" s="767"/>
      <c r="BL87" s="767"/>
      <c r="BM87" s="767"/>
      <c r="BN87" s="767"/>
      <c r="BO87" s="767"/>
      <c r="BP87" s="767"/>
      <c r="BQ87" s="767"/>
      <c r="BR87" s="767"/>
      <c r="BS87" s="767"/>
      <c r="BT87" s="768"/>
      <c r="BV87" s="12"/>
      <c r="BW87" s="12"/>
      <c r="BX87" s="12"/>
    </row>
    <row r="88" spans="1:76" s="17" customFormat="1" ht="16.5" customHeight="1">
      <c r="A88" s="763" t="str">
        <f t="shared" si="3"/>
        <v>60HVAC Incentives Initiative</v>
      </c>
      <c r="B88" s="764"/>
      <c r="C88" s="764">
        <v>60</v>
      </c>
      <c r="D88" s="764" t="s">
        <v>670</v>
      </c>
      <c r="E88" s="764" t="s">
        <v>772</v>
      </c>
      <c r="F88" s="764"/>
      <c r="G88" s="764"/>
      <c r="H88" s="764">
        <v>2015</v>
      </c>
      <c r="I88" s="765" t="s">
        <v>570</v>
      </c>
      <c r="J88" s="765" t="s">
        <v>583</v>
      </c>
      <c r="K88" s="50"/>
      <c r="L88" s="766"/>
      <c r="M88" s="767"/>
      <c r="N88" s="767"/>
      <c r="O88" s="767"/>
      <c r="P88" s="767"/>
      <c r="Q88" s="767"/>
      <c r="R88" s="767"/>
      <c r="S88" s="767"/>
      <c r="T88" s="767">
        <v>237</v>
      </c>
      <c r="U88" s="767"/>
      <c r="V88" s="767"/>
      <c r="W88" s="767"/>
      <c r="X88" s="767"/>
      <c r="Y88" s="767"/>
      <c r="Z88" s="767"/>
      <c r="AA88" s="767"/>
      <c r="AB88" s="767"/>
      <c r="AC88" s="767"/>
      <c r="AD88" s="767"/>
      <c r="AE88" s="767"/>
      <c r="AF88" s="767"/>
      <c r="AG88" s="767"/>
      <c r="AH88" s="767"/>
      <c r="AI88" s="767"/>
      <c r="AJ88" s="767"/>
      <c r="AK88" s="767"/>
      <c r="AL88" s="767"/>
      <c r="AM88" s="767"/>
      <c r="AN88" s="767"/>
      <c r="AO88" s="768"/>
      <c r="AP88" s="50"/>
      <c r="AQ88" s="766"/>
      <c r="AR88" s="767"/>
      <c r="AS88" s="767"/>
      <c r="AT88" s="767"/>
      <c r="AU88" s="767"/>
      <c r="AV88" s="767"/>
      <c r="AW88" s="767"/>
      <c r="AX88" s="767"/>
      <c r="AY88" s="767">
        <v>450464</v>
      </c>
      <c r="AZ88" s="767"/>
      <c r="BA88" s="767"/>
      <c r="BB88" s="767"/>
      <c r="BC88" s="767"/>
      <c r="BD88" s="767"/>
      <c r="BE88" s="767"/>
      <c r="BF88" s="767"/>
      <c r="BG88" s="767"/>
      <c r="BH88" s="767"/>
      <c r="BI88" s="767"/>
      <c r="BJ88" s="767"/>
      <c r="BK88" s="767"/>
      <c r="BL88" s="767"/>
      <c r="BM88" s="767"/>
      <c r="BN88" s="767"/>
      <c r="BO88" s="767"/>
      <c r="BP88" s="767"/>
      <c r="BQ88" s="767"/>
      <c r="BR88" s="767"/>
      <c r="BS88" s="767"/>
      <c r="BT88" s="768"/>
      <c r="BV88" s="12"/>
      <c r="BW88" s="12"/>
      <c r="BX88" s="12"/>
    </row>
    <row r="89" spans="1:76">
      <c r="A89" s="763" t="str">
        <f t="shared" si="3"/>
        <v>70Low Income Initiative</v>
      </c>
      <c r="B89" s="764"/>
      <c r="C89" s="764">
        <v>70</v>
      </c>
      <c r="D89" s="764" t="s">
        <v>107</v>
      </c>
      <c r="E89" s="764" t="s">
        <v>772</v>
      </c>
      <c r="F89" s="764"/>
      <c r="G89" s="764"/>
      <c r="H89" s="764">
        <v>2015</v>
      </c>
      <c r="I89" s="765" t="s">
        <v>570</v>
      </c>
      <c r="J89" s="765" t="s">
        <v>583</v>
      </c>
      <c r="K89" s="50"/>
      <c r="L89" s="766"/>
      <c r="M89" s="767"/>
      <c r="N89" s="767"/>
      <c r="O89" s="767"/>
      <c r="P89" s="767"/>
      <c r="Q89" s="767"/>
      <c r="R89" s="767"/>
      <c r="S89" s="767"/>
      <c r="T89" s="767">
        <v>8</v>
      </c>
      <c r="U89" s="767"/>
      <c r="V89" s="767"/>
      <c r="W89" s="767"/>
      <c r="X89" s="767"/>
      <c r="Y89" s="767"/>
      <c r="Z89" s="767"/>
      <c r="AA89" s="767"/>
      <c r="AB89" s="767"/>
      <c r="AC89" s="767"/>
      <c r="AD89" s="767"/>
      <c r="AE89" s="767"/>
      <c r="AF89" s="767"/>
      <c r="AG89" s="767"/>
      <c r="AH89" s="767"/>
      <c r="AI89" s="767"/>
      <c r="AJ89" s="767"/>
      <c r="AK89" s="767"/>
      <c r="AL89" s="767"/>
      <c r="AM89" s="767"/>
      <c r="AN89" s="767"/>
      <c r="AO89" s="768"/>
      <c r="AP89" s="50"/>
      <c r="AQ89" s="766"/>
      <c r="AR89" s="767"/>
      <c r="AS89" s="767"/>
      <c r="AT89" s="767"/>
      <c r="AU89" s="767"/>
      <c r="AV89" s="767"/>
      <c r="AW89" s="767"/>
      <c r="AX89" s="767"/>
      <c r="AY89" s="767">
        <v>80881</v>
      </c>
      <c r="AZ89" s="767"/>
      <c r="BA89" s="767"/>
      <c r="BB89" s="767"/>
      <c r="BC89" s="767"/>
      <c r="BD89" s="767"/>
      <c r="BE89" s="767"/>
      <c r="BF89" s="767"/>
      <c r="BG89" s="767"/>
      <c r="BH89" s="767"/>
      <c r="BI89" s="767"/>
      <c r="BJ89" s="767"/>
      <c r="BK89" s="767"/>
      <c r="BL89" s="767"/>
      <c r="BM89" s="767"/>
      <c r="BN89" s="767"/>
      <c r="BO89" s="767"/>
      <c r="BP89" s="767"/>
      <c r="BQ89" s="767"/>
      <c r="BR89" s="767"/>
      <c r="BS89" s="767"/>
      <c r="BT89" s="768"/>
      <c r="BU89" s="12"/>
    </row>
    <row r="90" spans="1:76">
      <c r="A90" s="763" t="str">
        <f t="shared" si="3"/>
        <v>65New Construction and Major Renovation Initiative</v>
      </c>
      <c r="B90" s="764"/>
      <c r="C90" s="764">
        <v>65</v>
      </c>
      <c r="D90" s="764" t="s">
        <v>101</v>
      </c>
      <c r="E90" s="764" t="s">
        <v>772</v>
      </c>
      <c r="F90" s="764"/>
      <c r="G90" s="764"/>
      <c r="H90" s="764">
        <v>2015</v>
      </c>
      <c r="I90" s="765" t="s">
        <v>570</v>
      </c>
      <c r="J90" s="765" t="s">
        <v>583</v>
      </c>
      <c r="K90" s="50"/>
      <c r="L90" s="766"/>
      <c r="M90" s="767"/>
      <c r="N90" s="767"/>
      <c r="O90" s="767"/>
      <c r="P90" s="767"/>
      <c r="Q90" s="767"/>
      <c r="R90" s="767"/>
      <c r="S90" s="767"/>
      <c r="T90" s="767">
        <v>7</v>
      </c>
      <c r="U90" s="767"/>
      <c r="V90" s="767"/>
      <c r="W90" s="767"/>
      <c r="X90" s="767"/>
      <c r="Y90" s="767"/>
      <c r="Z90" s="767"/>
      <c r="AA90" s="767"/>
      <c r="AB90" s="767"/>
      <c r="AC90" s="767"/>
      <c r="AD90" s="767"/>
      <c r="AE90" s="767"/>
      <c r="AF90" s="767"/>
      <c r="AG90" s="767"/>
      <c r="AH90" s="767"/>
      <c r="AI90" s="767"/>
      <c r="AJ90" s="767"/>
      <c r="AK90" s="767"/>
      <c r="AL90" s="767"/>
      <c r="AM90" s="767"/>
      <c r="AN90" s="767"/>
      <c r="AO90" s="768"/>
      <c r="AP90" s="50"/>
      <c r="AQ90" s="766"/>
      <c r="AR90" s="767"/>
      <c r="AS90" s="767"/>
      <c r="AT90" s="767"/>
      <c r="AU90" s="767"/>
      <c r="AV90" s="767"/>
      <c r="AW90" s="767"/>
      <c r="AX90" s="767"/>
      <c r="AY90" s="767">
        <v>34950</v>
      </c>
      <c r="AZ90" s="767"/>
      <c r="BA90" s="767"/>
      <c r="BB90" s="767"/>
      <c r="BC90" s="767"/>
      <c r="BD90" s="767"/>
      <c r="BE90" s="767"/>
      <c r="BF90" s="767"/>
      <c r="BG90" s="767"/>
      <c r="BH90" s="767"/>
      <c r="BI90" s="767"/>
      <c r="BJ90" s="767"/>
      <c r="BK90" s="767"/>
      <c r="BL90" s="767"/>
      <c r="BM90" s="767"/>
      <c r="BN90" s="767"/>
      <c r="BO90" s="767"/>
      <c r="BP90" s="767"/>
      <c r="BQ90" s="767"/>
      <c r="BR90" s="767"/>
      <c r="BS90" s="767"/>
      <c r="BT90" s="768"/>
      <c r="BU90" s="12"/>
    </row>
    <row r="91" spans="1:76" s="17" customFormat="1" ht="15.6">
      <c r="A91" s="763" t="str">
        <f t="shared" si="3"/>
        <v>68Process and Systems Upgrades Initiatives - Energy Manager Initiative</v>
      </c>
      <c r="B91" s="764"/>
      <c r="C91" s="764">
        <v>68</v>
      </c>
      <c r="D91" s="764" t="s">
        <v>105</v>
      </c>
      <c r="E91" s="764" t="s">
        <v>772</v>
      </c>
      <c r="F91" s="764"/>
      <c r="G91" s="764"/>
      <c r="H91" s="764">
        <v>2015</v>
      </c>
      <c r="I91" s="765" t="s">
        <v>570</v>
      </c>
      <c r="J91" s="765" t="s">
        <v>583</v>
      </c>
      <c r="K91" s="50"/>
      <c r="L91" s="766"/>
      <c r="M91" s="767"/>
      <c r="N91" s="767"/>
      <c r="O91" s="767"/>
      <c r="P91" s="767"/>
      <c r="Q91" s="767"/>
      <c r="R91" s="767"/>
      <c r="S91" s="767"/>
      <c r="T91" s="767">
        <v>6</v>
      </c>
      <c r="U91" s="767"/>
      <c r="V91" s="767"/>
      <c r="W91" s="767"/>
      <c r="X91" s="767"/>
      <c r="Y91" s="767"/>
      <c r="Z91" s="767"/>
      <c r="AA91" s="767"/>
      <c r="AB91" s="767"/>
      <c r="AC91" s="767"/>
      <c r="AD91" s="767"/>
      <c r="AE91" s="767"/>
      <c r="AF91" s="767"/>
      <c r="AG91" s="767"/>
      <c r="AH91" s="767"/>
      <c r="AI91" s="767"/>
      <c r="AJ91" s="767"/>
      <c r="AK91" s="767"/>
      <c r="AL91" s="767"/>
      <c r="AM91" s="767"/>
      <c r="AN91" s="767"/>
      <c r="AO91" s="768"/>
      <c r="AP91" s="50"/>
      <c r="AQ91" s="766"/>
      <c r="AR91" s="767"/>
      <c r="AS91" s="767"/>
      <c r="AT91" s="767"/>
      <c r="AU91" s="767"/>
      <c r="AV91" s="767"/>
      <c r="AW91" s="767"/>
      <c r="AX91" s="767"/>
      <c r="AY91" s="767">
        <v>21762</v>
      </c>
      <c r="AZ91" s="767"/>
      <c r="BA91" s="767"/>
      <c r="BB91" s="767"/>
      <c r="BC91" s="767"/>
      <c r="BD91" s="767"/>
      <c r="BE91" s="767"/>
      <c r="BF91" s="767"/>
      <c r="BG91" s="767"/>
      <c r="BH91" s="767"/>
      <c r="BI91" s="767"/>
      <c r="BJ91" s="767"/>
      <c r="BK91" s="767"/>
      <c r="BL91" s="767"/>
      <c r="BM91" s="767"/>
      <c r="BN91" s="767"/>
      <c r="BO91" s="767"/>
      <c r="BP91" s="767"/>
      <c r="BQ91" s="767"/>
      <c r="BR91" s="767"/>
      <c r="BS91" s="767"/>
      <c r="BT91" s="768"/>
      <c r="BV91" s="12"/>
      <c r="BW91" s="12"/>
      <c r="BX91" s="12"/>
    </row>
    <row r="92" spans="1:76" s="17" customFormat="1" ht="16.5" customHeight="1">
      <c r="A92" s="763" t="str">
        <f t="shared" si="3"/>
        <v>73Save on Energy Coupon Program</v>
      </c>
      <c r="B92" s="764"/>
      <c r="C92" s="764">
        <v>73</v>
      </c>
      <c r="D92" s="764" t="s">
        <v>112</v>
      </c>
      <c r="E92" s="764" t="s">
        <v>772</v>
      </c>
      <c r="F92" s="764"/>
      <c r="G92" s="764"/>
      <c r="H92" s="764">
        <v>2015</v>
      </c>
      <c r="I92" s="765" t="s">
        <v>570</v>
      </c>
      <c r="J92" s="765" t="s">
        <v>576</v>
      </c>
      <c r="K92" s="50"/>
      <c r="L92" s="766"/>
      <c r="M92" s="767"/>
      <c r="N92" s="767"/>
      <c r="O92" s="767"/>
      <c r="P92" s="767"/>
      <c r="Q92" s="767"/>
      <c r="R92" s="767"/>
      <c r="S92" s="767"/>
      <c r="T92" s="767">
        <v>4</v>
      </c>
      <c r="U92" s="767"/>
      <c r="V92" s="767"/>
      <c r="W92" s="767"/>
      <c r="X92" s="767"/>
      <c r="Y92" s="767"/>
      <c r="Z92" s="767"/>
      <c r="AA92" s="767"/>
      <c r="AB92" s="767"/>
      <c r="AC92" s="767"/>
      <c r="AD92" s="767"/>
      <c r="AE92" s="767"/>
      <c r="AF92" s="767"/>
      <c r="AG92" s="767"/>
      <c r="AH92" s="767"/>
      <c r="AI92" s="767"/>
      <c r="AJ92" s="767"/>
      <c r="AK92" s="767"/>
      <c r="AL92" s="767"/>
      <c r="AM92" s="767"/>
      <c r="AN92" s="767"/>
      <c r="AO92" s="768"/>
      <c r="AP92" s="50"/>
      <c r="AQ92" s="766"/>
      <c r="AR92" s="767"/>
      <c r="AS92" s="767"/>
      <c r="AT92" s="767"/>
      <c r="AU92" s="767"/>
      <c r="AV92" s="767"/>
      <c r="AW92" s="767"/>
      <c r="AX92" s="767"/>
      <c r="AY92" s="767">
        <v>56781</v>
      </c>
      <c r="AZ92" s="767"/>
      <c r="BA92" s="767"/>
      <c r="BB92" s="767"/>
      <c r="BC92" s="767"/>
      <c r="BD92" s="767"/>
      <c r="BE92" s="767"/>
      <c r="BF92" s="767"/>
      <c r="BG92" s="767"/>
      <c r="BH92" s="767"/>
      <c r="BI92" s="767"/>
      <c r="BJ92" s="767"/>
      <c r="BK92" s="767"/>
      <c r="BL92" s="767"/>
      <c r="BM92" s="767"/>
      <c r="BN92" s="767"/>
      <c r="BO92" s="767"/>
      <c r="BP92" s="767"/>
      <c r="BQ92" s="767"/>
      <c r="BR92" s="767"/>
      <c r="BS92" s="767"/>
      <c r="BT92" s="768"/>
      <c r="BV92" s="12"/>
      <c r="BW92" s="12"/>
      <c r="BX92" s="12"/>
    </row>
    <row r="93" spans="1:76">
      <c r="A93" s="763" t="str">
        <f t="shared" si="3"/>
        <v>1Save on Energy Coupon Program</v>
      </c>
      <c r="B93" s="764"/>
      <c r="C93" s="764">
        <v>1</v>
      </c>
      <c r="D93" s="764" t="s">
        <v>112</v>
      </c>
      <c r="E93" s="764" t="s">
        <v>772</v>
      </c>
      <c r="F93" s="764"/>
      <c r="G93" s="764"/>
      <c r="H93" s="764">
        <v>2015</v>
      </c>
      <c r="I93" s="765" t="s">
        <v>570</v>
      </c>
      <c r="J93" s="765" t="s">
        <v>583</v>
      </c>
      <c r="K93" s="50"/>
      <c r="L93" s="766"/>
      <c r="M93" s="767"/>
      <c r="N93" s="767"/>
      <c r="O93" s="767"/>
      <c r="P93" s="767"/>
      <c r="Q93" s="767"/>
      <c r="R93" s="767"/>
      <c r="S93" s="767"/>
      <c r="T93" s="767">
        <v>10</v>
      </c>
      <c r="U93" s="767"/>
      <c r="V93" s="767"/>
      <c r="W93" s="767"/>
      <c r="X93" s="767"/>
      <c r="Y93" s="767"/>
      <c r="Z93" s="767"/>
      <c r="AA93" s="767"/>
      <c r="AB93" s="767"/>
      <c r="AC93" s="767"/>
      <c r="AD93" s="767"/>
      <c r="AE93" s="767"/>
      <c r="AF93" s="767"/>
      <c r="AG93" s="767"/>
      <c r="AH93" s="767"/>
      <c r="AI93" s="767"/>
      <c r="AJ93" s="767"/>
      <c r="AK93" s="767"/>
      <c r="AL93" s="767"/>
      <c r="AM93" s="767"/>
      <c r="AN93" s="767"/>
      <c r="AO93" s="768"/>
      <c r="AP93" s="50"/>
      <c r="AQ93" s="766"/>
      <c r="AR93" s="767"/>
      <c r="AS93" s="767"/>
      <c r="AT93" s="767"/>
      <c r="AU93" s="767"/>
      <c r="AV93" s="767"/>
      <c r="AW93" s="767"/>
      <c r="AX93" s="767"/>
      <c r="AY93" s="767">
        <v>154373</v>
      </c>
      <c r="AZ93" s="767"/>
      <c r="BA93" s="767"/>
      <c r="BB93" s="767"/>
      <c r="BC93" s="767"/>
      <c r="BD93" s="767"/>
      <c r="BE93" s="767"/>
      <c r="BF93" s="767"/>
      <c r="BG93" s="767"/>
      <c r="BH93" s="767"/>
      <c r="BI93" s="767"/>
      <c r="BJ93" s="767"/>
      <c r="BK93" s="767"/>
      <c r="BL93" s="767"/>
      <c r="BM93" s="767"/>
      <c r="BN93" s="767"/>
      <c r="BO93" s="767"/>
      <c r="BP93" s="767"/>
      <c r="BQ93" s="767"/>
      <c r="BR93" s="767"/>
      <c r="BS93" s="767"/>
      <c r="BT93" s="768"/>
      <c r="BU93" s="12"/>
    </row>
    <row r="94" spans="1:76">
      <c r="A94" s="763" t="str">
        <f t="shared" si="3"/>
        <v>74Save on Energy Heating &amp; Cooling Program</v>
      </c>
      <c r="B94" s="764"/>
      <c r="C94" s="764">
        <v>74</v>
      </c>
      <c r="D94" s="764" t="s">
        <v>767</v>
      </c>
      <c r="E94" s="764" t="s">
        <v>772</v>
      </c>
      <c r="F94" s="764"/>
      <c r="G94" s="764"/>
      <c r="H94" s="764">
        <v>2015</v>
      </c>
      <c r="I94" s="765" t="s">
        <v>570</v>
      </c>
      <c r="J94" s="765" t="s">
        <v>576</v>
      </c>
      <c r="K94" s="50"/>
      <c r="L94" s="766"/>
      <c r="M94" s="767"/>
      <c r="N94" s="767"/>
      <c r="O94" s="767"/>
      <c r="P94" s="767"/>
      <c r="Q94" s="767"/>
      <c r="R94" s="767"/>
      <c r="S94" s="767"/>
      <c r="T94" s="767">
        <v>4</v>
      </c>
      <c r="U94" s="767"/>
      <c r="V94" s="767"/>
      <c r="W94" s="767"/>
      <c r="X94" s="767"/>
      <c r="Y94" s="767"/>
      <c r="Z94" s="767"/>
      <c r="AA94" s="767"/>
      <c r="AB94" s="767"/>
      <c r="AC94" s="767"/>
      <c r="AD94" s="767"/>
      <c r="AE94" s="767"/>
      <c r="AF94" s="767"/>
      <c r="AG94" s="767"/>
      <c r="AH94" s="767"/>
      <c r="AI94" s="767"/>
      <c r="AJ94" s="767"/>
      <c r="AK94" s="767"/>
      <c r="AL94" s="767"/>
      <c r="AM94" s="767"/>
      <c r="AN94" s="767"/>
      <c r="AO94" s="768"/>
      <c r="AP94" s="50"/>
      <c r="AQ94" s="766"/>
      <c r="AR94" s="767"/>
      <c r="AS94" s="767"/>
      <c r="AT94" s="767"/>
      <c r="AU94" s="767"/>
      <c r="AV94" s="767"/>
      <c r="AW94" s="767"/>
      <c r="AX94" s="767"/>
      <c r="AY94" s="767">
        <v>8838</v>
      </c>
      <c r="AZ94" s="767"/>
      <c r="BA94" s="767"/>
      <c r="BB94" s="767"/>
      <c r="BC94" s="767"/>
      <c r="BD94" s="767"/>
      <c r="BE94" s="767"/>
      <c r="BF94" s="767"/>
      <c r="BG94" s="767"/>
      <c r="BH94" s="767"/>
      <c r="BI94" s="767"/>
      <c r="BJ94" s="767"/>
      <c r="BK94" s="767"/>
      <c r="BL94" s="767"/>
      <c r="BM94" s="767"/>
      <c r="BN94" s="767"/>
      <c r="BO94" s="767"/>
      <c r="BP94" s="767"/>
      <c r="BQ94" s="767"/>
      <c r="BR94" s="767"/>
      <c r="BS94" s="767"/>
      <c r="BT94" s="768"/>
      <c r="BU94" s="12"/>
    </row>
    <row r="95" spans="1:76" s="17" customFormat="1" ht="15.6">
      <c r="A95" s="763" t="str">
        <f t="shared" si="3"/>
        <v>2Save on Energy Heating &amp; Cooling Program</v>
      </c>
      <c r="B95" s="764"/>
      <c r="C95" s="764">
        <v>2</v>
      </c>
      <c r="D95" s="764" t="s">
        <v>767</v>
      </c>
      <c r="E95" s="764" t="s">
        <v>772</v>
      </c>
      <c r="F95" s="764"/>
      <c r="G95" s="764"/>
      <c r="H95" s="764">
        <v>2015</v>
      </c>
      <c r="I95" s="765" t="s">
        <v>570</v>
      </c>
      <c r="J95" s="765" t="s">
        <v>583</v>
      </c>
      <c r="K95" s="50"/>
      <c r="L95" s="766"/>
      <c r="M95" s="767"/>
      <c r="N95" s="767"/>
      <c r="O95" s="767"/>
      <c r="P95" s="767"/>
      <c r="Q95" s="767"/>
      <c r="R95" s="767"/>
      <c r="S95" s="767"/>
      <c r="T95" s="767">
        <v>27</v>
      </c>
      <c r="U95" s="767"/>
      <c r="V95" s="767"/>
      <c r="W95" s="767"/>
      <c r="X95" s="767"/>
      <c r="Y95" s="767"/>
      <c r="Z95" s="767"/>
      <c r="AA95" s="767"/>
      <c r="AB95" s="767"/>
      <c r="AC95" s="767"/>
      <c r="AD95" s="767"/>
      <c r="AE95" s="767"/>
      <c r="AF95" s="767"/>
      <c r="AG95" s="767"/>
      <c r="AH95" s="767"/>
      <c r="AI95" s="767"/>
      <c r="AJ95" s="767"/>
      <c r="AK95" s="767"/>
      <c r="AL95" s="767"/>
      <c r="AM95" s="767"/>
      <c r="AN95" s="767"/>
      <c r="AO95" s="768"/>
      <c r="AP95" s="50"/>
      <c r="AQ95" s="766"/>
      <c r="AR95" s="767"/>
      <c r="AS95" s="767"/>
      <c r="AT95" s="767"/>
      <c r="AU95" s="767"/>
      <c r="AV95" s="767"/>
      <c r="AW95" s="767"/>
      <c r="AX95" s="767"/>
      <c r="AY95" s="767">
        <v>53511</v>
      </c>
      <c r="AZ95" s="767"/>
      <c r="BA95" s="767"/>
      <c r="BB95" s="767"/>
      <c r="BC95" s="767"/>
      <c r="BD95" s="767"/>
      <c r="BE95" s="767"/>
      <c r="BF95" s="767"/>
      <c r="BG95" s="767"/>
      <c r="BH95" s="767"/>
      <c r="BI95" s="767"/>
      <c r="BJ95" s="767"/>
      <c r="BK95" s="767"/>
      <c r="BL95" s="767"/>
      <c r="BM95" s="767"/>
      <c r="BN95" s="767"/>
      <c r="BO95" s="767"/>
      <c r="BP95" s="767"/>
      <c r="BQ95" s="767"/>
      <c r="BR95" s="767"/>
      <c r="BS95" s="767"/>
      <c r="BT95" s="768"/>
      <c r="BV95" s="12"/>
      <c r="BW95" s="12"/>
      <c r="BX95" s="12"/>
    </row>
    <row r="96" spans="1:76" s="17" customFormat="1" ht="16.5" customHeight="1">
      <c r="A96" s="763" t="str">
        <f t="shared" si="3"/>
        <v>78Save on Energy Retrofit Program</v>
      </c>
      <c r="B96" s="764"/>
      <c r="C96" s="764">
        <v>78</v>
      </c>
      <c r="D96" s="764" t="s">
        <v>117</v>
      </c>
      <c r="E96" s="764" t="s">
        <v>772</v>
      </c>
      <c r="F96" s="764"/>
      <c r="G96" s="764"/>
      <c r="H96" s="764">
        <v>2015</v>
      </c>
      <c r="I96" s="765" t="s">
        <v>570</v>
      </c>
      <c r="J96" s="765" t="s">
        <v>576</v>
      </c>
      <c r="K96" s="50"/>
      <c r="L96" s="766"/>
      <c r="M96" s="767"/>
      <c r="N96" s="767"/>
      <c r="O96" s="767"/>
      <c r="P96" s="767"/>
      <c r="Q96" s="767"/>
      <c r="R96" s="767"/>
      <c r="S96" s="767"/>
      <c r="T96" s="767">
        <v>21</v>
      </c>
      <c r="U96" s="767"/>
      <c r="V96" s="767"/>
      <c r="W96" s="767"/>
      <c r="X96" s="767"/>
      <c r="Y96" s="767"/>
      <c r="Z96" s="767"/>
      <c r="AA96" s="767"/>
      <c r="AB96" s="767"/>
      <c r="AC96" s="767"/>
      <c r="AD96" s="767"/>
      <c r="AE96" s="767"/>
      <c r="AF96" s="767"/>
      <c r="AG96" s="767"/>
      <c r="AH96" s="767"/>
      <c r="AI96" s="767"/>
      <c r="AJ96" s="767"/>
      <c r="AK96" s="767"/>
      <c r="AL96" s="767"/>
      <c r="AM96" s="767"/>
      <c r="AN96" s="767"/>
      <c r="AO96" s="768"/>
      <c r="AP96" s="50"/>
      <c r="AQ96" s="766"/>
      <c r="AR96" s="767"/>
      <c r="AS96" s="767"/>
      <c r="AT96" s="767"/>
      <c r="AU96" s="767"/>
      <c r="AV96" s="767"/>
      <c r="AW96" s="767"/>
      <c r="AX96" s="767"/>
      <c r="AY96" s="767">
        <v>112828</v>
      </c>
      <c r="AZ96" s="767"/>
      <c r="BA96" s="767"/>
      <c r="BB96" s="767"/>
      <c r="BC96" s="767"/>
      <c r="BD96" s="767"/>
      <c r="BE96" s="767"/>
      <c r="BF96" s="767"/>
      <c r="BG96" s="767"/>
      <c r="BH96" s="767"/>
      <c r="BI96" s="767"/>
      <c r="BJ96" s="767"/>
      <c r="BK96" s="767"/>
      <c r="BL96" s="767"/>
      <c r="BM96" s="767"/>
      <c r="BN96" s="767"/>
      <c r="BO96" s="767"/>
      <c r="BP96" s="767"/>
      <c r="BQ96" s="767"/>
      <c r="BR96" s="767"/>
      <c r="BS96" s="767"/>
      <c r="BT96" s="768"/>
      <c r="BV96" s="12"/>
      <c r="BW96" s="12"/>
      <c r="BX96" s="12"/>
    </row>
    <row r="97" spans="1:76">
      <c r="A97" s="763" t="str">
        <f t="shared" si="3"/>
        <v>171Save on Energy Retrofit Program</v>
      </c>
      <c r="B97" s="764"/>
      <c r="C97" s="764">
        <v>171</v>
      </c>
      <c r="D97" s="764" t="s">
        <v>117</v>
      </c>
      <c r="E97" s="764" t="s">
        <v>772</v>
      </c>
      <c r="F97" s="764"/>
      <c r="G97" s="764"/>
      <c r="H97" s="764">
        <v>2015</v>
      </c>
      <c r="I97" s="765" t="s">
        <v>571</v>
      </c>
      <c r="J97" s="765" t="s">
        <v>576</v>
      </c>
      <c r="K97" s="50"/>
      <c r="L97" s="766"/>
      <c r="M97" s="767"/>
      <c r="N97" s="767"/>
      <c r="O97" s="767"/>
      <c r="P97" s="767"/>
      <c r="Q97" s="767"/>
      <c r="R97" s="767"/>
      <c r="S97" s="767"/>
      <c r="T97" s="767">
        <v>0</v>
      </c>
      <c r="U97" s="767"/>
      <c r="V97" s="767"/>
      <c r="W97" s="767"/>
      <c r="X97" s="767"/>
      <c r="Y97" s="767"/>
      <c r="Z97" s="767"/>
      <c r="AA97" s="767"/>
      <c r="AB97" s="767"/>
      <c r="AC97" s="767"/>
      <c r="AD97" s="767"/>
      <c r="AE97" s="767"/>
      <c r="AF97" s="767"/>
      <c r="AG97" s="767"/>
      <c r="AH97" s="767"/>
      <c r="AI97" s="767"/>
      <c r="AJ97" s="767"/>
      <c r="AK97" s="767"/>
      <c r="AL97" s="767"/>
      <c r="AM97" s="767"/>
      <c r="AN97" s="767"/>
      <c r="AO97" s="768"/>
      <c r="AP97" s="50"/>
      <c r="AQ97" s="766"/>
      <c r="AR97" s="767"/>
      <c r="AS97" s="767"/>
      <c r="AT97" s="767"/>
      <c r="AU97" s="767"/>
      <c r="AV97" s="767"/>
      <c r="AW97" s="767"/>
      <c r="AX97" s="767"/>
      <c r="AY97" s="767"/>
      <c r="AZ97" s="767"/>
      <c r="BA97" s="767"/>
      <c r="BB97" s="767"/>
      <c r="BC97" s="767"/>
      <c r="BD97" s="767"/>
      <c r="BE97" s="767"/>
      <c r="BF97" s="767"/>
      <c r="BG97" s="767"/>
      <c r="BH97" s="767"/>
      <c r="BI97" s="767"/>
      <c r="BJ97" s="767"/>
      <c r="BK97" s="767"/>
      <c r="BL97" s="767"/>
      <c r="BM97" s="767"/>
      <c r="BN97" s="767"/>
      <c r="BO97" s="767"/>
      <c r="BP97" s="767"/>
      <c r="BQ97" s="767"/>
      <c r="BR97" s="767"/>
      <c r="BS97" s="767"/>
      <c r="BT97" s="768"/>
      <c r="BU97" s="12"/>
    </row>
    <row r="98" spans="1:76">
      <c r="A98" s="763" t="str">
        <f t="shared" ref="A98:A111" si="4">C98&amp;D98</f>
        <v>150Save on Energy Retrofit Program</v>
      </c>
      <c r="B98" s="764"/>
      <c r="C98" s="764">
        <v>150</v>
      </c>
      <c r="D98" s="764" t="s">
        <v>117</v>
      </c>
      <c r="E98" s="764" t="s">
        <v>772</v>
      </c>
      <c r="F98" s="764"/>
      <c r="G98" s="764"/>
      <c r="H98" s="764">
        <v>2016</v>
      </c>
      <c r="I98" s="765" t="s">
        <v>570</v>
      </c>
      <c r="J98" s="765" t="s">
        <v>583</v>
      </c>
      <c r="K98" s="50"/>
      <c r="L98" s="766"/>
      <c r="M98" s="767"/>
      <c r="N98" s="767"/>
      <c r="O98" s="767"/>
      <c r="P98" s="767"/>
      <c r="Q98" s="767"/>
      <c r="R98" s="767"/>
      <c r="S98" s="767"/>
      <c r="T98" s="767">
        <v>319</v>
      </c>
      <c r="U98" s="767"/>
      <c r="V98" s="767"/>
      <c r="W98" s="767"/>
      <c r="X98" s="767"/>
      <c r="Y98" s="767"/>
      <c r="Z98" s="767"/>
      <c r="AA98" s="767"/>
      <c r="AB98" s="767"/>
      <c r="AC98" s="767"/>
      <c r="AD98" s="767"/>
      <c r="AE98" s="767"/>
      <c r="AF98" s="767"/>
      <c r="AG98" s="767"/>
      <c r="AH98" s="767"/>
      <c r="AI98" s="767"/>
      <c r="AJ98" s="767"/>
      <c r="AK98" s="767"/>
      <c r="AL98" s="767"/>
      <c r="AM98" s="767"/>
      <c r="AN98" s="767"/>
      <c r="AO98" s="768"/>
      <c r="AP98" s="50"/>
      <c r="AQ98" s="766"/>
      <c r="AR98" s="767"/>
      <c r="AS98" s="767"/>
      <c r="AT98" s="767"/>
      <c r="AU98" s="767"/>
      <c r="AV98" s="767"/>
      <c r="AW98" s="767"/>
      <c r="AX98" s="767"/>
      <c r="AY98" s="767">
        <v>2273186</v>
      </c>
      <c r="AZ98" s="767"/>
      <c r="BA98" s="767"/>
      <c r="BB98" s="767"/>
      <c r="BC98" s="767"/>
      <c r="BD98" s="767"/>
      <c r="BE98" s="767"/>
      <c r="BF98" s="767"/>
      <c r="BG98" s="767"/>
      <c r="BH98" s="767"/>
      <c r="BI98" s="767"/>
      <c r="BJ98" s="767"/>
      <c r="BK98" s="767"/>
      <c r="BL98" s="767"/>
      <c r="BM98" s="767"/>
      <c r="BN98" s="767"/>
      <c r="BO98" s="767"/>
      <c r="BP98" s="767"/>
      <c r="BQ98" s="767"/>
      <c r="BR98" s="767"/>
      <c r="BS98" s="767"/>
      <c r="BT98" s="768"/>
      <c r="BU98" s="12"/>
    </row>
    <row r="99" spans="1:76" s="17" customFormat="1" ht="15.6">
      <c r="A99" s="763" t="str">
        <f t="shared" si="4"/>
        <v>145Save on Energy Coupon Program</v>
      </c>
      <c r="B99" s="764"/>
      <c r="C99" s="764">
        <v>145</v>
      </c>
      <c r="D99" s="764" t="s">
        <v>112</v>
      </c>
      <c r="E99" s="764" t="s">
        <v>772</v>
      </c>
      <c r="F99" s="764"/>
      <c r="G99" s="764"/>
      <c r="H99" s="764">
        <v>2016</v>
      </c>
      <c r="I99" s="765" t="s">
        <v>570</v>
      </c>
      <c r="J99" s="765" t="s">
        <v>583</v>
      </c>
      <c r="K99" s="50"/>
      <c r="L99" s="766"/>
      <c r="M99" s="767"/>
      <c r="N99" s="767"/>
      <c r="O99" s="767"/>
      <c r="P99" s="767"/>
      <c r="Q99" s="767"/>
      <c r="R99" s="767"/>
      <c r="S99" s="767"/>
      <c r="T99" s="767">
        <v>130</v>
      </c>
      <c r="U99" s="767"/>
      <c r="V99" s="767"/>
      <c r="W99" s="767"/>
      <c r="X99" s="767"/>
      <c r="Y99" s="767"/>
      <c r="Z99" s="767"/>
      <c r="AA99" s="767"/>
      <c r="AB99" s="767"/>
      <c r="AC99" s="767"/>
      <c r="AD99" s="767"/>
      <c r="AE99" s="767"/>
      <c r="AF99" s="767"/>
      <c r="AG99" s="767"/>
      <c r="AH99" s="767"/>
      <c r="AI99" s="767"/>
      <c r="AJ99" s="767"/>
      <c r="AK99" s="767"/>
      <c r="AL99" s="767"/>
      <c r="AM99" s="767"/>
      <c r="AN99" s="767"/>
      <c r="AO99" s="768"/>
      <c r="AP99" s="50"/>
      <c r="AQ99" s="766"/>
      <c r="AR99" s="767"/>
      <c r="AS99" s="767"/>
      <c r="AT99" s="767"/>
      <c r="AU99" s="767"/>
      <c r="AV99" s="767"/>
      <c r="AW99" s="767"/>
      <c r="AX99" s="767"/>
      <c r="AY99" s="767">
        <v>2005471</v>
      </c>
      <c r="AZ99" s="767"/>
      <c r="BA99" s="767"/>
      <c r="BB99" s="767"/>
      <c r="BC99" s="767"/>
      <c r="BD99" s="767"/>
      <c r="BE99" s="767"/>
      <c r="BF99" s="767"/>
      <c r="BG99" s="767"/>
      <c r="BH99" s="767"/>
      <c r="BI99" s="767"/>
      <c r="BJ99" s="767"/>
      <c r="BK99" s="767"/>
      <c r="BL99" s="767"/>
      <c r="BM99" s="767"/>
      <c r="BN99" s="767"/>
      <c r="BO99" s="767"/>
      <c r="BP99" s="767"/>
      <c r="BQ99" s="767"/>
      <c r="BR99" s="767"/>
      <c r="BS99" s="767"/>
      <c r="BT99" s="768"/>
      <c r="BV99" s="12"/>
      <c r="BW99" s="12"/>
      <c r="BX99" s="12"/>
    </row>
    <row r="100" spans="1:76" s="17" customFormat="1" ht="16.5" customHeight="1">
      <c r="A100" s="763" t="str">
        <f t="shared" si="4"/>
        <v>146Save on Energy Heating &amp; Cooling Program</v>
      </c>
      <c r="B100" s="764"/>
      <c r="C100" s="764">
        <v>146</v>
      </c>
      <c r="D100" s="764" t="s">
        <v>767</v>
      </c>
      <c r="E100" s="764" t="s">
        <v>772</v>
      </c>
      <c r="F100" s="764"/>
      <c r="G100" s="764"/>
      <c r="H100" s="764">
        <v>2016</v>
      </c>
      <c r="I100" s="765" t="s">
        <v>570</v>
      </c>
      <c r="J100" s="765" t="s">
        <v>583</v>
      </c>
      <c r="K100" s="50"/>
      <c r="L100" s="766"/>
      <c r="M100" s="767"/>
      <c r="N100" s="767"/>
      <c r="O100" s="767"/>
      <c r="P100" s="767"/>
      <c r="Q100" s="767"/>
      <c r="R100" s="767"/>
      <c r="S100" s="767"/>
      <c r="T100" s="767">
        <v>186</v>
      </c>
      <c r="U100" s="767"/>
      <c r="V100" s="767"/>
      <c r="W100" s="767"/>
      <c r="X100" s="767"/>
      <c r="Y100" s="767"/>
      <c r="Z100" s="767"/>
      <c r="AA100" s="767"/>
      <c r="AB100" s="767"/>
      <c r="AC100" s="767"/>
      <c r="AD100" s="767"/>
      <c r="AE100" s="767"/>
      <c r="AF100" s="767"/>
      <c r="AG100" s="767"/>
      <c r="AH100" s="767"/>
      <c r="AI100" s="767"/>
      <c r="AJ100" s="767"/>
      <c r="AK100" s="767"/>
      <c r="AL100" s="767"/>
      <c r="AM100" s="767"/>
      <c r="AN100" s="767"/>
      <c r="AO100" s="768"/>
      <c r="AP100" s="50"/>
      <c r="AQ100" s="766"/>
      <c r="AR100" s="767"/>
      <c r="AS100" s="767"/>
      <c r="AT100" s="767"/>
      <c r="AU100" s="767"/>
      <c r="AV100" s="767"/>
      <c r="AW100" s="767"/>
      <c r="AX100" s="767"/>
      <c r="AY100" s="767">
        <v>623179</v>
      </c>
      <c r="AZ100" s="767"/>
      <c r="BA100" s="767"/>
      <c r="BB100" s="767"/>
      <c r="BC100" s="767"/>
      <c r="BD100" s="767"/>
      <c r="BE100" s="767"/>
      <c r="BF100" s="767"/>
      <c r="BG100" s="767"/>
      <c r="BH100" s="767"/>
      <c r="BI100" s="767"/>
      <c r="BJ100" s="767"/>
      <c r="BK100" s="767"/>
      <c r="BL100" s="767"/>
      <c r="BM100" s="767"/>
      <c r="BN100" s="767"/>
      <c r="BO100" s="767"/>
      <c r="BP100" s="767"/>
      <c r="BQ100" s="767"/>
      <c r="BR100" s="767"/>
      <c r="BS100" s="767"/>
      <c r="BT100" s="768"/>
      <c r="BV100" s="12"/>
      <c r="BW100" s="12"/>
      <c r="BX100" s="12"/>
    </row>
    <row r="101" spans="1:76">
      <c r="A101" s="763" t="str">
        <f t="shared" si="4"/>
        <v>329Save on Energy Coupon Program</v>
      </c>
      <c r="B101" s="764"/>
      <c r="C101" s="764">
        <v>329</v>
      </c>
      <c r="D101" s="764" t="s">
        <v>112</v>
      </c>
      <c r="E101" s="764" t="s">
        <v>772</v>
      </c>
      <c r="F101" s="764"/>
      <c r="G101" s="764"/>
      <c r="H101" s="764">
        <v>2016</v>
      </c>
      <c r="I101" s="765" t="s">
        <v>571</v>
      </c>
      <c r="J101" s="765" t="s">
        <v>576</v>
      </c>
      <c r="K101" s="50"/>
      <c r="L101" s="766"/>
      <c r="M101" s="767"/>
      <c r="N101" s="767"/>
      <c r="O101" s="767"/>
      <c r="P101" s="767"/>
      <c r="Q101" s="767"/>
      <c r="R101" s="767"/>
      <c r="S101" s="767"/>
      <c r="T101" s="767">
        <v>14</v>
      </c>
      <c r="U101" s="767"/>
      <c r="V101" s="767"/>
      <c r="W101" s="767"/>
      <c r="X101" s="767"/>
      <c r="Y101" s="767"/>
      <c r="Z101" s="767"/>
      <c r="AA101" s="767"/>
      <c r="AB101" s="767"/>
      <c r="AC101" s="767"/>
      <c r="AD101" s="767"/>
      <c r="AE101" s="767"/>
      <c r="AF101" s="767"/>
      <c r="AG101" s="767"/>
      <c r="AH101" s="767"/>
      <c r="AI101" s="767"/>
      <c r="AJ101" s="767"/>
      <c r="AK101" s="767"/>
      <c r="AL101" s="767"/>
      <c r="AM101" s="767"/>
      <c r="AN101" s="767"/>
      <c r="AO101" s="768"/>
      <c r="AP101" s="50"/>
      <c r="AQ101" s="766"/>
      <c r="AR101" s="767"/>
      <c r="AS101" s="767"/>
      <c r="AT101" s="767"/>
      <c r="AU101" s="767"/>
      <c r="AV101" s="767"/>
      <c r="AW101" s="767"/>
      <c r="AX101" s="767"/>
      <c r="AY101" s="767">
        <v>223129</v>
      </c>
      <c r="AZ101" s="767"/>
      <c r="BA101" s="767"/>
      <c r="BB101" s="767"/>
      <c r="BC101" s="767"/>
      <c r="BD101" s="767"/>
      <c r="BE101" s="767"/>
      <c r="BF101" s="767"/>
      <c r="BG101" s="767"/>
      <c r="BH101" s="767"/>
      <c r="BI101" s="767"/>
      <c r="BJ101" s="767"/>
      <c r="BK101" s="767"/>
      <c r="BL101" s="767"/>
      <c r="BM101" s="767"/>
      <c r="BN101" s="767"/>
      <c r="BO101" s="767"/>
      <c r="BP101" s="767"/>
      <c r="BQ101" s="767"/>
      <c r="BR101" s="767"/>
      <c r="BS101" s="767"/>
      <c r="BT101" s="768"/>
      <c r="BU101" s="12"/>
    </row>
    <row r="102" spans="1:76">
      <c r="A102" s="763" t="str">
        <f t="shared" si="4"/>
        <v>335Save on Energy Retrofit Program</v>
      </c>
      <c r="B102" s="764"/>
      <c r="C102" s="764">
        <v>335</v>
      </c>
      <c r="D102" s="764" t="s">
        <v>117</v>
      </c>
      <c r="E102" s="764" t="s">
        <v>772</v>
      </c>
      <c r="F102" s="764"/>
      <c r="G102" s="764"/>
      <c r="H102" s="764">
        <v>2016</v>
      </c>
      <c r="I102" s="765" t="s">
        <v>571</v>
      </c>
      <c r="J102" s="765" t="s">
        <v>576</v>
      </c>
      <c r="K102" s="50"/>
      <c r="L102" s="766"/>
      <c r="M102" s="767"/>
      <c r="N102" s="767"/>
      <c r="O102" s="767"/>
      <c r="P102" s="767"/>
      <c r="Q102" s="767"/>
      <c r="R102" s="767"/>
      <c r="S102" s="767"/>
      <c r="T102" s="767">
        <v>-17</v>
      </c>
      <c r="U102" s="767"/>
      <c r="V102" s="767"/>
      <c r="W102" s="767"/>
      <c r="X102" s="767"/>
      <c r="Y102" s="767"/>
      <c r="Z102" s="767"/>
      <c r="AA102" s="767"/>
      <c r="AB102" s="767"/>
      <c r="AC102" s="767"/>
      <c r="AD102" s="767"/>
      <c r="AE102" s="767"/>
      <c r="AF102" s="767"/>
      <c r="AG102" s="767"/>
      <c r="AH102" s="767"/>
      <c r="AI102" s="767"/>
      <c r="AJ102" s="767"/>
      <c r="AK102" s="767"/>
      <c r="AL102" s="767"/>
      <c r="AM102" s="767"/>
      <c r="AN102" s="767"/>
      <c r="AO102" s="768"/>
      <c r="AP102" s="50"/>
      <c r="AQ102" s="766"/>
      <c r="AR102" s="767"/>
      <c r="AS102" s="767"/>
      <c r="AT102" s="767"/>
      <c r="AU102" s="767"/>
      <c r="AV102" s="767"/>
      <c r="AW102" s="767"/>
      <c r="AX102" s="767"/>
      <c r="AY102" s="767">
        <v>163558</v>
      </c>
      <c r="AZ102" s="767"/>
      <c r="BA102" s="767"/>
      <c r="BB102" s="767"/>
      <c r="BC102" s="767"/>
      <c r="BD102" s="767"/>
      <c r="BE102" s="767"/>
      <c r="BF102" s="767"/>
      <c r="BG102" s="767"/>
      <c r="BH102" s="767"/>
      <c r="BI102" s="767"/>
      <c r="BJ102" s="767"/>
      <c r="BK102" s="767"/>
      <c r="BL102" s="767"/>
      <c r="BM102" s="767"/>
      <c r="BN102" s="767"/>
      <c r="BO102" s="767"/>
      <c r="BP102" s="767"/>
      <c r="BQ102" s="767"/>
      <c r="BR102" s="767"/>
      <c r="BS102" s="767"/>
      <c r="BT102" s="768"/>
      <c r="BU102" s="12"/>
    </row>
    <row r="103" spans="1:76" s="17" customFormat="1" ht="15.6">
      <c r="A103" s="763" t="str">
        <f t="shared" si="4"/>
        <v>149Save on Energy Audit Funding Program</v>
      </c>
      <c r="B103" s="764"/>
      <c r="C103" s="764">
        <v>149</v>
      </c>
      <c r="D103" s="764" t="s">
        <v>116</v>
      </c>
      <c r="E103" s="764" t="s">
        <v>772</v>
      </c>
      <c r="F103" s="764"/>
      <c r="G103" s="764"/>
      <c r="H103" s="764">
        <v>2016</v>
      </c>
      <c r="I103" s="765" t="s">
        <v>570</v>
      </c>
      <c r="J103" s="765" t="s">
        <v>583</v>
      </c>
      <c r="K103" s="50"/>
      <c r="L103" s="766"/>
      <c r="M103" s="767"/>
      <c r="N103" s="767"/>
      <c r="O103" s="767"/>
      <c r="P103" s="767"/>
      <c r="Q103" s="767"/>
      <c r="R103" s="767"/>
      <c r="S103" s="767"/>
      <c r="T103" s="767">
        <v>5</v>
      </c>
      <c r="U103" s="767"/>
      <c r="V103" s="767"/>
      <c r="W103" s="767"/>
      <c r="X103" s="767"/>
      <c r="Y103" s="767"/>
      <c r="Z103" s="767"/>
      <c r="AA103" s="767"/>
      <c r="AB103" s="767"/>
      <c r="AC103" s="767"/>
      <c r="AD103" s="767"/>
      <c r="AE103" s="767"/>
      <c r="AF103" s="767"/>
      <c r="AG103" s="767"/>
      <c r="AH103" s="767"/>
      <c r="AI103" s="767"/>
      <c r="AJ103" s="767"/>
      <c r="AK103" s="767"/>
      <c r="AL103" s="767"/>
      <c r="AM103" s="767"/>
      <c r="AN103" s="767"/>
      <c r="AO103" s="768"/>
      <c r="AP103" s="50"/>
      <c r="AQ103" s="766"/>
      <c r="AR103" s="767"/>
      <c r="AS103" s="767"/>
      <c r="AT103" s="767"/>
      <c r="AU103" s="767"/>
      <c r="AV103" s="767"/>
      <c r="AW103" s="767"/>
      <c r="AX103" s="767"/>
      <c r="AY103" s="767">
        <v>39428</v>
      </c>
      <c r="AZ103" s="767"/>
      <c r="BA103" s="767"/>
      <c r="BB103" s="767"/>
      <c r="BC103" s="767"/>
      <c r="BD103" s="767"/>
      <c r="BE103" s="767"/>
      <c r="BF103" s="767"/>
      <c r="BG103" s="767"/>
      <c r="BH103" s="767"/>
      <c r="BI103" s="767"/>
      <c r="BJ103" s="767"/>
      <c r="BK103" s="767"/>
      <c r="BL103" s="767"/>
      <c r="BM103" s="767"/>
      <c r="BN103" s="767"/>
      <c r="BO103" s="767"/>
      <c r="BP103" s="767"/>
      <c r="BQ103" s="767"/>
      <c r="BR103" s="767"/>
      <c r="BS103" s="767"/>
      <c r="BT103" s="768"/>
      <c r="BV103" s="12"/>
      <c r="BW103" s="12"/>
      <c r="BX103" s="12"/>
    </row>
    <row r="104" spans="1:76" s="17" customFormat="1" ht="16.5" customHeight="1">
      <c r="A104" s="763" t="str">
        <f t="shared" si="4"/>
        <v>334Save on Energy Audit Funding Program</v>
      </c>
      <c r="B104" s="764"/>
      <c r="C104" s="764">
        <v>334</v>
      </c>
      <c r="D104" s="764" t="s">
        <v>116</v>
      </c>
      <c r="E104" s="764" t="s">
        <v>772</v>
      </c>
      <c r="F104" s="764"/>
      <c r="G104" s="764"/>
      <c r="H104" s="764">
        <v>2016</v>
      </c>
      <c r="I104" s="765" t="s">
        <v>571</v>
      </c>
      <c r="J104" s="765" t="s">
        <v>576</v>
      </c>
      <c r="K104" s="50"/>
      <c r="L104" s="766"/>
      <c r="M104" s="767"/>
      <c r="N104" s="767"/>
      <c r="O104" s="767"/>
      <c r="P104" s="767"/>
      <c r="Q104" s="767"/>
      <c r="R104" s="767"/>
      <c r="S104" s="767"/>
      <c r="T104" s="767">
        <v>2</v>
      </c>
      <c r="U104" s="767"/>
      <c r="V104" s="767"/>
      <c r="W104" s="767"/>
      <c r="X104" s="767"/>
      <c r="Y104" s="767"/>
      <c r="Z104" s="767"/>
      <c r="AA104" s="767"/>
      <c r="AB104" s="767"/>
      <c r="AC104" s="767"/>
      <c r="AD104" s="767"/>
      <c r="AE104" s="767"/>
      <c r="AF104" s="767"/>
      <c r="AG104" s="767"/>
      <c r="AH104" s="767"/>
      <c r="AI104" s="767"/>
      <c r="AJ104" s="767"/>
      <c r="AK104" s="767"/>
      <c r="AL104" s="767"/>
      <c r="AM104" s="767"/>
      <c r="AN104" s="767"/>
      <c r="AO104" s="768"/>
      <c r="AP104" s="50"/>
      <c r="AQ104" s="766"/>
      <c r="AR104" s="767"/>
      <c r="AS104" s="767"/>
      <c r="AT104" s="767"/>
      <c r="AU104" s="767"/>
      <c r="AV104" s="767"/>
      <c r="AW104" s="767"/>
      <c r="AX104" s="767"/>
      <c r="AY104" s="767">
        <v>13143</v>
      </c>
      <c r="AZ104" s="767"/>
      <c r="BA104" s="767"/>
      <c r="BB104" s="767"/>
      <c r="BC104" s="767"/>
      <c r="BD104" s="767"/>
      <c r="BE104" s="767"/>
      <c r="BF104" s="767"/>
      <c r="BG104" s="767"/>
      <c r="BH104" s="767"/>
      <c r="BI104" s="767"/>
      <c r="BJ104" s="767"/>
      <c r="BK104" s="767"/>
      <c r="BL104" s="767"/>
      <c r="BM104" s="767"/>
      <c r="BN104" s="767"/>
      <c r="BO104" s="767"/>
      <c r="BP104" s="767"/>
      <c r="BQ104" s="767"/>
      <c r="BR104" s="767"/>
      <c r="BS104" s="767"/>
      <c r="BT104" s="768"/>
      <c r="BV104" s="12"/>
      <c r="BW104" s="12"/>
      <c r="BX104" s="12"/>
    </row>
    <row r="105" spans="1:76">
      <c r="A105" s="763" t="str">
        <f t="shared" si="4"/>
        <v>152Save on Energy High Performance New Construction Program</v>
      </c>
      <c r="B105" s="764"/>
      <c r="C105" s="764">
        <v>152</v>
      </c>
      <c r="D105" s="764" t="s">
        <v>119</v>
      </c>
      <c r="E105" s="764" t="s">
        <v>772</v>
      </c>
      <c r="F105" s="764"/>
      <c r="G105" s="764"/>
      <c r="H105" s="764">
        <v>2016</v>
      </c>
      <c r="I105" s="765" t="s">
        <v>570</v>
      </c>
      <c r="J105" s="765" t="s">
        <v>583</v>
      </c>
      <c r="K105" s="50"/>
      <c r="L105" s="766"/>
      <c r="M105" s="767"/>
      <c r="N105" s="767"/>
      <c r="O105" s="767"/>
      <c r="P105" s="767"/>
      <c r="Q105" s="767"/>
      <c r="R105" s="767"/>
      <c r="S105" s="767"/>
      <c r="T105" s="767">
        <v>759</v>
      </c>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8"/>
      <c r="AP105" s="50"/>
      <c r="AQ105" s="766"/>
      <c r="AR105" s="767"/>
      <c r="AS105" s="767"/>
      <c r="AT105" s="767"/>
      <c r="AU105" s="767"/>
      <c r="AV105" s="767"/>
      <c r="AW105" s="767"/>
      <c r="AX105" s="767"/>
      <c r="AY105" s="767">
        <v>12703</v>
      </c>
      <c r="AZ105" s="767"/>
      <c r="BA105" s="767"/>
      <c r="BB105" s="767"/>
      <c r="BC105" s="767"/>
      <c r="BD105" s="767"/>
      <c r="BE105" s="767"/>
      <c r="BF105" s="767"/>
      <c r="BG105" s="767"/>
      <c r="BH105" s="767"/>
      <c r="BI105" s="767"/>
      <c r="BJ105" s="767"/>
      <c r="BK105" s="767"/>
      <c r="BL105" s="767"/>
      <c r="BM105" s="767"/>
      <c r="BN105" s="767"/>
      <c r="BO105" s="767"/>
      <c r="BP105" s="767"/>
      <c r="BQ105" s="767"/>
      <c r="BR105" s="767"/>
      <c r="BS105" s="767"/>
      <c r="BT105" s="768"/>
      <c r="BU105" s="12"/>
    </row>
    <row r="106" spans="1:76">
      <c r="A106" s="763" t="str">
        <f t="shared" si="4"/>
        <v>151Save on Energy Small Business Lighting Program</v>
      </c>
      <c r="B106" s="764"/>
      <c r="C106" s="764">
        <v>151</v>
      </c>
      <c r="D106" s="764" t="s">
        <v>118</v>
      </c>
      <c r="E106" s="764" t="s">
        <v>772</v>
      </c>
      <c r="F106" s="764"/>
      <c r="G106" s="764"/>
      <c r="H106" s="764">
        <v>2016</v>
      </c>
      <c r="I106" s="765" t="s">
        <v>570</v>
      </c>
      <c r="J106" s="765" t="s">
        <v>583</v>
      </c>
      <c r="K106" s="50"/>
      <c r="L106" s="766"/>
      <c r="M106" s="767"/>
      <c r="N106" s="767"/>
      <c r="O106" s="767"/>
      <c r="P106" s="767"/>
      <c r="Q106" s="767"/>
      <c r="R106" s="767"/>
      <c r="S106" s="767"/>
      <c r="T106" s="767">
        <v>1</v>
      </c>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8"/>
      <c r="AP106" s="50"/>
      <c r="AQ106" s="766"/>
      <c r="AR106" s="767"/>
      <c r="AS106" s="767"/>
      <c r="AT106" s="767"/>
      <c r="AU106" s="767"/>
      <c r="AV106" s="767"/>
      <c r="AW106" s="767"/>
      <c r="AX106" s="767"/>
      <c r="AY106" s="767">
        <v>9710</v>
      </c>
      <c r="AZ106" s="767"/>
      <c r="BA106" s="767"/>
      <c r="BB106" s="767"/>
      <c r="BC106" s="767"/>
      <c r="BD106" s="767"/>
      <c r="BE106" s="767"/>
      <c r="BF106" s="767"/>
      <c r="BG106" s="767"/>
      <c r="BH106" s="767"/>
      <c r="BI106" s="767"/>
      <c r="BJ106" s="767"/>
      <c r="BK106" s="767"/>
      <c r="BL106" s="767"/>
      <c r="BM106" s="767"/>
      <c r="BN106" s="767"/>
      <c r="BO106" s="767"/>
      <c r="BP106" s="767"/>
      <c r="BQ106" s="767"/>
      <c r="BR106" s="767"/>
      <c r="BS106" s="767"/>
      <c r="BT106" s="768"/>
      <c r="BU106" s="12"/>
    </row>
    <row r="107" spans="1:76" s="17" customFormat="1" ht="15.6">
      <c r="A107" s="763" t="str">
        <f t="shared" si="4"/>
        <v>331Save on Energy Heating &amp; Cooling Program</v>
      </c>
      <c r="B107" s="764"/>
      <c r="C107" s="764">
        <v>331</v>
      </c>
      <c r="D107" s="764" t="s">
        <v>767</v>
      </c>
      <c r="E107" s="764" t="s">
        <v>772</v>
      </c>
      <c r="F107" s="764"/>
      <c r="G107" s="764"/>
      <c r="H107" s="764">
        <v>2016</v>
      </c>
      <c r="I107" s="765" t="s">
        <v>571</v>
      </c>
      <c r="J107" s="765" t="s">
        <v>576</v>
      </c>
      <c r="K107" s="50"/>
      <c r="L107" s="766"/>
      <c r="M107" s="767"/>
      <c r="N107" s="767"/>
      <c r="O107" s="767"/>
      <c r="P107" s="767"/>
      <c r="Q107" s="767"/>
      <c r="R107" s="767"/>
      <c r="S107" s="767"/>
      <c r="T107" s="767">
        <v>3</v>
      </c>
      <c r="U107" s="767"/>
      <c r="V107" s="767"/>
      <c r="W107" s="767"/>
      <c r="X107" s="767"/>
      <c r="Y107" s="767"/>
      <c r="Z107" s="767"/>
      <c r="AA107" s="767"/>
      <c r="AB107" s="767"/>
      <c r="AC107" s="767"/>
      <c r="AD107" s="767"/>
      <c r="AE107" s="767"/>
      <c r="AF107" s="767"/>
      <c r="AG107" s="767"/>
      <c r="AH107" s="767"/>
      <c r="AI107" s="767"/>
      <c r="AJ107" s="767"/>
      <c r="AK107" s="767"/>
      <c r="AL107" s="767"/>
      <c r="AM107" s="767"/>
      <c r="AN107" s="767"/>
      <c r="AO107" s="768"/>
      <c r="AP107" s="50"/>
      <c r="AQ107" s="766"/>
      <c r="AR107" s="767"/>
      <c r="AS107" s="767"/>
      <c r="AT107" s="767"/>
      <c r="AU107" s="767"/>
      <c r="AV107" s="767"/>
      <c r="AW107" s="767"/>
      <c r="AX107" s="767"/>
      <c r="AY107" s="767">
        <v>8802</v>
      </c>
      <c r="AZ107" s="767"/>
      <c r="BA107" s="767"/>
      <c r="BB107" s="767"/>
      <c r="BC107" s="767"/>
      <c r="BD107" s="767"/>
      <c r="BE107" s="767"/>
      <c r="BF107" s="767"/>
      <c r="BG107" s="767"/>
      <c r="BH107" s="767"/>
      <c r="BI107" s="767"/>
      <c r="BJ107" s="767"/>
      <c r="BK107" s="767"/>
      <c r="BL107" s="767"/>
      <c r="BM107" s="767"/>
      <c r="BN107" s="767"/>
      <c r="BO107" s="767"/>
      <c r="BP107" s="767"/>
      <c r="BQ107" s="767"/>
      <c r="BR107" s="767"/>
      <c r="BS107" s="767"/>
      <c r="BT107" s="768"/>
      <c r="BV107" s="12"/>
      <c r="BW107" s="12"/>
      <c r="BX107" s="12"/>
    </row>
    <row r="108" spans="1:76" s="17" customFormat="1" ht="16.5" customHeight="1">
      <c r="A108" s="763" t="str">
        <f t="shared" si="4"/>
        <v>498Save on Energy Retrofit Program</v>
      </c>
      <c r="B108" s="764"/>
      <c r="C108" s="764">
        <v>498</v>
      </c>
      <c r="D108" s="764" t="s">
        <v>117</v>
      </c>
      <c r="E108" s="764" t="s">
        <v>772</v>
      </c>
      <c r="F108" s="764"/>
      <c r="G108" s="764"/>
      <c r="H108" s="764">
        <v>2016</v>
      </c>
      <c r="I108" s="765" t="s">
        <v>791</v>
      </c>
      <c r="J108" s="765" t="s">
        <v>576</v>
      </c>
      <c r="K108" s="50"/>
      <c r="L108" s="766"/>
      <c r="M108" s="767"/>
      <c r="N108" s="767"/>
      <c r="O108" s="767"/>
      <c r="P108" s="767"/>
      <c r="Q108" s="767"/>
      <c r="R108" s="767"/>
      <c r="S108" s="767"/>
      <c r="T108" s="767">
        <v>0</v>
      </c>
      <c r="U108" s="767"/>
      <c r="V108" s="767"/>
      <c r="W108" s="767"/>
      <c r="X108" s="767"/>
      <c r="Y108" s="767"/>
      <c r="Z108" s="767"/>
      <c r="AA108" s="767"/>
      <c r="AB108" s="767"/>
      <c r="AC108" s="767"/>
      <c r="AD108" s="767"/>
      <c r="AE108" s="767"/>
      <c r="AF108" s="767"/>
      <c r="AG108" s="767"/>
      <c r="AH108" s="767"/>
      <c r="AI108" s="767"/>
      <c r="AJ108" s="767"/>
      <c r="AK108" s="767"/>
      <c r="AL108" s="767"/>
      <c r="AM108" s="767"/>
      <c r="AN108" s="767"/>
      <c r="AO108" s="768"/>
      <c r="AP108" s="50"/>
      <c r="AQ108" s="766"/>
      <c r="AR108" s="767"/>
      <c r="AS108" s="767"/>
      <c r="AT108" s="767"/>
      <c r="AU108" s="767"/>
      <c r="AV108" s="767"/>
      <c r="AW108" s="767"/>
      <c r="AX108" s="767"/>
      <c r="AY108" s="767">
        <v>5209.5</v>
      </c>
      <c r="AZ108" s="767"/>
      <c r="BA108" s="767"/>
      <c r="BB108" s="767"/>
      <c r="BC108" s="767"/>
      <c r="BD108" s="767"/>
      <c r="BE108" s="767"/>
      <c r="BF108" s="767"/>
      <c r="BG108" s="767"/>
      <c r="BH108" s="767"/>
      <c r="BI108" s="767"/>
      <c r="BJ108" s="767"/>
      <c r="BK108" s="767"/>
      <c r="BL108" s="767"/>
      <c r="BM108" s="767"/>
      <c r="BN108" s="767"/>
      <c r="BO108" s="767"/>
      <c r="BP108" s="767"/>
      <c r="BQ108" s="767"/>
      <c r="BR108" s="767"/>
      <c r="BS108" s="767"/>
      <c r="BT108" s="768"/>
      <c r="BV108" s="12"/>
      <c r="BW108" s="12"/>
      <c r="BX108" s="12"/>
    </row>
    <row r="109" spans="1:76">
      <c r="A109" s="763" t="str">
        <f t="shared" si="4"/>
        <v>336Save on Energy Small Business Lighting Program</v>
      </c>
      <c r="B109" s="764"/>
      <c r="C109" s="764">
        <v>336</v>
      </c>
      <c r="D109" s="764" t="s">
        <v>118</v>
      </c>
      <c r="E109" s="764" t="s">
        <v>772</v>
      </c>
      <c r="F109" s="764"/>
      <c r="G109" s="764"/>
      <c r="H109" s="764">
        <v>2016</v>
      </c>
      <c r="I109" s="765" t="s">
        <v>571</v>
      </c>
      <c r="J109" s="765" t="s">
        <v>576</v>
      </c>
      <c r="K109" s="50"/>
      <c r="L109" s="766"/>
      <c r="M109" s="767"/>
      <c r="N109" s="767"/>
      <c r="O109" s="767"/>
      <c r="P109" s="767"/>
      <c r="Q109" s="767"/>
      <c r="R109" s="767"/>
      <c r="S109" s="767"/>
      <c r="T109" s="767">
        <v>0</v>
      </c>
      <c r="U109" s="767"/>
      <c r="V109" s="767"/>
      <c r="W109" s="767"/>
      <c r="X109" s="767"/>
      <c r="Y109" s="767"/>
      <c r="Z109" s="767"/>
      <c r="AA109" s="767"/>
      <c r="AB109" s="767"/>
      <c r="AC109" s="767"/>
      <c r="AD109" s="767"/>
      <c r="AE109" s="767"/>
      <c r="AF109" s="767"/>
      <c r="AG109" s="767"/>
      <c r="AH109" s="767"/>
      <c r="AI109" s="767"/>
      <c r="AJ109" s="767"/>
      <c r="AK109" s="767"/>
      <c r="AL109" s="767"/>
      <c r="AM109" s="767"/>
      <c r="AN109" s="767"/>
      <c r="AO109" s="768"/>
      <c r="AP109" s="50"/>
      <c r="AQ109" s="766"/>
      <c r="AR109" s="767"/>
      <c r="AS109" s="767"/>
      <c r="AT109" s="767"/>
      <c r="AU109" s="767"/>
      <c r="AV109" s="767"/>
      <c r="AW109" s="767"/>
      <c r="AX109" s="767"/>
      <c r="AY109" s="767">
        <v>1696</v>
      </c>
      <c r="AZ109" s="767"/>
      <c r="BA109" s="767"/>
      <c r="BB109" s="767"/>
      <c r="BC109" s="767"/>
      <c r="BD109" s="767"/>
      <c r="BE109" s="767"/>
      <c r="BF109" s="767"/>
      <c r="BG109" s="767"/>
      <c r="BH109" s="767"/>
      <c r="BI109" s="767"/>
      <c r="BJ109" s="767"/>
      <c r="BK109" s="767"/>
      <c r="BL109" s="767"/>
      <c r="BM109" s="767"/>
      <c r="BN109" s="767"/>
      <c r="BO109" s="767"/>
      <c r="BP109" s="767"/>
      <c r="BQ109" s="767"/>
      <c r="BR109" s="767"/>
      <c r="BS109" s="767"/>
      <c r="BT109" s="768"/>
      <c r="BU109" s="12"/>
    </row>
    <row r="110" spans="1:76">
      <c r="A110" s="763" t="str">
        <f t="shared" si="4"/>
        <v>196Home Depot Home Appliance Market Uplift Conservation Fund Pilot Program</v>
      </c>
      <c r="B110" s="764"/>
      <c r="C110" s="764">
        <v>196</v>
      </c>
      <c r="D110" s="764" t="s">
        <v>766</v>
      </c>
      <c r="E110" s="764" t="s">
        <v>772</v>
      </c>
      <c r="F110" s="764"/>
      <c r="G110" s="764"/>
      <c r="H110" s="764">
        <v>2016</v>
      </c>
      <c r="I110" s="765" t="s">
        <v>570</v>
      </c>
      <c r="J110" s="765" t="s">
        <v>583</v>
      </c>
      <c r="K110" s="50"/>
      <c r="L110" s="766"/>
      <c r="M110" s="767"/>
      <c r="N110" s="767"/>
      <c r="O110" s="767"/>
      <c r="P110" s="767"/>
      <c r="Q110" s="767"/>
      <c r="R110" s="767"/>
      <c r="S110" s="767"/>
      <c r="T110" s="767">
        <v>0</v>
      </c>
      <c r="U110" s="767"/>
      <c r="V110" s="767"/>
      <c r="W110" s="767"/>
      <c r="X110" s="767"/>
      <c r="Y110" s="767"/>
      <c r="Z110" s="767"/>
      <c r="AA110" s="767"/>
      <c r="AB110" s="767"/>
      <c r="AC110" s="767"/>
      <c r="AD110" s="767"/>
      <c r="AE110" s="767"/>
      <c r="AF110" s="767"/>
      <c r="AG110" s="767"/>
      <c r="AH110" s="767"/>
      <c r="AI110" s="767"/>
      <c r="AJ110" s="767"/>
      <c r="AK110" s="767"/>
      <c r="AL110" s="767"/>
      <c r="AM110" s="767"/>
      <c r="AN110" s="767"/>
      <c r="AO110" s="768"/>
      <c r="AP110" s="50"/>
      <c r="AQ110" s="766"/>
      <c r="AR110" s="767"/>
      <c r="AS110" s="767"/>
      <c r="AT110" s="767"/>
      <c r="AU110" s="767"/>
      <c r="AV110" s="767"/>
      <c r="AW110" s="767"/>
      <c r="AX110" s="767"/>
      <c r="AY110" s="767">
        <v>674</v>
      </c>
      <c r="AZ110" s="767"/>
      <c r="BA110" s="767"/>
      <c r="BB110" s="767"/>
      <c r="BC110" s="767"/>
      <c r="BD110" s="767"/>
      <c r="BE110" s="767"/>
      <c r="BF110" s="767"/>
      <c r="BG110" s="767"/>
      <c r="BH110" s="767"/>
      <c r="BI110" s="767"/>
      <c r="BJ110" s="767"/>
      <c r="BK110" s="767"/>
      <c r="BL110" s="767"/>
      <c r="BM110" s="767"/>
      <c r="BN110" s="767"/>
      <c r="BO110" s="767"/>
      <c r="BP110" s="767"/>
      <c r="BQ110" s="767"/>
      <c r="BR110" s="767"/>
      <c r="BS110" s="767"/>
      <c r="BT110" s="768"/>
      <c r="BU110" s="12"/>
    </row>
    <row r="111" spans="1:76" s="17" customFormat="1" ht="15.6">
      <c r="A111" s="763" t="str">
        <f t="shared" si="4"/>
        <v>496Process and Systems Upgrades Initiatives - Energy Manager Initiative</v>
      </c>
      <c r="B111" s="764"/>
      <c r="C111" s="764">
        <v>496</v>
      </c>
      <c r="D111" s="764" t="s">
        <v>105</v>
      </c>
      <c r="E111" s="764" t="s">
        <v>772</v>
      </c>
      <c r="F111" s="764"/>
      <c r="G111" s="764"/>
      <c r="H111" s="764">
        <v>2016</v>
      </c>
      <c r="I111" s="765" t="s">
        <v>791</v>
      </c>
      <c r="J111" s="765" t="s">
        <v>576</v>
      </c>
      <c r="K111" s="50"/>
      <c r="L111" s="766"/>
      <c r="M111" s="767"/>
      <c r="N111" s="767"/>
      <c r="O111" s="767"/>
      <c r="P111" s="767"/>
      <c r="Q111" s="767"/>
      <c r="R111" s="767"/>
      <c r="S111" s="767"/>
      <c r="T111" s="767">
        <v>0</v>
      </c>
      <c r="U111" s="767"/>
      <c r="V111" s="767"/>
      <c r="W111" s="767"/>
      <c r="X111" s="767"/>
      <c r="Y111" s="767"/>
      <c r="Z111" s="767"/>
      <c r="AA111" s="767"/>
      <c r="AB111" s="767"/>
      <c r="AC111" s="767"/>
      <c r="AD111" s="767"/>
      <c r="AE111" s="767"/>
      <c r="AF111" s="767"/>
      <c r="AG111" s="767"/>
      <c r="AH111" s="767"/>
      <c r="AI111" s="767"/>
      <c r="AJ111" s="767"/>
      <c r="AK111" s="767"/>
      <c r="AL111" s="767"/>
      <c r="AM111" s="767"/>
      <c r="AN111" s="767"/>
      <c r="AO111" s="768"/>
      <c r="AP111" s="50"/>
      <c r="AQ111" s="766"/>
      <c r="AR111" s="767"/>
      <c r="AS111" s="767"/>
      <c r="AT111" s="767"/>
      <c r="AU111" s="767"/>
      <c r="AV111" s="767"/>
      <c r="AW111" s="767"/>
      <c r="AX111" s="767"/>
      <c r="AY111" s="767">
        <v>0</v>
      </c>
      <c r="AZ111" s="767"/>
      <c r="BA111" s="767"/>
      <c r="BB111" s="767"/>
      <c r="BC111" s="767"/>
      <c r="BD111" s="767"/>
      <c r="BE111" s="767"/>
      <c r="BF111" s="767"/>
      <c r="BG111" s="767"/>
      <c r="BH111" s="767"/>
      <c r="BI111" s="767"/>
      <c r="BJ111" s="767"/>
      <c r="BK111" s="767"/>
      <c r="BL111" s="767"/>
      <c r="BM111" s="767"/>
      <c r="BN111" s="767"/>
      <c r="BO111" s="767"/>
      <c r="BP111" s="767"/>
      <c r="BQ111" s="767"/>
      <c r="BR111" s="767"/>
      <c r="BS111" s="767"/>
      <c r="BT111" s="768"/>
      <c r="BV111" s="12"/>
      <c r="BW111" s="12"/>
      <c r="BX111" s="12"/>
    </row>
    <row r="112" spans="1:76" s="17" customFormat="1" ht="16.5" customHeight="1">
      <c r="A112" s="763" t="str">
        <f t="shared" si="3"/>
        <v>411Save on Energy Coupon Program</v>
      </c>
      <c r="B112" s="764"/>
      <c r="C112" s="764">
        <v>411</v>
      </c>
      <c r="D112" s="764" t="s">
        <v>112</v>
      </c>
      <c r="E112" s="764" t="s">
        <v>772</v>
      </c>
      <c r="F112" s="764"/>
      <c r="G112" s="764"/>
      <c r="H112" s="764">
        <v>2017</v>
      </c>
      <c r="I112" s="765" t="s">
        <v>571</v>
      </c>
      <c r="J112" s="765" t="s">
        <v>583</v>
      </c>
      <c r="K112" s="50"/>
      <c r="L112" s="766"/>
      <c r="M112" s="767"/>
      <c r="N112" s="767"/>
      <c r="O112" s="767"/>
      <c r="P112" s="767"/>
      <c r="Q112" s="767"/>
      <c r="R112" s="767"/>
      <c r="S112" s="767"/>
      <c r="T112" s="767">
        <v>158</v>
      </c>
      <c r="U112" s="767"/>
      <c r="V112" s="767"/>
      <c r="W112" s="767"/>
      <c r="X112" s="767"/>
      <c r="Y112" s="767"/>
      <c r="Z112" s="767"/>
      <c r="AA112" s="767"/>
      <c r="AB112" s="767"/>
      <c r="AC112" s="767"/>
      <c r="AD112" s="767"/>
      <c r="AE112" s="767"/>
      <c r="AF112" s="767"/>
      <c r="AG112" s="767"/>
      <c r="AH112" s="767"/>
      <c r="AI112" s="767"/>
      <c r="AJ112" s="767"/>
      <c r="AK112" s="767"/>
      <c r="AL112" s="767"/>
      <c r="AM112" s="767"/>
      <c r="AN112" s="767"/>
      <c r="AO112" s="768"/>
      <c r="AP112" s="50"/>
      <c r="AQ112" s="766"/>
      <c r="AR112" s="767"/>
      <c r="AS112" s="767"/>
      <c r="AT112" s="767"/>
      <c r="AU112" s="767"/>
      <c r="AV112" s="767"/>
      <c r="AW112" s="767"/>
      <c r="AX112" s="767"/>
      <c r="AY112" s="767">
        <v>2262142</v>
      </c>
      <c r="AZ112" s="767"/>
      <c r="BA112" s="767"/>
      <c r="BB112" s="767"/>
      <c r="BC112" s="767"/>
      <c r="BD112" s="767"/>
      <c r="BE112" s="767"/>
      <c r="BF112" s="767"/>
      <c r="BG112" s="767"/>
      <c r="BH112" s="767"/>
      <c r="BI112" s="767"/>
      <c r="BJ112" s="767"/>
      <c r="BK112" s="767"/>
      <c r="BL112" s="767"/>
      <c r="BM112" s="767"/>
      <c r="BN112" s="767"/>
      <c r="BO112" s="767"/>
      <c r="BP112" s="767"/>
      <c r="BQ112" s="767"/>
      <c r="BR112" s="767"/>
      <c r="BS112" s="767"/>
      <c r="BT112" s="768"/>
      <c r="BV112" s="12"/>
      <c r="BW112" s="12"/>
      <c r="BX112" s="12"/>
    </row>
    <row r="113" spans="1:76">
      <c r="A113" s="763" t="str">
        <f t="shared" si="3"/>
        <v>412Save on Energy Instant Discount Program</v>
      </c>
      <c r="B113" s="764"/>
      <c r="C113" s="764">
        <v>412</v>
      </c>
      <c r="D113" s="764" t="s">
        <v>788</v>
      </c>
      <c r="E113" s="764" t="s">
        <v>772</v>
      </c>
      <c r="F113" s="764"/>
      <c r="G113" s="764"/>
      <c r="H113" s="764">
        <v>2017</v>
      </c>
      <c r="I113" s="765" t="s">
        <v>571</v>
      </c>
      <c r="J113" s="765" t="s">
        <v>583</v>
      </c>
      <c r="K113" s="50"/>
      <c r="L113" s="766"/>
      <c r="M113" s="767"/>
      <c r="N113" s="767"/>
      <c r="O113" s="767"/>
      <c r="P113" s="767"/>
      <c r="Q113" s="767"/>
      <c r="R113" s="767"/>
      <c r="S113" s="767"/>
      <c r="T113" s="767">
        <v>133</v>
      </c>
      <c r="U113" s="767"/>
      <c r="V113" s="767"/>
      <c r="W113" s="767"/>
      <c r="X113" s="767"/>
      <c r="Y113" s="767"/>
      <c r="Z113" s="767"/>
      <c r="AA113" s="767"/>
      <c r="AB113" s="767"/>
      <c r="AC113" s="767"/>
      <c r="AD113" s="767"/>
      <c r="AE113" s="767"/>
      <c r="AF113" s="767"/>
      <c r="AG113" s="767"/>
      <c r="AH113" s="767"/>
      <c r="AI113" s="767"/>
      <c r="AJ113" s="767"/>
      <c r="AK113" s="767"/>
      <c r="AL113" s="767"/>
      <c r="AM113" s="767"/>
      <c r="AN113" s="767"/>
      <c r="AO113" s="768"/>
      <c r="AP113" s="50"/>
      <c r="AQ113" s="766"/>
      <c r="AR113" s="767"/>
      <c r="AS113" s="767"/>
      <c r="AT113" s="767"/>
      <c r="AU113" s="767"/>
      <c r="AV113" s="767"/>
      <c r="AW113" s="767"/>
      <c r="AX113" s="767"/>
      <c r="AY113" s="767">
        <v>1916641</v>
      </c>
      <c r="AZ113" s="767"/>
      <c r="BA113" s="767"/>
      <c r="BB113" s="767"/>
      <c r="BC113" s="767"/>
      <c r="BD113" s="767"/>
      <c r="BE113" s="767"/>
      <c r="BF113" s="767"/>
      <c r="BG113" s="767"/>
      <c r="BH113" s="767"/>
      <c r="BI113" s="767"/>
      <c r="BJ113" s="767"/>
      <c r="BK113" s="767"/>
      <c r="BL113" s="767"/>
      <c r="BM113" s="767"/>
      <c r="BN113" s="767"/>
      <c r="BO113" s="767"/>
      <c r="BP113" s="767"/>
      <c r="BQ113" s="767"/>
      <c r="BR113" s="767"/>
      <c r="BS113" s="767"/>
      <c r="BT113" s="768"/>
      <c r="BU113" s="12"/>
    </row>
    <row r="114" spans="1:76">
      <c r="A114" s="763" t="str">
        <f t="shared" si="3"/>
        <v>413Save on Energy Heating &amp; Cooling Program</v>
      </c>
      <c r="B114" s="764"/>
      <c r="C114" s="764">
        <v>413</v>
      </c>
      <c r="D114" s="764" t="s">
        <v>767</v>
      </c>
      <c r="E114" s="764" t="s">
        <v>772</v>
      </c>
      <c r="F114" s="764"/>
      <c r="G114" s="764"/>
      <c r="H114" s="764">
        <v>2017</v>
      </c>
      <c r="I114" s="765" t="s">
        <v>571</v>
      </c>
      <c r="J114" s="765" t="s">
        <v>583</v>
      </c>
      <c r="K114" s="50"/>
      <c r="L114" s="766"/>
      <c r="M114" s="767"/>
      <c r="N114" s="767"/>
      <c r="O114" s="767"/>
      <c r="P114" s="767"/>
      <c r="Q114" s="767"/>
      <c r="R114" s="767"/>
      <c r="S114" s="767"/>
      <c r="T114" s="767">
        <v>150</v>
      </c>
      <c r="U114" s="767"/>
      <c r="V114" s="767"/>
      <c r="W114" s="767"/>
      <c r="X114" s="767"/>
      <c r="Y114" s="767"/>
      <c r="Z114" s="767"/>
      <c r="AA114" s="767"/>
      <c r="AB114" s="767"/>
      <c r="AC114" s="767"/>
      <c r="AD114" s="767"/>
      <c r="AE114" s="767"/>
      <c r="AF114" s="767"/>
      <c r="AG114" s="767"/>
      <c r="AH114" s="767"/>
      <c r="AI114" s="767"/>
      <c r="AJ114" s="767"/>
      <c r="AK114" s="767"/>
      <c r="AL114" s="767"/>
      <c r="AM114" s="767"/>
      <c r="AN114" s="767"/>
      <c r="AO114" s="768"/>
      <c r="AP114" s="50"/>
      <c r="AQ114" s="766"/>
      <c r="AR114" s="767"/>
      <c r="AS114" s="767"/>
      <c r="AT114" s="767"/>
      <c r="AU114" s="767"/>
      <c r="AV114" s="767"/>
      <c r="AW114" s="767"/>
      <c r="AX114" s="767"/>
      <c r="AY114" s="767">
        <v>507855</v>
      </c>
      <c r="AZ114" s="767"/>
      <c r="BA114" s="767"/>
      <c r="BB114" s="767"/>
      <c r="BC114" s="767"/>
      <c r="BD114" s="767"/>
      <c r="BE114" s="767"/>
      <c r="BF114" s="767"/>
      <c r="BG114" s="767"/>
      <c r="BH114" s="767"/>
      <c r="BI114" s="767"/>
      <c r="BJ114" s="767"/>
      <c r="BK114" s="767"/>
      <c r="BL114" s="767"/>
      <c r="BM114" s="767"/>
      <c r="BN114" s="767"/>
      <c r="BO114" s="767"/>
      <c r="BP114" s="767"/>
      <c r="BQ114" s="767"/>
      <c r="BR114" s="767"/>
      <c r="BS114" s="767"/>
      <c r="BT114" s="768"/>
      <c r="BU114" s="12"/>
    </row>
    <row r="115" spans="1:76" s="17" customFormat="1" ht="15.6">
      <c r="A115" s="763" t="str">
        <f t="shared" si="3"/>
        <v>417Save on Energy Retrofit Program</v>
      </c>
      <c r="B115" s="764"/>
      <c r="C115" s="764">
        <v>417</v>
      </c>
      <c r="D115" s="764" t="s">
        <v>117</v>
      </c>
      <c r="E115" s="764" t="s">
        <v>772</v>
      </c>
      <c r="F115" s="764"/>
      <c r="G115" s="764"/>
      <c r="H115" s="764">
        <v>2017</v>
      </c>
      <c r="I115" s="765" t="s">
        <v>571</v>
      </c>
      <c r="J115" s="765" t="s">
        <v>583</v>
      </c>
      <c r="K115" s="50"/>
      <c r="L115" s="766"/>
      <c r="M115" s="767"/>
      <c r="N115" s="767"/>
      <c r="O115" s="767"/>
      <c r="P115" s="767"/>
      <c r="Q115" s="767"/>
      <c r="R115" s="767"/>
      <c r="S115" s="767"/>
      <c r="T115" s="767">
        <v>630</v>
      </c>
      <c r="U115" s="767"/>
      <c r="V115" s="767"/>
      <c r="W115" s="767"/>
      <c r="X115" s="767"/>
      <c r="Y115" s="767"/>
      <c r="Z115" s="767"/>
      <c r="AA115" s="767"/>
      <c r="AB115" s="767"/>
      <c r="AC115" s="767"/>
      <c r="AD115" s="767"/>
      <c r="AE115" s="767"/>
      <c r="AF115" s="767"/>
      <c r="AG115" s="767"/>
      <c r="AH115" s="767"/>
      <c r="AI115" s="767"/>
      <c r="AJ115" s="767"/>
      <c r="AK115" s="767"/>
      <c r="AL115" s="767"/>
      <c r="AM115" s="767"/>
      <c r="AN115" s="767"/>
      <c r="AO115" s="768"/>
      <c r="AP115" s="50"/>
      <c r="AQ115" s="766"/>
      <c r="AR115" s="767"/>
      <c r="AS115" s="767"/>
      <c r="AT115" s="767"/>
      <c r="AU115" s="767"/>
      <c r="AV115" s="767"/>
      <c r="AW115" s="767"/>
      <c r="AX115" s="767"/>
      <c r="AY115" s="767">
        <v>3432294</v>
      </c>
      <c r="AZ115" s="767"/>
      <c r="BA115" s="767"/>
      <c r="BB115" s="767"/>
      <c r="BC115" s="767"/>
      <c r="BD115" s="767"/>
      <c r="BE115" s="767"/>
      <c r="BF115" s="767"/>
      <c r="BG115" s="767"/>
      <c r="BH115" s="767"/>
      <c r="BI115" s="767"/>
      <c r="BJ115" s="767"/>
      <c r="BK115" s="767"/>
      <c r="BL115" s="767"/>
      <c r="BM115" s="767"/>
      <c r="BN115" s="767"/>
      <c r="BO115" s="767"/>
      <c r="BP115" s="767"/>
      <c r="BQ115" s="767"/>
      <c r="BR115" s="767"/>
      <c r="BS115" s="767"/>
      <c r="BT115" s="768"/>
      <c r="BV115" s="12"/>
      <c r="BW115" s="12"/>
      <c r="BX115" s="12"/>
    </row>
    <row r="116" spans="1:76" s="17" customFormat="1" ht="16.5" customHeight="1">
      <c r="A116" s="763" t="str">
        <f t="shared" si="3"/>
        <v>423Save on Energy Energy Manager Program</v>
      </c>
      <c r="B116" s="764"/>
      <c r="C116" s="764">
        <v>423</v>
      </c>
      <c r="D116" s="764" t="s">
        <v>123</v>
      </c>
      <c r="E116" s="764" t="s">
        <v>772</v>
      </c>
      <c r="F116" s="764"/>
      <c r="G116" s="764"/>
      <c r="H116" s="764">
        <v>2017</v>
      </c>
      <c r="I116" s="765" t="s">
        <v>571</v>
      </c>
      <c r="J116" s="765" t="s">
        <v>583</v>
      </c>
      <c r="K116" s="50"/>
      <c r="L116" s="766"/>
      <c r="M116" s="767"/>
      <c r="N116" s="767"/>
      <c r="O116" s="767"/>
      <c r="P116" s="767"/>
      <c r="Q116" s="767"/>
      <c r="R116" s="767"/>
      <c r="S116" s="767"/>
      <c r="T116" s="767">
        <v>0</v>
      </c>
      <c r="U116" s="767"/>
      <c r="V116" s="767"/>
      <c r="W116" s="767"/>
      <c r="X116" s="767"/>
      <c r="Y116" s="767"/>
      <c r="Z116" s="767"/>
      <c r="AA116" s="767"/>
      <c r="AB116" s="767"/>
      <c r="AC116" s="767"/>
      <c r="AD116" s="767"/>
      <c r="AE116" s="767"/>
      <c r="AF116" s="767"/>
      <c r="AG116" s="767"/>
      <c r="AH116" s="767"/>
      <c r="AI116" s="767"/>
      <c r="AJ116" s="767"/>
      <c r="AK116" s="767"/>
      <c r="AL116" s="767"/>
      <c r="AM116" s="767"/>
      <c r="AN116" s="767"/>
      <c r="AO116" s="768"/>
      <c r="AP116" s="50"/>
      <c r="AQ116" s="766"/>
      <c r="AR116" s="767"/>
      <c r="AS116" s="767"/>
      <c r="AT116" s="767"/>
      <c r="AU116" s="767"/>
      <c r="AV116" s="767"/>
      <c r="AW116" s="767"/>
      <c r="AX116" s="767"/>
      <c r="AY116" s="767"/>
      <c r="AZ116" s="767"/>
      <c r="BA116" s="767"/>
      <c r="BB116" s="767"/>
      <c r="BC116" s="767"/>
      <c r="BD116" s="767"/>
      <c r="BE116" s="767"/>
      <c r="BF116" s="767"/>
      <c r="BG116" s="767"/>
      <c r="BH116" s="767"/>
      <c r="BI116" s="767"/>
      <c r="BJ116" s="767"/>
      <c r="BK116" s="767"/>
      <c r="BL116" s="767"/>
      <c r="BM116" s="767"/>
      <c r="BN116" s="767"/>
      <c r="BO116" s="767"/>
      <c r="BP116" s="767"/>
      <c r="BQ116" s="767"/>
      <c r="BR116" s="767"/>
      <c r="BS116" s="767"/>
      <c r="BT116" s="768"/>
      <c r="BV116" s="12"/>
      <c r="BW116" s="12"/>
      <c r="BX116" s="12"/>
    </row>
    <row r="117" spans="1:76">
      <c r="A117" s="763" t="str">
        <f t="shared" si="3"/>
        <v>447Home Energy Assessment &amp; Retrofit LDC Innovation Fund Pilot Program</v>
      </c>
      <c r="B117" s="764"/>
      <c r="C117" s="764">
        <v>447</v>
      </c>
      <c r="D117" s="764" t="s">
        <v>789</v>
      </c>
      <c r="E117" s="764" t="s">
        <v>772</v>
      </c>
      <c r="F117" s="764"/>
      <c r="G117" s="764"/>
      <c r="H117" s="764">
        <v>2017</v>
      </c>
      <c r="I117" s="765" t="s">
        <v>571</v>
      </c>
      <c r="J117" s="765" t="s">
        <v>583</v>
      </c>
      <c r="K117" s="50"/>
      <c r="L117" s="766"/>
      <c r="M117" s="767"/>
      <c r="N117" s="767"/>
      <c r="O117" s="767"/>
      <c r="P117" s="767"/>
      <c r="Q117" s="767"/>
      <c r="R117" s="767"/>
      <c r="S117" s="767"/>
      <c r="T117" s="767">
        <v>0</v>
      </c>
      <c r="U117" s="767"/>
      <c r="V117" s="767"/>
      <c r="W117" s="767"/>
      <c r="X117" s="767"/>
      <c r="Y117" s="767"/>
      <c r="Z117" s="767"/>
      <c r="AA117" s="767"/>
      <c r="AB117" s="767"/>
      <c r="AC117" s="767"/>
      <c r="AD117" s="767"/>
      <c r="AE117" s="767"/>
      <c r="AF117" s="767"/>
      <c r="AG117" s="767"/>
      <c r="AH117" s="767"/>
      <c r="AI117" s="767"/>
      <c r="AJ117" s="767"/>
      <c r="AK117" s="767"/>
      <c r="AL117" s="767"/>
      <c r="AM117" s="767"/>
      <c r="AN117" s="767"/>
      <c r="AO117" s="768"/>
      <c r="AP117" s="50"/>
      <c r="AQ117" s="766"/>
      <c r="AR117" s="767"/>
      <c r="AS117" s="767"/>
      <c r="AT117" s="767"/>
      <c r="AU117" s="767"/>
      <c r="AV117" s="767"/>
      <c r="AW117" s="767"/>
      <c r="AX117" s="767"/>
      <c r="AY117" s="767">
        <v>8841</v>
      </c>
      <c r="AZ117" s="767"/>
      <c r="BA117" s="767"/>
      <c r="BB117" s="767"/>
      <c r="BC117" s="767"/>
      <c r="BD117" s="767"/>
      <c r="BE117" s="767"/>
      <c r="BF117" s="767"/>
      <c r="BG117" s="767"/>
      <c r="BH117" s="767"/>
      <c r="BI117" s="767"/>
      <c r="BJ117" s="767"/>
      <c r="BK117" s="767"/>
      <c r="BL117" s="767"/>
      <c r="BM117" s="767"/>
      <c r="BN117" s="767"/>
      <c r="BO117" s="767"/>
      <c r="BP117" s="767"/>
      <c r="BQ117" s="767"/>
      <c r="BR117" s="767"/>
      <c r="BS117" s="767"/>
      <c r="BT117" s="768"/>
      <c r="BU117" s="12"/>
    </row>
    <row r="118" spans="1:76">
      <c r="A118" s="763" t="str">
        <f t="shared" si="3"/>
        <v>463Whole Home Pilot Program</v>
      </c>
      <c r="B118" s="764"/>
      <c r="C118" s="764">
        <v>463</v>
      </c>
      <c r="D118" s="764" t="s">
        <v>768</v>
      </c>
      <c r="E118" s="764" t="s">
        <v>772</v>
      </c>
      <c r="F118" s="764"/>
      <c r="G118" s="764"/>
      <c r="H118" s="764">
        <v>2017</v>
      </c>
      <c r="I118" s="765" t="s">
        <v>571</v>
      </c>
      <c r="J118" s="765" t="s">
        <v>583</v>
      </c>
      <c r="K118" s="50"/>
      <c r="L118" s="766"/>
      <c r="M118" s="767"/>
      <c r="N118" s="767"/>
      <c r="O118" s="767"/>
      <c r="P118" s="767"/>
      <c r="Q118" s="767"/>
      <c r="R118" s="767"/>
      <c r="S118" s="767"/>
      <c r="T118" s="767">
        <v>6</v>
      </c>
      <c r="U118" s="767"/>
      <c r="V118" s="767"/>
      <c r="W118" s="767"/>
      <c r="X118" s="767"/>
      <c r="Y118" s="767"/>
      <c r="Z118" s="767"/>
      <c r="AA118" s="767"/>
      <c r="AB118" s="767"/>
      <c r="AC118" s="767"/>
      <c r="AD118" s="767"/>
      <c r="AE118" s="767"/>
      <c r="AF118" s="767"/>
      <c r="AG118" s="767"/>
      <c r="AH118" s="767"/>
      <c r="AI118" s="767"/>
      <c r="AJ118" s="767"/>
      <c r="AK118" s="767"/>
      <c r="AL118" s="767"/>
      <c r="AM118" s="767"/>
      <c r="AN118" s="767"/>
      <c r="AO118" s="768"/>
      <c r="AP118" s="50"/>
      <c r="AQ118" s="766"/>
      <c r="AR118" s="767"/>
      <c r="AS118" s="767"/>
      <c r="AT118" s="767"/>
      <c r="AU118" s="767"/>
      <c r="AV118" s="767"/>
      <c r="AW118" s="767"/>
      <c r="AX118" s="767"/>
      <c r="AY118" s="767">
        <v>51633</v>
      </c>
      <c r="AZ118" s="767"/>
      <c r="BA118" s="767"/>
      <c r="BB118" s="767"/>
      <c r="BC118" s="767"/>
      <c r="BD118" s="767"/>
      <c r="BE118" s="767"/>
      <c r="BF118" s="767"/>
      <c r="BG118" s="767"/>
      <c r="BH118" s="767"/>
      <c r="BI118" s="767"/>
      <c r="BJ118" s="767"/>
      <c r="BK118" s="767"/>
      <c r="BL118" s="767"/>
      <c r="BM118" s="767"/>
      <c r="BN118" s="767"/>
      <c r="BO118" s="767"/>
      <c r="BP118" s="767"/>
      <c r="BQ118" s="767"/>
      <c r="BR118" s="767"/>
      <c r="BS118" s="767"/>
      <c r="BT118" s="768"/>
      <c r="BU118" s="12"/>
    </row>
    <row r="119" spans="1:76" s="17" customFormat="1" ht="15.6">
      <c r="A119" s="763" t="str">
        <f t="shared" si="3"/>
        <v>497Process and Systems Upgrades Initiatives - Energy Manager Initiative</v>
      </c>
      <c r="B119" s="764"/>
      <c r="C119" s="764">
        <v>497</v>
      </c>
      <c r="D119" s="764" t="s">
        <v>105</v>
      </c>
      <c r="E119" s="764" t="s">
        <v>772</v>
      </c>
      <c r="F119" s="764"/>
      <c r="G119" s="764"/>
      <c r="H119" s="764">
        <v>2017</v>
      </c>
      <c r="I119" s="765" t="s">
        <v>791</v>
      </c>
      <c r="J119" s="765" t="s">
        <v>576</v>
      </c>
      <c r="K119" s="50"/>
      <c r="L119" s="766"/>
      <c r="M119" s="767"/>
      <c r="N119" s="767"/>
      <c r="O119" s="767"/>
      <c r="P119" s="767"/>
      <c r="Q119" s="767"/>
      <c r="R119" s="767"/>
      <c r="S119" s="767"/>
      <c r="T119" s="767">
        <v>132</v>
      </c>
      <c r="U119" s="767"/>
      <c r="V119" s="767"/>
      <c r="W119" s="767"/>
      <c r="X119" s="767"/>
      <c r="Y119" s="767"/>
      <c r="Z119" s="767"/>
      <c r="AA119" s="767"/>
      <c r="AB119" s="767"/>
      <c r="AC119" s="767"/>
      <c r="AD119" s="767"/>
      <c r="AE119" s="767"/>
      <c r="AF119" s="767"/>
      <c r="AG119" s="767"/>
      <c r="AH119" s="767"/>
      <c r="AI119" s="767"/>
      <c r="AJ119" s="767"/>
      <c r="AK119" s="767"/>
      <c r="AL119" s="767"/>
      <c r="AM119" s="767"/>
      <c r="AN119" s="767"/>
      <c r="AO119" s="768"/>
      <c r="AP119" s="50"/>
      <c r="AQ119" s="766"/>
      <c r="AR119" s="767"/>
      <c r="AS119" s="767"/>
      <c r="AT119" s="767"/>
      <c r="AU119" s="767"/>
      <c r="AV119" s="767"/>
      <c r="AW119" s="767"/>
      <c r="AX119" s="767"/>
      <c r="AY119" s="767">
        <v>631244.08459999994</v>
      </c>
      <c r="AZ119" s="767"/>
      <c r="BA119" s="767"/>
      <c r="BB119" s="767"/>
      <c r="BC119" s="767"/>
      <c r="BD119" s="767"/>
      <c r="BE119" s="767"/>
      <c r="BF119" s="767"/>
      <c r="BG119" s="767"/>
      <c r="BH119" s="767"/>
      <c r="BI119" s="767"/>
      <c r="BJ119" s="767"/>
      <c r="BK119" s="767"/>
      <c r="BL119" s="767"/>
      <c r="BM119" s="767"/>
      <c r="BN119" s="767"/>
      <c r="BO119" s="767"/>
      <c r="BP119" s="767"/>
      <c r="BQ119" s="767"/>
      <c r="BR119" s="767"/>
      <c r="BS119" s="767"/>
      <c r="BT119" s="768"/>
      <c r="BV119" s="12"/>
      <c r="BW119" s="12"/>
      <c r="BX119" s="12"/>
    </row>
    <row r="120" spans="1:76" s="17" customFormat="1" ht="16.5" customHeight="1">
      <c r="A120" s="763" t="str">
        <f t="shared" si="3"/>
        <v>499Save on Energy Retrofit Program</v>
      </c>
      <c r="B120" s="764"/>
      <c r="C120" s="764">
        <v>499</v>
      </c>
      <c r="D120" s="764" t="s">
        <v>117</v>
      </c>
      <c r="E120" s="764" t="s">
        <v>772</v>
      </c>
      <c r="F120" s="764"/>
      <c r="G120" s="764"/>
      <c r="H120" s="764">
        <v>2017</v>
      </c>
      <c r="I120" s="765" t="s">
        <v>791</v>
      </c>
      <c r="J120" s="765" t="s">
        <v>576</v>
      </c>
      <c r="K120" s="50"/>
      <c r="L120" s="766"/>
      <c r="M120" s="767"/>
      <c r="N120" s="767"/>
      <c r="O120" s="767"/>
      <c r="P120" s="767"/>
      <c r="Q120" s="767"/>
      <c r="R120" s="767"/>
      <c r="S120" s="767"/>
      <c r="T120" s="767">
        <v>1</v>
      </c>
      <c r="U120" s="767"/>
      <c r="V120" s="767"/>
      <c r="W120" s="767"/>
      <c r="X120" s="767"/>
      <c r="Y120" s="767"/>
      <c r="Z120" s="767"/>
      <c r="AA120" s="767"/>
      <c r="AB120" s="767"/>
      <c r="AC120" s="767"/>
      <c r="AD120" s="767"/>
      <c r="AE120" s="767"/>
      <c r="AF120" s="767"/>
      <c r="AG120" s="767"/>
      <c r="AH120" s="767"/>
      <c r="AI120" s="767"/>
      <c r="AJ120" s="767"/>
      <c r="AK120" s="767"/>
      <c r="AL120" s="767"/>
      <c r="AM120" s="767"/>
      <c r="AN120" s="767"/>
      <c r="AO120" s="768"/>
      <c r="AP120" s="50"/>
      <c r="AQ120" s="766"/>
      <c r="AR120" s="767"/>
      <c r="AS120" s="767"/>
      <c r="AT120" s="767"/>
      <c r="AU120" s="767"/>
      <c r="AV120" s="767"/>
      <c r="AW120" s="767"/>
      <c r="AX120" s="767"/>
      <c r="AY120" s="767">
        <v>5209.5</v>
      </c>
      <c r="AZ120" s="767"/>
      <c r="BA120" s="767"/>
      <c r="BB120" s="767"/>
      <c r="BC120" s="767"/>
      <c r="BD120" s="767"/>
      <c r="BE120" s="767"/>
      <c r="BF120" s="767"/>
      <c r="BG120" s="767"/>
      <c r="BH120" s="767"/>
      <c r="BI120" s="767"/>
      <c r="BJ120" s="767"/>
      <c r="BK120" s="767"/>
      <c r="BL120" s="767"/>
      <c r="BM120" s="767"/>
      <c r="BN120" s="767"/>
      <c r="BO120" s="767"/>
      <c r="BP120" s="767"/>
      <c r="BQ120" s="767"/>
      <c r="BR120" s="767"/>
      <c r="BS120" s="767"/>
      <c r="BT120" s="768"/>
      <c r="BV120" s="12"/>
      <c r="BW120" s="12"/>
      <c r="BX120" s="12"/>
    </row>
    <row r="121" spans="1:76">
      <c r="A121" s="763" t="str">
        <f t="shared" si="3"/>
        <v>495Save on Energy Heating and Cooling Program</v>
      </c>
      <c r="B121" s="764"/>
      <c r="C121" s="764">
        <v>495</v>
      </c>
      <c r="D121" s="764" t="s">
        <v>113</v>
      </c>
      <c r="E121" s="764" t="s">
        <v>772</v>
      </c>
      <c r="F121" s="764"/>
      <c r="G121" s="764"/>
      <c r="H121" s="764">
        <v>2018</v>
      </c>
      <c r="I121" s="765" t="s">
        <v>791</v>
      </c>
      <c r="J121" s="765" t="s">
        <v>583</v>
      </c>
      <c r="K121" s="50"/>
      <c r="L121" s="766"/>
      <c r="M121" s="767"/>
      <c r="N121" s="767"/>
      <c r="O121" s="767"/>
      <c r="P121" s="767"/>
      <c r="Q121" s="767"/>
      <c r="R121" s="767"/>
      <c r="S121" s="767"/>
      <c r="T121" s="767">
        <v>0</v>
      </c>
      <c r="U121" s="767"/>
      <c r="V121" s="767"/>
      <c r="W121" s="767"/>
      <c r="X121" s="767"/>
      <c r="Y121" s="767"/>
      <c r="Z121" s="767"/>
      <c r="AA121" s="767"/>
      <c r="AB121" s="767"/>
      <c r="AC121" s="767"/>
      <c r="AD121" s="767"/>
      <c r="AE121" s="767"/>
      <c r="AF121" s="767"/>
      <c r="AG121" s="767"/>
      <c r="AH121" s="767"/>
      <c r="AI121" s="767"/>
      <c r="AJ121" s="767"/>
      <c r="AK121" s="767"/>
      <c r="AL121" s="767"/>
      <c r="AM121" s="767"/>
      <c r="AN121" s="767"/>
      <c r="AO121" s="768"/>
      <c r="AP121" s="50"/>
      <c r="AQ121" s="766"/>
      <c r="AR121" s="767"/>
      <c r="AS121" s="767"/>
      <c r="AT121" s="767"/>
      <c r="AU121" s="767"/>
      <c r="AV121" s="767"/>
      <c r="AW121" s="767"/>
      <c r="AX121" s="767"/>
      <c r="AY121" s="767">
        <v>276163.16591999982</v>
      </c>
      <c r="AZ121" s="767"/>
      <c r="BA121" s="767"/>
      <c r="BB121" s="767"/>
      <c r="BC121" s="767"/>
      <c r="BD121" s="767"/>
      <c r="BE121" s="767"/>
      <c r="BF121" s="767"/>
      <c r="BG121" s="767"/>
      <c r="BH121" s="767"/>
      <c r="BI121" s="767"/>
      <c r="BJ121" s="767"/>
      <c r="BK121" s="767"/>
      <c r="BL121" s="767"/>
      <c r="BM121" s="767"/>
      <c r="BN121" s="767"/>
      <c r="BO121" s="767"/>
      <c r="BP121" s="767"/>
      <c r="BQ121" s="767"/>
      <c r="BR121" s="767"/>
      <c r="BS121" s="767"/>
      <c r="BT121" s="768"/>
      <c r="BU121" s="12"/>
    </row>
    <row r="122" spans="1:76">
      <c r="A122" s="763" t="str">
        <f t="shared" si="3"/>
        <v>500Save on Energy Retrofit Program</v>
      </c>
      <c r="B122" s="764"/>
      <c r="C122" s="764">
        <v>500</v>
      </c>
      <c r="D122" s="764" t="s">
        <v>117</v>
      </c>
      <c r="E122" s="764" t="s">
        <v>772</v>
      </c>
      <c r="F122" s="764"/>
      <c r="G122" s="764"/>
      <c r="H122" s="764">
        <v>2018</v>
      </c>
      <c r="I122" s="765" t="s">
        <v>791</v>
      </c>
      <c r="J122" s="765" t="s">
        <v>583</v>
      </c>
      <c r="K122" s="50"/>
      <c r="L122" s="766"/>
      <c r="M122" s="767"/>
      <c r="N122" s="767"/>
      <c r="O122" s="767"/>
      <c r="P122" s="767"/>
      <c r="Q122" s="767"/>
      <c r="R122" s="767"/>
      <c r="S122" s="767"/>
      <c r="T122" s="767">
        <v>320.87319825353939</v>
      </c>
      <c r="U122" s="767"/>
      <c r="V122" s="767"/>
      <c r="W122" s="767"/>
      <c r="X122" s="767"/>
      <c r="Y122" s="767"/>
      <c r="Z122" s="767"/>
      <c r="AA122" s="767"/>
      <c r="AB122" s="767"/>
      <c r="AC122" s="767"/>
      <c r="AD122" s="767"/>
      <c r="AE122" s="767"/>
      <c r="AF122" s="767"/>
      <c r="AG122" s="767"/>
      <c r="AH122" s="767"/>
      <c r="AI122" s="767"/>
      <c r="AJ122" s="767"/>
      <c r="AK122" s="767"/>
      <c r="AL122" s="767"/>
      <c r="AM122" s="767"/>
      <c r="AN122" s="767"/>
      <c r="AO122" s="768"/>
      <c r="AP122" s="50"/>
      <c r="AQ122" s="766"/>
      <c r="AR122" s="767"/>
      <c r="AS122" s="767"/>
      <c r="AT122" s="767"/>
      <c r="AU122" s="767"/>
      <c r="AV122" s="767"/>
      <c r="AW122" s="767"/>
      <c r="AX122" s="767"/>
      <c r="AY122" s="767">
        <v>1924314</v>
      </c>
      <c r="AZ122" s="767"/>
      <c r="BA122" s="767"/>
      <c r="BB122" s="767"/>
      <c r="BC122" s="767"/>
      <c r="BD122" s="767"/>
      <c r="BE122" s="767"/>
      <c r="BF122" s="767"/>
      <c r="BG122" s="767"/>
      <c r="BH122" s="767"/>
      <c r="BI122" s="767"/>
      <c r="BJ122" s="767"/>
      <c r="BK122" s="767"/>
      <c r="BL122" s="767"/>
      <c r="BM122" s="767"/>
      <c r="BN122" s="767"/>
      <c r="BO122" s="767"/>
      <c r="BP122" s="767"/>
      <c r="BQ122" s="767"/>
      <c r="BR122" s="767"/>
      <c r="BS122" s="767"/>
      <c r="BT122" s="768"/>
      <c r="BU122" s="12"/>
    </row>
    <row r="123" spans="1:76" s="17" customFormat="1" ht="15.6">
      <c r="A123" s="763" t="str">
        <f t="shared" si="3"/>
        <v>493New Construction and Major Renovation Initiative</v>
      </c>
      <c r="B123" s="764"/>
      <c r="C123" s="764">
        <v>493</v>
      </c>
      <c r="D123" s="764" t="s">
        <v>101</v>
      </c>
      <c r="E123" s="764" t="s">
        <v>772</v>
      </c>
      <c r="F123" s="764"/>
      <c r="G123" s="764"/>
      <c r="H123" s="764">
        <v>2018</v>
      </c>
      <c r="I123" s="765" t="s">
        <v>791</v>
      </c>
      <c r="J123" s="765" t="s">
        <v>583</v>
      </c>
      <c r="K123" s="50"/>
      <c r="L123" s="766"/>
      <c r="M123" s="767"/>
      <c r="N123" s="767"/>
      <c r="O123" s="767"/>
      <c r="P123" s="767"/>
      <c r="Q123" s="767"/>
      <c r="R123" s="767"/>
      <c r="S123" s="767"/>
      <c r="T123" s="767">
        <v>0</v>
      </c>
      <c r="U123" s="767"/>
      <c r="V123" s="767"/>
      <c r="W123" s="767"/>
      <c r="X123" s="767"/>
      <c r="Y123" s="767"/>
      <c r="Z123" s="767"/>
      <c r="AA123" s="767"/>
      <c r="AB123" s="767"/>
      <c r="AC123" s="767"/>
      <c r="AD123" s="767"/>
      <c r="AE123" s="767"/>
      <c r="AF123" s="767"/>
      <c r="AG123" s="767"/>
      <c r="AH123" s="767"/>
      <c r="AI123" s="767"/>
      <c r="AJ123" s="767"/>
      <c r="AK123" s="767"/>
      <c r="AL123" s="767"/>
      <c r="AM123" s="767"/>
      <c r="AN123" s="767"/>
      <c r="AO123" s="768"/>
      <c r="AP123" s="50"/>
      <c r="AQ123" s="766"/>
      <c r="AR123" s="767"/>
      <c r="AS123" s="767"/>
      <c r="AT123" s="767"/>
      <c r="AU123" s="767"/>
      <c r="AV123" s="767"/>
      <c r="AW123" s="767"/>
      <c r="AX123" s="767"/>
      <c r="AY123" s="767">
        <v>23775.403395341327</v>
      </c>
      <c r="AZ123" s="767"/>
      <c r="BA123" s="767"/>
      <c r="BB123" s="767"/>
      <c r="BC123" s="767"/>
      <c r="BD123" s="767"/>
      <c r="BE123" s="767"/>
      <c r="BF123" s="767"/>
      <c r="BG123" s="767"/>
      <c r="BH123" s="767"/>
      <c r="BI123" s="767"/>
      <c r="BJ123" s="767"/>
      <c r="BK123" s="767"/>
      <c r="BL123" s="767"/>
      <c r="BM123" s="767"/>
      <c r="BN123" s="767"/>
      <c r="BO123" s="767"/>
      <c r="BP123" s="767"/>
      <c r="BQ123" s="767"/>
      <c r="BR123" s="767"/>
      <c r="BS123" s="767"/>
      <c r="BT123" s="768"/>
      <c r="BV123" s="12"/>
      <c r="BW123" s="12"/>
      <c r="BX123" s="12"/>
    </row>
    <row r="124" spans="1:76" s="17" customFormat="1" ht="16.5" customHeight="1">
      <c r="A124" s="763" t="str">
        <f t="shared" si="3"/>
        <v>494Coupon Initiative</v>
      </c>
      <c r="B124" s="764"/>
      <c r="C124" s="764">
        <v>494</v>
      </c>
      <c r="D124" s="764" t="s">
        <v>94</v>
      </c>
      <c r="E124" s="764" t="s">
        <v>772</v>
      </c>
      <c r="F124" s="764"/>
      <c r="G124" s="764"/>
      <c r="H124" s="764">
        <v>2018</v>
      </c>
      <c r="I124" s="765" t="s">
        <v>791</v>
      </c>
      <c r="J124" s="765" t="s">
        <v>583</v>
      </c>
      <c r="K124" s="50"/>
      <c r="L124" s="766"/>
      <c r="M124" s="767"/>
      <c r="N124" s="767"/>
      <c r="O124" s="767"/>
      <c r="P124" s="767"/>
      <c r="Q124" s="767"/>
      <c r="R124" s="767"/>
      <c r="S124" s="767"/>
      <c r="T124" s="767">
        <v>0</v>
      </c>
      <c r="U124" s="767"/>
      <c r="V124" s="767"/>
      <c r="W124" s="767"/>
      <c r="X124" s="767"/>
      <c r="Y124" s="767"/>
      <c r="Z124" s="767"/>
      <c r="AA124" s="767"/>
      <c r="AB124" s="767"/>
      <c r="AC124" s="767"/>
      <c r="AD124" s="767"/>
      <c r="AE124" s="767"/>
      <c r="AF124" s="767"/>
      <c r="AG124" s="767"/>
      <c r="AH124" s="767"/>
      <c r="AI124" s="767"/>
      <c r="AJ124" s="767"/>
      <c r="AK124" s="767"/>
      <c r="AL124" s="767"/>
      <c r="AM124" s="767"/>
      <c r="AN124" s="767"/>
      <c r="AO124" s="768"/>
      <c r="AP124" s="50"/>
      <c r="AQ124" s="766"/>
      <c r="AR124" s="767"/>
      <c r="AS124" s="767"/>
      <c r="AT124" s="767"/>
      <c r="AU124" s="767"/>
      <c r="AV124" s="767"/>
      <c r="AW124" s="767"/>
      <c r="AX124" s="767"/>
      <c r="AY124" s="767">
        <v>1291420.3037682967</v>
      </c>
      <c r="AZ124" s="767"/>
      <c r="BA124" s="767"/>
      <c r="BB124" s="767"/>
      <c r="BC124" s="767"/>
      <c r="BD124" s="767"/>
      <c r="BE124" s="767"/>
      <c r="BF124" s="767"/>
      <c r="BG124" s="767"/>
      <c r="BH124" s="767"/>
      <c r="BI124" s="767"/>
      <c r="BJ124" s="767"/>
      <c r="BK124" s="767"/>
      <c r="BL124" s="767"/>
      <c r="BM124" s="767"/>
      <c r="BN124" s="767"/>
      <c r="BO124" s="767"/>
      <c r="BP124" s="767"/>
      <c r="BQ124" s="767"/>
      <c r="BR124" s="767"/>
      <c r="BS124" s="767"/>
      <c r="BT124" s="768"/>
      <c r="BV124" s="12"/>
      <c r="BW124" s="12"/>
      <c r="BX124" s="12"/>
    </row>
    <row r="125" spans="1:76">
      <c r="A125" s="763" t="str">
        <f t="shared" si="3"/>
        <v>495Save on Energy Heating and Cooling Program</v>
      </c>
      <c r="B125" s="764"/>
      <c r="C125" s="764">
        <v>495</v>
      </c>
      <c r="D125" s="764" t="s">
        <v>113</v>
      </c>
      <c r="E125" s="764" t="s">
        <v>772</v>
      </c>
      <c r="F125" s="764"/>
      <c r="G125" s="764"/>
      <c r="H125" s="764">
        <v>2019</v>
      </c>
      <c r="I125" s="765" t="s">
        <v>791</v>
      </c>
      <c r="J125" s="765" t="s">
        <v>583</v>
      </c>
      <c r="K125" s="50"/>
      <c r="L125" s="766"/>
      <c r="M125" s="767"/>
      <c r="N125" s="767"/>
      <c r="O125" s="767"/>
      <c r="P125" s="767"/>
      <c r="Q125" s="767"/>
      <c r="R125" s="767"/>
      <c r="S125" s="767"/>
      <c r="T125" s="767">
        <v>5.8590109649110254</v>
      </c>
      <c r="U125" s="767"/>
      <c r="V125" s="767"/>
      <c r="W125" s="767"/>
      <c r="X125" s="767"/>
      <c r="Y125" s="767"/>
      <c r="Z125" s="767"/>
      <c r="AA125" s="767"/>
      <c r="AB125" s="767"/>
      <c r="AC125" s="767"/>
      <c r="AD125" s="767"/>
      <c r="AE125" s="767"/>
      <c r="AF125" s="767"/>
      <c r="AG125" s="767"/>
      <c r="AH125" s="767"/>
      <c r="AI125" s="767"/>
      <c r="AJ125" s="767"/>
      <c r="AK125" s="767"/>
      <c r="AL125" s="767"/>
      <c r="AM125" s="767"/>
      <c r="AN125" s="767"/>
      <c r="AO125" s="768"/>
      <c r="AP125" s="50"/>
      <c r="AQ125" s="766"/>
      <c r="AR125" s="767"/>
      <c r="AS125" s="767"/>
      <c r="AT125" s="767"/>
      <c r="AU125" s="767"/>
      <c r="AV125" s="767"/>
      <c r="AW125" s="767"/>
      <c r="AX125" s="767"/>
      <c r="AY125" s="767">
        <v>37800</v>
      </c>
      <c r="AZ125" s="767"/>
      <c r="BA125" s="767"/>
      <c r="BB125" s="767"/>
      <c r="BC125" s="767"/>
      <c r="BD125" s="767"/>
      <c r="BE125" s="767"/>
      <c r="BF125" s="767"/>
      <c r="BG125" s="767"/>
      <c r="BH125" s="767"/>
      <c r="BI125" s="767"/>
      <c r="BJ125" s="767"/>
      <c r="BK125" s="767"/>
      <c r="BL125" s="767"/>
      <c r="BM125" s="767"/>
      <c r="BN125" s="767"/>
      <c r="BO125" s="767"/>
      <c r="BP125" s="767"/>
      <c r="BQ125" s="767"/>
      <c r="BR125" s="767"/>
      <c r="BS125" s="767"/>
      <c r="BT125" s="768"/>
      <c r="BU125" s="12"/>
    </row>
    <row r="126" spans="1:76">
      <c r="A126" s="763" t="str">
        <f t="shared" si="3"/>
        <v>500Save on Energy Retrofit Program</v>
      </c>
      <c r="B126" s="764"/>
      <c r="C126" s="764">
        <v>500</v>
      </c>
      <c r="D126" s="764" t="s">
        <v>117</v>
      </c>
      <c r="E126" s="764" t="s">
        <v>772</v>
      </c>
      <c r="F126" s="764"/>
      <c r="G126" s="764"/>
      <c r="H126" s="764">
        <v>2019</v>
      </c>
      <c r="I126" s="765" t="s">
        <v>791</v>
      </c>
      <c r="J126" s="765" t="s">
        <v>583</v>
      </c>
      <c r="K126" s="50"/>
      <c r="L126" s="766"/>
      <c r="M126" s="767"/>
      <c r="N126" s="767"/>
      <c r="O126" s="767"/>
      <c r="P126" s="767"/>
      <c r="Q126" s="767"/>
      <c r="R126" s="767"/>
      <c r="S126" s="767"/>
      <c r="T126" s="767">
        <v>781.51043945454046</v>
      </c>
      <c r="U126" s="767"/>
      <c r="V126" s="767"/>
      <c r="W126" s="767"/>
      <c r="X126" s="767"/>
      <c r="Y126" s="767"/>
      <c r="Z126" s="767"/>
      <c r="AA126" s="767"/>
      <c r="AB126" s="767"/>
      <c r="AC126" s="767"/>
      <c r="AD126" s="767"/>
      <c r="AE126" s="767"/>
      <c r="AF126" s="767"/>
      <c r="AG126" s="767"/>
      <c r="AH126" s="767"/>
      <c r="AI126" s="767"/>
      <c r="AJ126" s="767"/>
      <c r="AK126" s="767"/>
      <c r="AL126" s="767"/>
      <c r="AM126" s="767"/>
      <c r="AN126" s="767"/>
      <c r="AO126" s="768"/>
      <c r="AP126" s="50"/>
      <c r="AQ126" s="766"/>
      <c r="AR126" s="767"/>
      <c r="AS126" s="767"/>
      <c r="AT126" s="767"/>
      <c r="AU126" s="767"/>
      <c r="AV126" s="767"/>
      <c r="AW126" s="767"/>
      <c r="AX126" s="767"/>
      <c r="AY126" s="767">
        <v>85284</v>
      </c>
      <c r="AZ126" s="767"/>
      <c r="BA126" s="767"/>
      <c r="BB126" s="767"/>
      <c r="BC126" s="767"/>
      <c r="BD126" s="767"/>
      <c r="BE126" s="767"/>
      <c r="BF126" s="767"/>
      <c r="BG126" s="767"/>
      <c r="BH126" s="767"/>
      <c r="BI126" s="767"/>
      <c r="BJ126" s="767"/>
      <c r="BK126" s="767"/>
      <c r="BL126" s="767"/>
      <c r="BM126" s="767"/>
      <c r="BN126" s="767"/>
      <c r="BO126" s="767"/>
      <c r="BP126" s="767"/>
      <c r="BQ126" s="767"/>
      <c r="BR126" s="767"/>
      <c r="BS126" s="767"/>
      <c r="BT126" s="768"/>
      <c r="BU126" s="12"/>
    </row>
    <row r="127" spans="1:76" s="17" customFormat="1" ht="15.6">
      <c r="A127" s="763"/>
      <c r="B127" s="764"/>
      <c r="C127" s="764"/>
      <c r="D127" s="764" t="s">
        <v>119</v>
      </c>
      <c r="E127" s="764"/>
      <c r="F127" s="764"/>
      <c r="G127" s="764"/>
      <c r="H127" s="764">
        <v>2019</v>
      </c>
      <c r="I127" s="765"/>
      <c r="J127" s="765" t="s">
        <v>583</v>
      </c>
      <c r="K127" s="50"/>
      <c r="L127" s="766"/>
      <c r="M127" s="767"/>
      <c r="N127" s="767"/>
      <c r="O127" s="767"/>
      <c r="P127" s="767"/>
      <c r="Q127" s="767"/>
      <c r="R127" s="767"/>
      <c r="S127" s="767"/>
      <c r="T127" s="767">
        <v>0</v>
      </c>
      <c r="U127" s="767"/>
      <c r="V127" s="767"/>
      <c r="W127" s="767"/>
      <c r="X127" s="767"/>
      <c r="Y127" s="767"/>
      <c r="Z127" s="767"/>
      <c r="AA127" s="767"/>
      <c r="AB127" s="767"/>
      <c r="AC127" s="767"/>
      <c r="AD127" s="767"/>
      <c r="AE127" s="767"/>
      <c r="AF127" s="767"/>
      <c r="AG127" s="767"/>
      <c r="AH127" s="767"/>
      <c r="AI127" s="767"/>
      <c r="AJ127" s="767"/>
      <c r="AK127" s="767"/>
      <c r="AL127" s="767"/>
      <c r="AM127" s="767"/>
      <c r="AN127" s="767"/>
      <c r="AO127" s="768"/>
      <c r="AP127" s="50"/>
      <c r="AQ127" s="766"/>
      <c r="AR127" s="767"/>
      <c r="AS127" s="767"/>
      <c r="AT127" s="767"/>
      <c r="AU127" s="767"/>
      <c r="AV127" s="767"/>
      <c r="AW127" s="767"/>
      <c r="AX127" s="767"/>
      <c r="AY127" s="767">
        <v>34598.13975307707</v>
      </c>
      <c r="AZ127" s="767"/>
      <c r="BA127" s="767"/>
      <c r="BB127" s="767"/>
      <c r="BC127" s="767"/>
      <c r="BD127" s="767"/>
      <c r="BE127" s="767"/>
      <c r="BF127" s="767"/>
      <c r="BG127" s="767"/>
      <c r="BH127" s="767"/>
      <c r="BI127" s="767"/>
      <c r="BJ127" s="767"/>
      <c r="BK127" s="767"/>
      <c r="BL127" s="767"/>
      <c r="BM127" s="767"/>
      <c r="BN127" s="767"/>
      <c r="BO127" s="767"/>
      <c r="BP127" s="767"/>
      <c r="BQ127" s="767"/>
      <c r="BR127" s="767"/>
      <c r="BS127" s="767"/>
      <c r="BT127" s="768"/>
      <c r="BV127" s="12"/>
      <c r="BW127" s="12"/>
      <c r="BX127" s="12"/>
    </row>
    <row r="128" spans="1:76" s="17" customFormat="1" ht="16.5" customHeight="1">
      <c r="A128" s="763" t="str">
        <f>C128&amp;D128</f>
        <v>INSTANT SAVINGS LOCAL PROGRAM</v>
      </c>
      <c r="B128" s="764"/>
      <c r="C128" s="764"/>
      <c r="D128" s="764" t="s">
        <v>795</v>
      </c>
      <c r="E128" s="764"/>
      <c r="F128" s="764"/>
      <c r="G128" s="764"/>
      <c r="H128" s="764">
        <v>2019</v>
      </c>
      <c r="I128" s="765"/>
      <c r="J128" s="765" t="s">
        <v>583</v>
      </c>
      <c r="K128" s="50"/>
      <c r="L128" s="766"/>
      <c r="M128" s="767"/>
      <c r="N128" s="767"/>
      <c r="O128" s="767"/>
      <c r="P128" s="767"/>
      <c r="Q128" s="767"/>
      <c r="R128" s="767"/>
      <c r="S128" s="767"/>
      <c r="T128" s="767">
        <v>0</v>
      </c>
      <c r="U128" s="767"/>
      <c r="V128" s="767"/>
      <c r="W128" s="767"/>
      <c r="X128" s="767"/>
      <c r="Y128" s="767"/>
      <c r="Z128" s="767"/>
      <c r="AA128" s="767"/>
      <c r="AB128" s="767"/>
      <c r="AC128" s="767"/>
      <c r="AD128" s="767"/>
      <c r="AE128" s="767"/>
      <c r="AF128" s="767"/>
      <c r="AG128" s="767"/>
      <c r="AH128" s="767"/>
      <c r="AI128" s="767"/>
      <c r="AJ128" s="767"/>
      <c r="AK128" s="767"/>
      <c r="AL128" s="767"/>
      <c r="AM128" s="767"/>
      <c r="AN128" s="767"/>
      <c r="AO128" s="768"/>
      <c r="AP128" s="50"/>
      <c r="AQ128" s="766"/>
      <c r="AR128" s="767"/>
      <c r="AS128" s="767"/>
      <c r="AT128" s="767"/>
      <c r="AU128" s="767"/>
      <c r="AV128" s="767"/>
      <c r="AW128" s="767"/>
      <c r="AX128" s="767"/>
      <c r="AY128" s="767">
        <v>322459.83000000479</v>
      </c>
      <c r="AZ128" s="767"/>
      <c r="BA128" s="767"/>
      <c r="BB128" s="767"/>
      <c r="BC128" s="767"/>
      <c r="BD128" s="767"/>
      <c r="BE128" s="767"/>
      <c r="BF128" s="767"/>
      <c r="BG128" s="767"/>
      <c r="BH128" s="767"/>
      <c r="BI128" s="767"/>
      <c r="BJ128" s="767"/>
      <c r="BK128" s="767"/>
      <c r="BL128" s="767"/>
      <c r="BM128" s="767"/>
      <c r="BN128" s="767"/>
      <c r="BO128" s="767"/>
      <c r="BP128" s="767"/>
      <c r="BQ128" s="767"/>
      <c r="BR128" s="767"/>
      <c r="BS128" s="767"/>
      <c r="BT128" s="768"/>
      <c r="BV128" s="12"/>
      <c r="BW128" s="12"/>
      <c r="BX128" s="12"/>
    </row>
  </sheetData>
  <mergeCells count="1">
    <mergeCell ref="C24:G24"/>
  </mergeCells>
  <conditionalFormatting sqref="L27:AO30 AQ27:BT27 AQ29:BT30">
    <cfRule type="cellIs" dxfId="3" priority="21" operator="equal">
      <formula>0</formula>
    </cfRule>
  </conditionalFormatting>
  <conditionalFormatting sqref="AQ28:BT28">
    <cfRule type="cellIs" dxfId="2" priority="66" operator="equal">
      <formula>0</formula>
    </cfRule>
  </conditionalFormatting>
  <conditionalFormatting sqref="L31:AO128 AQ31:BT31 AQ33:BT35 AQ37:BT39 AQ41:BT43 AQ45:BT47 AQ49:BT51 AQ53:BT55 AQ57:BT59 AQ61:BT63 AQ65:BT67 AQ69:BT71 AQ73:BT75 AQ77:BT79 AQ81:BT83 AQ85:BT87 AQ89:BT91 AQ93:BT95 AQ97:BT99 AQ101:BT103 AQ105:BT107 AQ109:BT111 AQ113:BT115 AQ117:BT119 AQ121:BT123 AQ125:BT127">
    <cfRule type="cellIs" dxfId="1" priority="1" operator="equal">
      <formula>0</formula>
    </cfRule>
  </conditionalFormatting>
  <conditionalFormatting sqref="AQ32:BT32 AQ36:BT36 AQ40:BT40 AQ44:BT44 AQ48:BT48 AQ52:BT52 AQ56:BT56 AQ60:BT60 AQ64:BT64 AQ68:BT68 AQ72:BT72 AQ76:BT76 AQ80:BT80 AQ84:BT84 AQ88:BT88 AQ92:BT92 AQ96:BT96 AQ100:BT100 AQ104:BT104 AQ108:BT108 AQ112:BT112 AQ116:BT116 AQ120:BT120 AQ124:BT124 AQ128:BT128">
    <cfRule type="cellIs" dxfId="0" priority="2" operator="equal">
      <formula>0</formula>
    </cfRule>
  </conditionalFormatting>
  <pageMargins left="0.7" right="0.7" top="0.75" bottom="0.75" header="0.3" footer="0.3"/>
  <pageSetup scale="15"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7FC0DEF-385A-475E-99AC-528D56FE2379}">
          <x14:formula1>
            <xm:f>'N:\Regulatory\OEB\IRM\2021 IRM\4- LRAMVA\NTRZ\Versions Ref Files\[2020_LRAMVA-NTRZ-V8- P&amp;CI Report is source-post IR25-28012020-2019 included.xlsx]DropDownList'!#REF!</xm:f>
          </x14:formula1>
          <xm:sqref>I27:J128</xm:sqref>
        </x14:dataValidation>
        <x14:dataValidation type="list" allowBlank="1" showInputMessage="1" showErrorMessage="1" xr:uid="{00000000-0002-0000-0C00-000000000000}">
          <x14:formula1>
            <xm:f>DropDownList!$G$2:$G$11</xm:f>
          </x14:formula1>
          <xm:sqref>I129:I1048576</xm:sqref>
        </x14:dataValidation>
        <x14:dataValidation type="list" allowBlank="1" showInputMessage="1" showErrorMessage="1" xr:uid="{00000000-0002-0000-0C00-000001000000}">
          <x14:formula1>
            <xm:f>DropDownList!$H$2:$H$3</xm:f>
          </x14:formula1>
          <xm:sqref>J129:J1048576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abSelected="1" zoomScale="90" zoomScaleNormal="90" workbookViewId="0">
      <selection activeCell="E21" sqref="E21"/>
    </sheetView>
  </sheetViews>
  <sheetFormatPr defaultColWidth="9.109375" defaultRowHeight="14.4"/>
  <cols>
    <col min="1" max="1" width="9.109375" style="12"/>
    <col min="2" max="2" width="10.109375" style="12" customWidth="1"/>
    <col min="3" max="3" width="11.33203125" style="12" customWidth="1"/>
    <col min="4" max="4" width="13.33203125" style="12" customWidth="1"/>
    <col min="5" max="5" width="12.77734375" style="12" customWidth="1"/>
    <col min="6" max="6" width="12" style="12" customWidth="1"/>
    <col min="7" max="7" width="9.109375" style="12"/>
    <col min="8" max="8" width="24.5546875" style="12" customWidth="1"/>
    <col min="9" max="9" width="11.109375" style="12" customWidth="1"/>
    <col min="10" max="10" width="9.109375" style="12"/>
    <col min="11" max="11" width="11.5546875" style="12" customWidth="1"/>
    <col min="12" max="12" width="9.109375" style="12"/>
    <col min="13" max="13" width="26" style="12" customWidth="1"/>
    <col min="14" max="14" width="9.88671875" style="12" customWidth="1"/>
    <col min="15" max="15" width="9.109375" style="12"/>
    <col min="16" max="16" width="9.77734375" style="12" customWidth="1"/>
    <col min="17" max="16384" width="9.109375" style="12"/>
  </cols>
  <sheetData>
    <row r="12" spans="1:17" ht="24" customHeight="1" thickBot="1"/>
    <row r="13" spans="1:17" s="9" customFormat="1" ht="23.55" customHeight="1" thickBot="1">
      <c r="A13" s="581"/>
      <c r="B13" s="581" t="s">
        <v>169</v>
      </c>
      <c r="D13" s="126" t="s">
        <v>173</v>
      </c>
      <c r="E13" s="726"/>
      <c r="F13" s="177"/>
      <c r="G13" s="178"/>
      <c r="H13" s="179"/>
      <c r="K13" s="179"/>
      <c r="L13" s="177"/>
      <c r="M13" s="177"/>
      <c r="N13" s="177"/>
      <c r="O13" s="177"/>
      <c r="P13" s="177"/>
      <c r="Q13" s="180"/>
    </row>
    <row r="14" spans="1:17" s="9" customFormat="1" ht="15.75" customHeight="1">
      <c r="B14" s="544"/>
      <c r="D14" s="17"/>
      <c r="E14" s="17"/>
      <c r="F14" s="177"/>
      <c r="G14" s="178"/>
      <c r="H14" s="179"/>
      <c r="K14" s="179"/>
      <c r="L14" s="177"/>
      <c r="M14" s="177"/>
      <c r="N14" s="177"/>
      <c r="O14" s="177"/>
      <c r="P14" s="177"/>
      <c r="Q14" s="180"/>
    </row>
    <row r="15" spans="1:17" ht="15.6">
      <c r="B15" s="581" t="s">
        <v>503</v>
      </c>
    </row>
    <row r="16" spans="1:17" ht="15.6">
      <c r="B16" s="581"/>
    </row>
    <row r="17" spans="2:21" s="658" customFormat="1" ht="20.55" customHeight="1">
      <c r="B17" s="656" t="s">
        <v>658</v>
      </c>
      <c r="C17" s="657"/>
      <c r="D17" s="657"/>
      <c r="E17" s="657"/>
      <c r="F17" s="657"/>
      <c r="G17" s="657"/>
      <c r="H17" s="657"/>
      <c r="I17" s="657"/>
      <c r="J17" s="657"/>
      <c r="K17" s="657"/>
      <c r="L17" s="657"/>
      <c r="M17" s="657"/>
      <c r="N17" s="657"/>
      <c r="O17" s="657"/>
      <c r="P17" s="657"/>
      <c r="Q17" s="657"/>
      <c r="R17" s="657"/>
      <c r="S17" s="657"/>
      <c r="T17" s="657"/>
      <c r="U17" s="657"/>
    </row>
    <row r="18" spans="2:21" ht="60" customHeight="1">
      <c r="B18" s="870" t="s">
        <v>711</v>
      </c>
      <c r="C18" s="870"/>
      <c r="D18" s="870"/>
      <c r="E18" s="870"/>
      <c r="F18" s="870"/>
      <c r="G18" s="870"/>
      <c r="H18" s="870"/>
      <c r="I18" s="870"/>
      <c r="J18" s="870"/>
      <c r="K18" s="870"/>
      <c r="L18" s="870"/>
      <c r="M18" s="870"/>
      <c r="N18" s="870"/>
      <c r="O18" s="870"/>
      <c r="P18" s="870"/>
      <c r="Q18" s="870"/>
      <c r="R18" s="870"/>
      <c r="S18" s="870"/>
      <c r="T18" s="870"/>
      <c r="U18" s="870"/>
    </row>
    <row r="21" spans="2:21" ht="21">
      <c r="B21" s="724" t="s">
        <v>695</v>
      </c>
    </row>
    <row r="23" spans="2:21" ht="21">
      <c r="B23" s="724" t="s">
        <v>696</v>
      </c>
      <c r="C23" s="725"/>
      <c r="E23" s="725"/>
      <c r="F23" s="725"/>
      <c r="H23" s="724" t="s">
        <v>697</v>
      </c>
    </row>
    <row r="24" spans="2:21" ht="18.75" customHeight="1">
      <c r="B24" s="869" t="s">
        <v>674</v>
      </c>
      <c r="C24" s="869"/>
      <c r="D24" s="869"/>
      <c r="E24" s="869"/>
      <c r="F24" s="869"/>
      <c r="H24" s="12" t="s">
        <v>682</v>
      </c>
      <c r="M24" s="12" t="s">
        <v>683</v>
      </c>
    </row>
    <row r="25" spans="2:21" ht="43.2">
      <c r="B25" s="721" t="s">
        <v>61</v>
      </c>
      <c r="C25" s="721" t="s">
        <v>675</v>
      </c>
      <c r="D25" s="721" t="s">
        <v>676</v>
      </c>
      <c r="E25" s="721" t="s">
        <v>678</v>
      </c>
      <c r="F25" s="721" t="s">
        <v>677</v>
      </c>
      <c r="H25" s="721" t="s">
        <v>679</v>
      </c>
      <c r="I25" s="721" t="s">
        <v>680</v>
      </c>
      <c r="J25" s="721" t="s">
        <v>681</v>
      </c>
      <c r="K25" s="721" t="s">
        <v>675</v>
      </c>
      <c r="M25" s="721" t="s">
        <v>679</v>
      </c>
      <c r="N25" s="721" t="s">
        <v>680</v>
      </c>
      <c r="O25" s="721" t="s">
        <v>681</v>
      </c>
      <c r="P25" s="721" t="s">
        <v>675</v>
      </c>
    </row>
    <row r="26" spans="2:21" ht="15.6">
      <c r="B26" s="728"/>
      <c r="C26" s="728" t="s">
        <v>685</v>
      </c>
      <c r="D26" s="728" t="s">
        <v>686</v>
      </c>
      <c r="E26" s="728" t="s">
        <v>687</v>
      </c>
      <c r="F26" s="728" t="s">
        <v>688</v>
      </c>
      <c r="H26" s="728"/>
      <c r="I26" s="728" t="s">
        <v>689</v>
      </c>
      <c r="J26" s="728" t="s">
        <v>690</v>
      </c>
      <c r="K26" s="728" t="s">
        <v>691</v>
      </c>
      <c r="M26" s="728"/>
      <c r="N26" s="728" t="s">
        <v>692</v>
      </c>
      <c r="O26" s="728" t="s">
        <v>693</v>
      </c>
      <c r="P26" s="728" t="s">
        <v>694</v>
      </c>
    </row>
    <row r="27" spans="2:21" ht="15.75" customHeight="1">
      <c r="B27" s="723" t="s">
        <v>699</v>
      </c>
      <c r="C27" s="731">
        <f>K49</f>
        <v>0</v>
      </c>
      <c r="D27" s="729"/>
      <c r="E27" s="722"/>
      <c r="F27" s="722"/>
      <c r="H27" s="722"/>
      <c r="I27" s="722"/>
      <c r="J27" s="722"/>
      <c r="K27" s="722">
        <f>I27*J27</f>
        <v>0</v>
      </c>
      <c r="M27" s="722"/>
      <c r="N27" s="722"/>
      <c r="O27" s="722"/>
      <c r="P27" s="722">
        <f>N27*O27</f>
        <v>0</v>
      </c>
    </row>
    <row r="28" spans="2:21" ht="15.75" customHeight="1">
      <c r="B28" s="723" t="s">
        <v>700</v>
      </c>
      <c r="C28" s="732">
        <f>P49</f>
        <v>0</v>
      </c>
      <c r="D28" s="733">
        <f>C28-C27</f>
        <v>0</v>
      </c>
      <c r="E28" s="722"/>
      <c r="F28" s="730">
        <f>D28*E28</f>
        <v>0</v>
      </c>
      <c r="H28" s="722"/>
      <c r="I28" s="722"/>
      <c r="J28" s="722"/>
      <c r="K28" s="722"/>
      <c r="M28" s="722"/>
      <c r="N28" s="722"/>
      <c r="O28" s="722"/>
      <c r="P28" s="722"/>
    </row>
    <row r="29" spans="2:21" ht="15.75" customHeight="1">
      <c r="B29" s="723" t="s">
        <v>701</v>
      </c>
      <c r="C29" s="722"/>
      <c r="D29" s="722"/>
      <c r="E29" s="722"/>
      <c r="F29" s="722"/>
      <c r="H29" s="722"/>
      <c r="I29" s="722"/>
      <c r="J29" s="722"/>
      <c r="K29" s="722"/>
      <c r="M29" s="722"/>
      <c r="N29" s="722"/>
      <c r="O29" s="722"/>
      <c r="P29" s="722"/>
    </row>
    <row r="30" spans="2:21" ht="15.75" customHeight="1">
      <c r="B30" s="723" t="s">
        <v>702</v>
      </c>
      <c r="C30" s="722"/>
      <c r="D30" s="722"/>
      <c r="E30" s="722"/>
      <c r="F30" s="722"/>
      <c r="H30" s="722"/>
      <c r="I30" s="722"/>
      <c r="J30" s="722"/>
      <c r="K30" s="722"/>
      <c r="M30" s="722"/>
      <c r="N30" s="722"/>
      <c r="O30" s="722"/>
      <c r="P30" s="722"/>
    </row>
    <row r="31" spans="2:21" ht="15.75" customHeight="1">
      <c r="B31" s="723" t="s">
        <v>703</v>
      </c>
      <c r="C31" s="722"/>
      <c r="D31" s="722"/>
      <c r="E31" s="722"/>
      <c r="F31" s="722"/>
      <c r="H31" s="722"/>
      <c r="I31" s="722"/>
      <c r="J31" s="722"/>
      <c r="K31" s="722"/>
      <c r="M31" s="722"/>
      <c r="N31" s="722"/>
      <c r="O31" s="722"/>
      <c r="P31" s="722"/>
    </row>
    <row r="32" spans="2:21" ht="15.75" customHeight="1">
      <c r="B32" s="723" t="s">
        <v>704</v>
      </c>
      <c r="C32" s="722"/>
      <c r="D32" s="722"/>
      <c r="E32" s="722"/>
      <c r="F32" s="722"/>
      <c r="H32" s="722"/>
      <c r="I32" s="722"/>
      <c r="J32" s="722"/>
      <c r="K32" s="722"/>
      <c r="M32" s="722"/>
      <c r="N32" s="722"/>
      <c r="O32" s="722"/>
      <c r="P32" s="722"/>
    </row>
    <row r="33" spans="2:16" ht="15.75" customHeight="1">
      <c r="B33" s="723" t="s">
        <v>705</v>
      </c>
      <c r="C33" s="722"/>
      <c r="D33" s="722"/>
      <c r="E33" s="722"/>
      <c r="F33" s="722"/>
      <c r="H33" s="722"/>
      <c r="I33" s="722"/>
      <c r="J33" s="722"/>
      <c r="K33" s="722"/>
      <c r="M33" s="722"/>
      <c r="N33" s="722"/>
      <c r="O33" s="722"/>
      <c r="P33" s="722"/>
    </row>
    <row r="34" spans="2:16" ht="15.75" customHeight="1">
      <c r="B34" s="723" t="s">
        <v>706</v>
      </c>
      <c r="C34" s="722"/>
      <c r="D34" s="722"/>
      <c r="E34" s="722"/>
      <c r="F34" s="722"/>
      <c r="H34" s="722"/>
      <c r="I34" s="722"/>
      <c r="J34" s="722"/>
      <c r="K34" s="722"/>
      <c r="M34" s="722"/>
      <c r="N34" s="722"/>
      <c r="O34" s="722"/>
      <c r="P34" s="722"/>
    </row>
    <row r="35" spans="2:16" ht="15.75" customHeight="1">
      <c r="B35" s="723" t="s">
        <v>707</v>
      </c>
      <c r="C35" s="722"/>
      <c r="D35" s="722"/>
      <c r="E35" s="722"/>
      <c r="F35" s="722"/>
      <c r="H35" s="722"/>
      <c r="I35" s="722"/>
      <c r="J35" s="722"/>
      <c r="K35" s="722"/>
      <c r="M35" s="722"/>
      <c r="N35" s="722"/>
      <c r="O35" s="722"/>
      <c r="P35" s="722"/>
    </row>
    <row r="36" spans="2:16" ht="15.75" customHeight="1">
      <c r="B36" s="723" t="s">
        <v>708</v>
      </c>
      <c r="C36" s="722"/>
      <c r="D36" s="722"/>
      <c r="E36" s="722"/>
      <c r="F36" s="722"/>
      <c r="H36" s="722"/>
      <c r="I36" s="722"/>
      <c r="J36" s="722"/>
      <c r="K36" s="722"/>
      <c r="M36" s="722"/>
      <c r="N36" s="722"/>
      <c r="O36" s="722"/>
      <c r="P36" s="722"/>
    </row>
    <row r="37" spans="2:16" ht="15.75" customHeight="1">
      <c r="B37" s="723" t="s">
        <v>709</v>
      </c>
      <c r="C37" s="722"/>
      <c r="D37" s="722"/>
      <c r="E37" s="722"/>
      <c r="F37" s="722"/>
      <c r="H37" s="722"/>
      <c r="I37" s="722"/>
      <c r="J37" s="722"/>
      <c r="K37" s="722"/>
      <c r="M37" s="722"/>
      <c r="N37" s="722"/>
      <c r="O37" s="722"/>
      <c r="P37" s="722"/>
    </row>
    <row r="38" spans="2:16" ht="15.75" customHeight="1">
      <c r="B38" s="723" t="s">
        <v>710</v>
      </c>
      <c r="C38" s="722"/>
      <c r="D38" s="722"/>
      <c r="E38" s="722"/>
      <c r="F38" s="722"/>
      <c r="H38" s="722"/>
      <c r="I38" s="722"/>
      <c r="J38" s="722"/>
      <c r="K38" s="722"/>
      <c r="M38" s="722"/>
      <c r="N38" s="722"/>
      <c r="O38" s="722"/>
      <c r="P38" s="722"/>
    </row>
    <row r="39" spans="2:16" ht="16.2" customHeight="1">
      <c r="B39" s="734" t="s">
        <v>25</v>
      </c>
      <c r="C39" s="735"/>
      <c r="D39" s="735"/>
      <c r="E39" s="735"/>
      <c r="F39" s="736">
        <f>SUM(F28:F38)</f>
        <v>0</v>
      </c>
      <c r="H39" s="722"/>
      <c r="I39" s="722"/>
      <c r="J39" s="722"/>
      <c r="K39" s="722"/>
      <c r="M39" s="722"/>
      <c r="N39" s="722"/>
      <c r="O39" s="722"/>
      <c r="P39" s="722"/>
    </row>
    <row r="40" spans="2:16">
      <c r="B40" s="723" t="s">
        <v>698</v>
      </c>
      <c r="C40" s="722"/>
      <c r="D40" s="722"/>
      <c r="E40" s="722"/>
      <c r="F40" s="722"/>
      <c r="H40" s="722"/>
      <c r="I40" s="722"/>
      <c r="J40" s="722"/>
      <c r="K40" s="722"/>
      <c r="M40" s="722"/>
      <c r="N40" s="722"/>
      <c r="O40" s="722"/>
      <c r="P40" s="722"/>
    </row>
    <row r="41" spans="2:16">
      <c r="B41" s="723" t="s">
        <v>698</v>
      </c>
      <c r="C41" s="722"/>
      <c r="D41" s="722"/>
      <c r="E41" s="722"/>
      <c r="F41" s="722"/>
      <c r="H41" s="722"/>
      <c r="I41" s="722"/>
      <c r="J41" s="722"/>
      <c r="K41" s="722"/>
      <c r="M41" s="722"/>
      <c r="N41" s="722"/>
      <c r="O41" s="722"/>
      <c r="P41" s="722"/>
    </row>
    <row r="42" spans="2:16">
      <c r="B42" s="723" t="s">
        <v>698</v>
      </c>
      <c r="C42" s="722"/>
      <c r="D42" s="722"/>
      <c r="E42" s="722"/>
      <c r="F42" s="722"/>
      <c r="H42" s="722"/>
      <c r="I42" s="722"/>
      <c r="J42" s="722"/>
      <c r="K42" s="722"/>
      <c r="M42" s="722"/>
      <c r="N42" s="722"/>
      <c r="O42" s="722"/>
      <c r="P42" s="722"/>
    </row>
    <row r="43" spans="2:16">
      <c r="B43" s="723" t="s">
        <v>698</v>
      </c>
      <c r="C43" s="722"/>
      <c r="D43" s="722"/>
      <c r="E43" s="722"/>
      <c r="F43" s="722"/>
      <c r="H43" s="722"/>
      <c r="I43" s="722"/>
      <c r="J43" s="722"/>
      <c r="K43" s="722"/>
      <c r="M43" s="722"/>
      <c r="N43" s="722"/>
      <c r="O43" s="722"/>
      <c r="P43" s="722"/>
    </row>
    <row r="44" spans="2:16">
      <c r="H44" s="722"/>
      <c r="I44" s="722"/>
      <c r="J44" s="722"/>
      <c r="K44" s="722"/>
      <c r="M44" s="722"/>
      <c r="N44" s="722"/>
      <c r="O44" s="722"/>
      <c r="P44" s="722"/>
    </row>
    <row r="45" spans="2:16">
      <c r="H45" s="722"/>
      <c r="I45" s="722"/>
      <c r="J45" s="722"/>
      <c r="K45" s="722"/>
      <c r="M45" s="722"/>
      <c r="N45" s="722"/>
      <c r="O45" s="722"/>
      <c r="P45" s="722"/>
    </row>
    <row r="46" spans="2:16">
      <c r="H46" s="722"/>
      <c r="I46" s="722"/>
      <c r="J46" s="722"/>
      <c r="K46" s="722"/>
      <c r="M46" s="722"/>
      <c r="N46" s="722"/>
      <c r="O46" s="722"/>
      <c r="P46" s="722"/>
    </row>
    <row r="47" spans="2:16">
      <c r="H47" s="722"/>
      <c r="I47" s="722"/>
      <c r="J47" s="722"/>
      <c r="K47" s="722"/>
      <c r="M47" s="722"/>
      <c r="N47" s="722"/>
      <c r="O47" s="722"/>
      <c r="P47" s="722"/>
    </row>
    <row r="48" spans="2:16">
      <c r="H48" s="722"/>
      <c r="I48" s="722"/>
      <c r="J48" s="722"/>
      <c r="K48" s="722"/>
      <c r="M48" s="722"/>
      <c r="N48" s="722"/>
      <c r="O48" s="722"/>
      <c r="P48" s="722"/>
    </row>
    <row r="49" spans="8:16">
      <c r="H49" s="734" t="s">
        <v>25</v>
      </c>
      <c r="I49" s="735"/>
      <c r="J49" s="735"/>
      <c r="K49" s="731">
        <f>SUM(K27:K48)</f>
        <v>0</v>
      </c>
      <c r="M49" s="734" t="s">
        <v>25</v>
      </c>
      <c r="N49" s="735"/>
      <c r="O49" s="735"/>
      <c r="P49" s="732">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29" activePane="bottomLeft" state="frozen"/>
      <selection pane="bottomLeft" activeCell="B21" sqref="B21"/>
    </sheetView>
  </sheetViews>
  <sheetFormatPr defaultColWidth="9.109375" defaultRowHeight="14.4"/>
  <cols>
    <col min="1" max="1" width="9.109375" style="12"/>
    <col min="2" max="2" width="36.88671875" style="684" customWidth="1"/>
    <col min="3" max="3" width="9.109375" style="10"/>
    <col min="4" max="16384" width="9.109375" style="12"/>
  </cols>
  <sheetData>
    <row r="16" spans="2:21" ht="26.25" customHeight="1">
      <c r="B16" s="685" t="s">
        <v>559</v>
      </c>
      <c r="C16" s="804" t="s">
        <v>503</v>
      </c>
      <c r="D16" s="805"/>
      <c r="E16" s="805"/>
      <c r="F16" s="805"/>
      <c r="G16" s="805"/>
      <c r="H16" s="805"/>
      <c r="I16" s="805"/>
      <c r="J16" s="805"/>
      <c r="K16" s="805"/>
      <c r="L16" s="805"/>
      <c r="M16" s="805"/>
      <c r="N16" s="805"/>
      <c r="O16" s="805"/>
      <c r="P16" s="805"/>
      <c r="Q16" s="805"/>
      <c r="R16" s="805"/>
      <c r="S16" s="805"/>
      <c r="T16" s="805"/>
      <c r="U16" s="805"/>
    </row>
    <row r="17" spans="2:21" ht="55.5" customHeight="1">
      <c r="B17" s="686" t="s">
        <v>628</v>
      </c>
      <c r="C17" s="806" t="s">
        <v>734</v>
      </c>
      <c r="D17" s="806"/>
      <c r="E17" s="806"/>
      <c r="F17" s="806"/>
      <c r="G17" s="806"/>
      <c r="H17" s="806"/>
      <c r="I17" s="806"/>
      <c r="J17" s="806"/>
      <c r="K17" s="806"/>
      <c r="L17" s="806"/>
      <c r="M17" s="806"/>
      <c r="N17" s="806"/>
      <c r="O17" s="806"/>
      <c r="P17" s="806"/>
      <c r="Q17" s="806"/>
      <c r="R17" s="806"/>
      <c r="S17" s="806"/>
      <c r="T17" s="806"/>
      <c r="U17" s="807"/>
    </row>
    <row r="18" spans="2:21" ht="15.6">
      <c r="B18" s="687"/>
      <c r="C18" s="688"/>
      <c r="D18" s="689"/>
      <c r="E18" s="689"/>
      <c r="F18" s="689"/>
      <c r="G18" s="689"/>
      <c r="H18" s="689"/>
      <c r="I18" s="689"/>
      <c r="J18" s="689"/>
      <c r="K18" s="689"/>
      <c r="L18" s="689"/>
      <c r="M18" s="689"/>
      <c r="N18" s="689"/>
      <c r="O18" s="689"/>
      <c r="P18" s="689"/>
      <c r="Q18" s="689"/>
      <c r="R18" s="689"/>
      <c r="S18" s="689"/>
      <c r="T18" s="689"/>
      <c r="U18" s="690"/>
    </row>
    <row r="19" spans="2:21" ht="15.6">
      <c r="B19" s="687"/>
      <c r="C19" s="688" t="s">
        <v>632</v>
      </c>
      <c r="D19" s="689"/>
      <c r="E19" s="689"/>
      <c r="F19" s="689"/>
      <c r="G19" s="689"/>
      <c r="H19" s="689"/>
      <c r="I19" s="689"/>
      <c r="J19" s="689"/>
      <c r="K19" s="689"/>
      <c r="L19" s="689"/>
      <c r="M19" s="689"/>
      <c r="N19" s="689"/>
      <c r="O19" s="689"/>
      <c r="P19" s="689"/>
      <c r="Q19" s="689"/>
      <c r="R19" s="689"/>
      <c r="S19" s="689"/>
      <c r="T19" s="689"/>
      <c r="U19" s="690"/>
    </row>
    <row r="20" spans="2:21" ht="15.6">
      <c r="B20" s="687"/>
      <c r="C20" s="688"/>
      <c r="D20" s="689"/>
      <c r="E20" s="689"/>
      <c r="F20" s="689"/>
      <c r="G20" s="689"/>
      <c r="H20" s="689"/>
      <c r="I20" s="689"/>
      <c r="J20" s="689"/>
      <c r="K20" s="689"/>
      <c r="L20" s="689"/>
      <c r="M20" s="689"/>
      <c r="N20" s="689"/>
      <c r="O20" s="689"/>
      <c r="P20" s="689"/>
      <c r="Q20" s="689"/>
      <c r="R20" s="689"/>
      <c r="S20" s="689"/>
      <c r="T20" s="689"/>
      <c r="U20" s="690"/>
    </row>
    <row r="21" spans="2:21" ht="15.6">
      <c r="B21" s="687"/>
      <c r="C21" s="688" t="s">
        <v>629</v>
      </c>
      <c r="D21" s="689"/>
      <c r="E21" s="689"/>
      <c r="F21" s="689"/>
      <c r="G21" s="689"/>
      <c r="H21" s="689"/>
      <c r="I21" s="689"/>
      <c r="J21" s="689"/>
      <c r="K21" s="689"/>
      <c r="L21" s="689"/>
      <c r="M21" s="689"/>
      <c r="N21" s="689"/>
      <c r="O21" s="689"/>
      <c r="P21" s="689"/>
      <c r="Q21" s="689"/>
      <c r="R21" s="689"/>
      <c r="S21" s="689"/>
      <c r="T21" s="689"/>
      <c r="U21" s="690"/>
    </row>
    <row r="22" spans="2:21" ht="15.6">
      <c r="B22" s="687"/>
      <c r="C22" s="688"/>
      <c r="D22" s="689"/>
      <c r="E22" s="689"/>
      <c r="F22" s="689"/>
      <c r="G22" s="689"/>
      <c r="H22" s="689"/>
      <c r="I22" s="689"/>
      <c r="J22" s="689"/>
      <c r="K22" s="689"/>
      <c r="L22" s="689"/>
      <c r="M22" s="689"/>
      <c r="N22" s="689"/>
      <c r="O22" s="689"/>
      <c r="P22" s="689"/>
      <c r="Q22" s="689"/>
      <c r="R22" s="689"/>
      <c r="S22" s="689"/>
      <c r="T22" s="689"/>
      <c r="U22" s="690"/>
    </row>
    <row r="23" spans="2:21" ht="30" customHeight="1">
      <c r="B23" s="687"/>
      <c r="C23" s="800" t="s">
        <v>630</v>
      </c>
      <c r="D23" s="800"/>
      <c r="E23" s="800"/>
      <c r="F23" s="800"/>
      <c r="G23" s="800"/>
      <c r="H23" s="800"/>
      <c r="I23" s="800"/>
      <c r="J23" s="800"/>
      <c r="K23" s="800"/>
      <c r="L23" s="800"/>
      <c r="M23" s="800"/>
      <c r="N23" s="800"/>
      <c r="O23" s="800"/>
      <c r="P23" s="800"/>
      <c r="Q23" s="800"/>
      <c r="R23" s="800"/>
      <c r="S23" s="800"/>
      <c r="T23" s="689"/>
      <c r="U23" s="690"/>
    </row>
    <row r="24" spans="2:21" ht="15.6">
      <c r="B24" s="687"/>
      <c r="C24" s="688"/>
      <c r="D24" s="689"/>
      <c r="E24" s="689"/>
      <c r="F24" s="689"/>
      <c r="G24" s="689"/>
      <c r="H24" s="689"/>
      <c r="I24" s="689"/>
      <c r="J24" s="689"/>
      <c r="K24" s="689"/>
      <c r="L24" s="689"/>
      <c r="M24" s="689"/>
      <c r="N24" s="689"/>
      <c r="O24" s="689"/>
      <c r="P24" s="689"/>
      <c r="Q24" s="689"/>
      <c r="R24" s="689"/>
      <c r="S24" s="689"/>
      <c r="T24" s="689"/>
      <c r="U24" s="690"/>
    </row>
    <row r="25" spans="2:21" ht="15.6">
      <c r="B25" s="687"/>
      <c r="C25" s="688" t="s">
        <v>633</v>
      </c>
      <c r="D25" s="689"/>
      <c r="E25" s="689"/>
      <c r="F25" s="689"/>
      <c r="G25" s="689"/>
      <c r="H25" s="689"/>
      <c r="I25" s="689"/>
      <c r="J25" s="689"/>
      <c r="K25" s="689"/>
      <c r="L25" s="689"/>
      <c r="M25" s="689"/>
      <c r="N25" s="689"/>
      <c r="O25" s="689"/>
      <c r="P25" s="689"/>
      <c r="Q25" s="689"/>
      <c r="R25" s="689"/>
      <c r="S25" s="689"/>
      <c r="T25" s="689"/>
      <c r="U25" s="690"/>
    </row>
    <row r="26" spans="2:21" ht="15.6">
      <c r="B26" s="687"/>
      <c r="C26" s="688"/>
      <c r="D26" s="689"/>
      <c r="E26" s="689"/>
      <c r="F26" s="689"/>
      <c r="G26" s="689"/>
      <c r="H26" s="689"/>
      <c r="I26" s="689"/>
      <c r="J26" s="689"/>
      <c r="K26" s="689"/>
      <c r="L26" s="689"/>
      <c r="M26" s="689"/>
      <c r="N26" s="689"/>
      <c r="O26" s="689"/>
      <c r="P26" s="689"/>
      <c r="Q26" s="689"/>
      <c r="R26" s="689"/>
      <c r="S26" s="689"/>
      <c r="T26" s="689"/>
      <c r="U26" s="690"/>
    </row>
    <row r="27" spans="2:21" ht="31.5" customHeight="1">
      <c r="B27" s="687"/>
      <c r="C27" s="800" t="s">
        <v>631</v>
      </c>
      <c r="D27" s="800"/>
      <c r="E27" s="800"/>
      <c r="F27" s="800"/>
      <c r="G27" s="800"/>
      <c r="H27" s="800"/>
      <c r="I27" s="800"/>
      <c r="J27" s="800"/>
      <c r="K27" s="800"/>
      <c r="L27" s="800"/>
      <c r="M27" s="800"/>
      <c r="N27" s="800"/>
      <c r="O27" s="800"/>
      <c r="P27" s="800"/>
      <c r="Q27" s="800"/>
      <c r="R27" s="800"/>
      <c r="S27" s="800"/>
      <c r="T27" s="800"/>
      <c r="U27" s="801"/>
    </row>
    <row r="28" spans="2:21" ht="15.6">
      <c r="B28" s="687"/>
      <c r="C28" s="688"/>
      <c r="D28" s="689"/>
      <c r="E28" s="689"/>
      <c r="F28" s="689"/>
      <c r="G28" s="689"/>
      <c r="H28" s="689"/>
      <c r="I28" s="689"/>
      <c r="J28" s="689"/>
      <c r="K28" s="689"/>
      <c r="L28" s="689"/>
      <c r="M28" s="689"/>
      <c r="N28" s="689"/>
      <c r="O28" s="689"/>
      <c r="P28" s="689"/>
      <c r="Q28" s="689"/>
      <c r="R28" s="689"/>
      <c r="S28" s="689"/>
      <c r="T28" s="689"/>
      <c r="U28" s="690"/>
    </row>
    <row r="29" spans="2:21" ht="31.5" customHeight="1">
      <c r="B29" s="687"/>
      <c r="C29" s="800" t="s">
        <v>634</v>
      </c>
      <c r="D29" s="800"/>
      <c r="E29" s="800"/>
      <c r="F29" s="800"/>
      <c r="G29" s="800"/>
      <c r="H29" s="800"/>
      <c r="I29" s="800"/>
      <c r="J29" s="800"/>
      <c r="K29" s="800"/>
      <c r="L29" s="800"/>
      <c r="M29" s="800"/>
      <c r="N29" s="800"/>
      <c r="O29" s="800"/>
      <c r="P29" s="800"/>
      <c r="Q29" s="800"/>
      <c r="R29" s="800"/>
      <c r="S29" s="800"/>
      <c r="T29" s="800"/>
      <c r="U29" s="801"/>
    </row>
    <row r="30" spans="2:21" ht="15.6">
      <c r="B30" s="687"/>
      <c r="C30" s="688"/>
      <c r="D30" s="689"/>
      <c r="E30" s="689"/>
      <c r="F30" s="689"/>
      <c r="G30" s="689"/>
      <c r="H30" s="689"/>
      <c r="I30" s="689"/>
      <c r="J30" s="689"/>
      <c r="K30" s="689"/>
      <c r="L30" s="689"/>
      <c r="M30" s="689"/>
      <c r="N30" s="689"/>
      <c r="O30" s="689"/>
      <c r="P30" s="689"/>
      <c r="Q30" s="689"/>
      <c r="R30" s="689"/>
      <c r="S30" s="689"/>
      <c r="T30" s="689"/>
      <c r="U30" s="690"/>
    </row>
    <row r="31" spans="2:21" ht="15.6">
      <c r="B31" s="687"/>
      <c r="C31" s="688" t="s">
        <v>635</v>
      </c>
      <c r="D31" s="689"/>
      <c r="E31" s="689"/>
      <c r="F31" s="689"/>
      <c r="G31" s="689"/>
      <c r="H31" s="689"/>
      <c r="I31" s="689"/>
      <c r="J31" s="689"/>
      <c r="K31" s="689"/>
      <c r="L31" s="689"/>
      <c r="M31" s="689"/>
      <c r="N31" s="689"/>
      <c r="O31" s="689"/>
      <c r="P31" s="689"/>
      <c r="Q31" s="689"/>
      <c r="R31" s="689"/>
      <c r="S31" s="689"/>
      <c r="T31" s="689"/>
      <c r="U31" s="690"/>
    </row>
    <row r="32" spans="2:21" ht="15.6">
      <c r="B32" s="691"/>
      <c r="C32" s="692"/>
      <c r="D32" s="693"/>
      <c r="E32" s="693"/>
      <c r="F32" s="693"/>
      <c r="G32" s="693"/>
      <c r="H32" s="693"/>
      <c r="I32" s="693"/>
      <c r="J32" s="693"/>
      <c r="K32" s="693"/>
      <c r="L32" s="693"/>
      <c r="M32" s="693"/>
      <c r="N32" s="693"/>
      <c r="O32" s="693"/>
      <c r="P32" s="693"/>
      <c r="Q32" s="693"/>
      <c r="R32" s="693"/>
      <c r="S32" s="693"/>
      <c r="T32" s="693"/>
      <c r="U32" s="694"/>
    </row>
    <row r="33" spans="2:21" ht="39" customHeight="1">
      <c r="B33" s="695" t="s">
        <v>636</v>
      </c>
      <c r="C33" s="808" t="s">
        <v>637</v>
      </c>
      <c r="D33" s="808"/>
      <c r="E33" s="808"/>
      <c r="F33" s="808"/>
      <c r="G33" s="808"/>
      <c r="H33" s="808"/>
      <c r="I33" s="808"/>
      <c r="J33" s="808"/>
      <c r="K33" s="808"/>
      <c r="L33" s="808"/>
      <c r="M33" s="808"/>
      <c r="N33" s="808"/>
      <c r="O33" s="808"/>
      <c r="P33" s="808"/>
      <c r="Q33" s="808"/>
      <c r="R33" s="808"/>
      <c r="S33" s="808"/>
      <c r="T33" s="808"/>
      <c r="U33" s="809"/>
    </row>
    <row r="34" spans="2:21">
      <c r="B34" s="696"/>
      <c r="C34" s="697"/>
      <c r="D34" s="697"/>
      <c r="E34" s="697"/>
      <c r="F34" s="697"/>
      <c r="G34" s="697"/>
      <c r="H34" s="697"/>
      <c r="I34" s="697"/>
      <c r="J34" s="697"/>
      <c r="K34" s="697"/>
      <c r="L34" s="697"/>
      <c r="M34" s="697"/>
      <c r="N34" s="697"/>
      <c r="O34" s="697"/>
      <c r="P34" s="697"/>
      <c r="Q34" s="697"/>
      <c r="R34" s="697"/>
      <c r="S34" s="697"/>
      <c r="T34" s="697"/>
      <c r="U34" s="698"/>
    </row>
    <row r="35" spans="2:21" ht="15.6">
      <c r="B35" s="699" t="s">
        <v>638</v>
      </c>
      <c r="C35" s="700" t="s">
        <v>639</v>
      </c>
      <c r="D35" s="689"/>
      <c r="E35" s="689"/>
      <c r="F35" s="689"/>
      <c r="G35" s="689"/>
      <c r="H35" s="689"/>
      <c r="I35" s="689"/>
      <c r="J35" s="689"/>
      <c r="K35" s="689"/>
      <c r="L35" s="689"/>
      <c r="M35" s="689"/>
      <c r="N35" s="689"/>
      <c r="O35" s="689"/>
      <c r="P35" s="689"/>
      <c r="Q35" s="689"/>
      <c r="R35" s="689"/>
      <c r="S35" s="689"/>
      <c r="T35" s="689"/>
      <c r="U35" s="690"/>
    </row>
    <row r="36" spans="2:21">
      <c r="B36" s="701"/>
      <c r="C36" s="693"/>
      <c r="D36" s="693"/>
      <c r="E36" s="693"/>
      <c r="F36" s="693"/>
      <c r="G36" s="693"/>
      <c r="H36" s="693"/>
      <c r="I36" s="693"/>
      <c r="J36" s="693"/>
      <c r="K36" s="693"/>
      <c r="L36" s="693"/>
      <c r="M36" s="693"/>
      <c r="N36" s="693"/>
      <c r="O36" s="693"/>
      <c r="P36" s="693"/>
      <c r="Q36" s="693"/>
      <c r="R36" s="693"/>
      <c r="S36" s="693"/>
      <c r="T36" s="693"/>
      <c r="U36" s="694"/>
    </row>
    <row r="37" spans="2:21" ht="34.5" customHeight="1">
      <c r="B37" s="686" t="s">
        <v>640</v>
      </c>
      <c r="C37" s="802" t="s">
        <v>641</v>
      </c>
      <c r="D37" s="802"/>
      <c r="E37" s="802"/>
      <c r="F37" s="802"/>
      <c r="G37" s="802"/>
      <c r="H37" s="802"/>
      <c r="I37" s="802"/>
      <c r="J37" s="802"/>
      <c r="K37" s="802"/>
      <c r="L37" s="802"/>
      <c r="M37" s="802"/>
      <c r="N37" s="802"/>
      <c r="O37" s="802"/>
      <c r="P37" s="802"/>
      <c r="Q37" s="802"/>
      <c r="R37" s="802"/>
      <c r="S37" s="802"/>
      <c r="T37" s="802"/>
      <c r="U37" s="803"/>
    </row>
    <row r="38" spans="2:21">
      <c r="B38" s="701"/>
      <c r="C38" s="693"/>
      <c r="D38" s="693"/>
      <c r="E38" s="693"/>
      <c r="F38" s="693"/>
      <c r="G38" s="693"/>
      <c r="H38" s="693"/>
      <c r="I38" s="693"/>
      <c r="J38" s="693"/>
      <c r="K38" s="693"/>
      <c r="L38" s="693"/>
      <c r="M38" s="693"/>
      <c r="N38" s="693"/>
      <c r="O38" s="693"/>
      <c r="P38" s="693"/>
      <c r="Q38" s="693"/>
      <c r="R38" s="693"/>
      <c r="S38" s="693"/>
      <c r="T38" s="693"/>
      <c r="U38" s="694"/>
    </row>
    <row r="39" spans="2:21" ht="15.6">
      <c r="B39" s="686" t="s">
        <v>642</v>
      </c>
      <c r="C39" s="702" t="s">
        <v>643</v>
      </c>
      <c r="D39" s="697"/>
      <c r="E39" s="697"/>
      <c r="F39" s="697"/>
      <c r="G39" s="697"/>
      <c r="H39" s="697"/>
      <c r="I39" s="697"/>
      <c r="J39" s="697"/>
      <c r="K39" s="697"/>
      <c r="L39" s="697"/>
      <c r="M39" s="697"/>
      <c r="N39" s="697"/>
      <c r="O39" s="697"/>
      <c r="P39" s="697"/>
      <c r="Q39" s="697"/>
      <c r="R39" s="697"/>
      <c r="S39" s="697"/>
      <c r="T39" s="697"/>
      <c r="U39" s="698"/>
    </row>
    <row r="40" spans="2:21">
      <c r="B40" s="701"/>
      <c r="C40" s="693"/>
      <c r="D40" s="693"/>
      <c r="E40" s="693"/>
      <c r="F40" s="693"/>
      <c r="G40" s="693"/>
      <c r="H40" s="693"/>
      <c r="I40" s="693"/>
      <c r="J40" s="693"/>
      <c r="K40" s="693"/>
      <c r="L40" s="693"/>
      <c r="M40" s="693"/>
      <c r="N40" s="693"/>
      <c r="O40" s="693"/>
      <c r="P40" s="693"/>
      <c r="Q40" s="693"/>
      <c r="R40" s="693"/>
      <c r="S40" s="693"/>
      <c r="T40" s="693"/>
      <c r="U40" s="694"/>
    </row>
    <row r="41" spans="2:21" ht="38.25" customHeight="1">
      <c r="B41" s="695" t="s">
        <v>644</v>
      </c>
      <c r="C41" s="810" t="s">
        <v>645</v>
      </c>
      <c r="D41" s="810"/>
      <c r="E41" s="810"/>
      <c r="F41" s="810"/>
      <c r="G41" s="810"/>
      <c r="H41" s="810"/>
      <c r="I41" s="810"/>
      <c r="J41" s="810"/>
      <c r="K41" s="810"/>
      <c r="L41" s="810"/>
      <c r="M41" s="810"/>
      <c r="N41" s="810"/>
      <c r="O41" s="810"/>
      <c r="P41" s="810"/>
      <c r="Q41" s="810"/>
      <c r="R41" s="810"/>
      <c r="S41" s="810"/>
      <c r="T41" s="810"/>
      <c r="U41" s="811"/>
    </row>
    <row r="42" spans="2:21">
      <c r="B42" s="703"/>
      <c r="C42" s="697"/>
      <c r="D42" s="697"/>
      <c r="E42" s="697"/>
      <c r="F42" s="697"/>
      <c r="G42" s="697"/>
      <c r="H42" s="697"/>
      <c r="I42" s="697"/>
      <c r="J42" s="697"/>
      <c r="K42" s="697"/>
      <c r="L42" s="697"/>
      <c r="M42" s="697"/>
      <c r="N42" s="697"/>
      <c r="O42" s="697"/>
      <c r="P42" s="697"/>
      <c r="Q42" s="697"/>
      <c r="R42" s="697"/>
      <c r="S42" s="697"/>
      <c r="T42" s="697"/>
      <c r="U42" s="698"/>
    </row>
    <row r="43" spans="2:21" ht="15.6">
      <c r="B43" s="699" t="s">
        <v>646</v>
      </c>
      <c r="C43" s="700" t="s">
        <v>647</v>
      </c>
      <c r="D43" s="689"/>
      <c r="E43" s="689"/>
      <c r="F43" s="689"/>
      <c r="G43" s="689"/>
      <c r="H43" s="689"/>
      <c r="I43" s="689"/>
      <c r="J43" s="689"/>
      <c r="K43" s="689"/>
      <c r="L43" s="689"/>
      <c r="M43" s="689"/>
      <c r="N43" s="689"/>
      <c r="O43" s="689"/>
      <c r="P43" s="689"/>
      <c r="Q43" s="689"/>
      <c r="R43" s="689"/>
      <c r="S43" s="689"/>
      <c r="T43" s="689"/>
      <c r="U43" s="690"/>
    </row>
    <row r="44" spans="2:21">
      <c r="B44" s="704"/>
      <c r="C44" s="689"/>
      <c r="D44" s="689"/>
      <c r="E44" s="689"/>
      <c r="F44" s="689"/>
      <c r="G44" s="689"/>
      <c r="H44" s="689"/>
      <c r="I44" s="689"/>
      <c r="J44" s="689"/>
      <c r="K44" s="689"/>
      <c r="L44" s="689"/>
      <c r="M44" s="689"/>
      <c r="N44" s="689"/>
      <c r="O44" s="689"/>
      <c r="P44" s="689"/>
      <c r="Q44" s="689"/>
      <c r="R44" s="689"/>
      <c r="S44" s="689"/>
      <c r="T44" s="689"/>
      <c r="U44" s="690"/>
    </row>
    <row r="45" spans="2:21" ht="36" customHeight="1">
      <c r="B45" s="704"/>
      <c r="C45" s="798" t="s">
        <v>663</v>
      </c>
      <c r="D45" s="798"/>
      <c r="E45" s="798"/>
      <c r="F45" s="798"/>
      <c r="G45" s="798"/>
      <c r="H45" s="798"/>
      <c r="I45" s="798"/>
      <c r="J45" s="798"/>
      <c r="K45" s="798"/>
      <c r="L45" s="798"/>
      <c r="M45" s="798"/>
      <c r="N45" s="798"/>
      <c r="O45" s="798"/>
      <c r="P45" s="798"/>
      <c r="Q45" s="798"/>
      <c r="R45" s="798"/>
      <c r="S45" s="798"/>
      <c r="T45" s="798"/>
      <c r="U45" s="799"/>
    </row>
    <row r="46" spans="2:21">
      <c r="B46" s="704"/>
      <c r="C46" s="705"/>
      <c r="D46" s="689"/>
      <c r="E46" s="689"/>
      <c r="F46" s="689"/>
      <c r="G46" s="689"/>
      <c r="H46" s="689"/>
      <c r="I46" s="689"/>
      <c r="J46" s="689"/>
      <c r="K46" s="689"/>
      <c r="L46" s="689"/>
      <c r="M46" s="689"/>
      <c r="N46" s="689"/>
      <c r="O46" s="689"/>
      <c r="P46" s="689"/>
      <c r="Q46" s="689"/>
      <c r="R46" s="689"/>
      <c r="S46" s="689"/>
      <c r="T46" s="689"/>
      <c r="U46" s="690"/>
    </row>
    <row r="47" spans="2:21" ht="35.25" customHeight="1">
      <c r="B47" s="704"/>
      <c r="C47" s="798" t="s">
        <v>648</v>
      </c>
      <c r="D47" s="798"/>
      <c r="E47" s="798"/>
      <c r="F47" s="798"/>
      <c r="G47" s="798"/>
      <c r="H47" s="798"/>
      <c r="I47" s="798"/>
      <c r="J47" s="798"/>
      <c r="K47" s="798"/>
      <c r="L47" s="798"/>
      <c r="M47" s="798"/>
      <c r="N47" s="798"/>
      <c r="O47" s="798"/>
      <c r="P47" s="798"/>
      <c r="Q47" s="798"/>
      <c r="R47" s="798"/>
      <c r="S47" s="798"/>
      <c r="T47" s="798"/>
      <c r="U47" s="799"/>
    </row>
    <row r="48" spans="2:21">
      <c r="B48" s="704"/>
      <c r="C48" s="705"/>
      <c r="D48" s="689"/>
      <c r="E48" s="689"/>
      <c r="F48" s="689"/>
      <c r="G48" s="689"/>
      <c r="H48" s="689"/>
      <c r="I48" s="689"/>
      <c r="J48" s="689"/>
      <c r="K48" s="689"/>
      <c r="L48" s="689"/>
      <c r="M48" s="689"/>
      <c r="N48" s="689"/>
      <c r="O48" s="689"/>
      <c r="P48" s="689"/>
      <c r="Q48" s="689"/>
      <c r="R48" s="689"/>
      <c r="S48" s="689"/>
      <c r="T48" s="689"/>
      <c r="U48" s="690"/>
    </row>
    <row r="49" spans="2:21" ht="40.5" customHeight="1">
      <c r="B49" s="704"/>
      <c r="C49" s="798" t="s">
        <v>649</v>
      </c>
      <c r="D49" s="798"/>
      <c r="E49" s="798"/>
      <c r="F49" s="798"/>
      <c r="G49" s="798"/>
      <c r="H49" s="798"/>
      <c r="I49" s="798"/>
      <c r="J49" s="798"/>
      <c r="K49" s="798"/>
      <c r="L49" s="798"/>
      <c r="M49" s="798"/>
      <c r="N49" s="798"/>
      <c r="O49" s="798"/>
      <c r="P49" s="798"/>
      <c r="Q49" s="798"/>
      <c r="R49" s="798"/>
      <c r="S49" s="798"/>
      <c r="T49" s="798"/>
      <c r="U49" s="799"/>
    </row>
    <row r="50" spans="2:21">
      <c r="B50" s="704"/>
      <c r="C50" s="705"/>
      <c r="D50" s="689"/>
      <c r="E50" s="689"/>
      <c r="F50" s="689"/>
      <c r="G50" s="689"/>
      <c r="H50" s="689"/>
      <c r="I50" s="689"/>
      <c r="J50" s="689"/>
      <c r="K50" s="689"/>
      <c r="L50" s="689"/>
      <c r="M50" s="689"/>
      <c r="N50" s="689"/>
      <c r="O50" s="689"/>
      <c r="P50" s="689"/>
      <c r="Q50" s="689"/>
      <c r="R50" s="689"/>
      <c r="S50" s="689"/>
      <c r="T50" s="689"/>
      <c r="U50" s="690"/>
    </row>
    <row r="51" spans="2:21" ht="30" customHeight="1">
      <c r="B51" s="704"/>
      <c r="C51" s="798" t="s">
        <v>650</v>
      </c>
      <c r="D51" s="798"/>
      <c r="E51" s="798"/>
      <c r="F51" s="798"/>
      <c r="G51" s="798"/>
      <c r="H51" s="798"/>
      <c r="I51" s="798"/>
      <c r="J51" s="798"/>
      <c r="K51" s="798"/>
      <c r="L51" s="798"/>
      <c r="M51" s="798"/>
      <c r="N51" s="798"/>
      <c r="O51" s="798"/>
      <c r="P51" s="798"/>
      <c r="Q51" s="798"/>
      <c r="R51" s="798"/>
      <c r="S51" s="798"/>
      <c r="T51" s="798"/>
      <c r="U51" s="799"/>
    </row>
    <row r="52" spans="2:21" ht="15.6">
      <c r="B52" s="704"/>
      <c r="C52" s="688"/>
      <c r="D52" s="689"/>
      <c r="E52" s="689"/>
      <c r="F52" s="689"/>
      <c r="G52" s="689"/>
      <c r="H52" s="689"/>
      <c r="I52" s="689"/>
      <c r="J52" s="689"/>
      <c r="K52" s="689"/>
      <c r="L52" s="689"/>
      <c r="M52" s="689"/>
      <c r="N52" s="689"/>
      <c r="O52" s="689"/>
      <c r="P52" s="689"/>
      <c r="Q52" s="689"/>
      <c r="R52" s="689"/>
      <c r="S52" s="689"/>
      <c r="T52" s="689"/>
      <c r="U52" s="690"/>
    </row>
    <row r="53" spans="2:21" ht="31.5" customHeight="1">
      <c r="B53" s="704"/>
      <c r="C53" s="800" t="s">
        <v>662</v>
      </c>
      <c r="D53" s="800"/>
      <c r="E53" s="800"/>
      <c r="F53" s="800"/>
      <c r="G53" s="800"/>
      <c r="H53" s="800"/>
      <c r="I53" s="800"/>
      <c r="J53" s="800"/>
      <c r="K53" s="800"/>
      <c r="L53" s="800"/>
      <c r="M53" s="800"/>
      <c r="N53" s="800"/>
      <c r="O53" s="800"/>
      <c r="P53" s="800"/>
      <c r="Q53" s="800"/>
      <c r="R53" s="800"/>
      <c r="S53" s="800"/>
      <c r="T53" s="800"/>
      <c r="U53" s="801"/>
    </row>
    <row r="54" spans="2:21">
      <c r="B54" s="701"/>
      <c r="C54" s="693"/>
      <c r="D54" s="693"/>
      <c r="E54" s="693"/>
      <c r="F54" s="693"/>
      <c r="G54" s="693"/>
      <c r="H54" s="693"/>
      <c r="I54" s="693"/>
      <c r="J54" s="693"/>
      <c r="K54" s="693"/>
      <c r="L54" s="693"/>
      <c r="M54" s="693"/>
      <c r="N54" s="693"/>
      <c r="O54" s="693"/>
      <c r="P54" s="693"/>
      <c r="Q54" s="693"/>
      <c r="R54" s="693"/>
      <c r="S54" s="693"/>
      <c r="T54" s="693"/>
      <c r="U54" s="694"/>
    </row>
    <row r="55" spans="2:21" ht="48" customHeight="1">
      <c r="B55" s="686" t="s">
        <v>651</v>
      </c>
      <c r="C55" s="802" t="s">
        <v>652</v>
      </c>
      <c r="D55" s="802"/>
      <c r="E55" s="802"/>
      <c r="F55" s="802"/>
      <c r="G55" s="802"/>
      <c r="H55" s="802"/>
      <c r="I55" s="802"/>
      <c r="J55" s="802"/>
      <c r="K55" s="802"/>
      <c r="L55" s="802"/>
      <c r="M55" s="802"/>
      <c r="N55" s="802"/>
      <c r="O55" s="802"/>
      <c r="P55" s="802"/>
      <c r="Q55" s="802"/>
      <c r="R55" s="802"/>
      <c r="S55" s="802"/>
      <c r="T55" s="802"/>
      <c r="U55" s="803"/>
    </row>
    <row r="56" spans="2:21">
      <c r="B56" s="701"/>
      <c r="C56" s="693"/>
      <c r="D56" s="693"/>
      <c r="E56" s="693"/>
      <c r="F56" s="693"/>
      <c r="G56" s="693"/>
      <c r="H56" s="693"/>
      <c r="I56" s="693"/>
      <c r="J56" s="693"/>
      <c r="K56" s="693"/>
      <c r="L56" s="693"/>
      <c r="M56" s="693"/>
      <c r="N56" s="693"/>
      <c r="O56" s="693"/>
      <c r="P56" s="693"/>
      <c r="Q56" s="693"/>
      <c r="R56" s="693"/>
      <c r="S56" s="693"/>
      <c r="T56" s="693"/>
      <c r="U56" s="694"/>
    </row>
    <row r="57" spans="2:21" ht="34.5" customHeight="1">
      <c r="B57" s="686" t="s">
        <v>653</v>
      </c>
      <c r="C57" s="802" t="s">
        <v>654</v>
      </c>
      <c r="D57" s="802"/>
      <c r="E57" s="802"/>
      <c r="F57" s="802"/>
      <c r="G57" s="802"/>
      <c r="H57" s="802"/>
      <c r="I57" s="802"/>
      <c r="J57" s="802"/>
      <c r="K57" s="802"/>
      <c r="L57" s="802"/>
      <c r="M57" s="802"/>
      <c r="N57" s="802"/>
      <c r="O57" s="802"/>
      <c r="P57" s="802"/>
      <c r="Q57" s="802"/>
      <c r="R57" s="802"/>
      <c r="S57" s="802"/>
      <c r="T57" s="802"/>
      <c r="U57" s="803"/>
    </row>
    <row r="58" spans="2:21">
      <c r="B58" s="706"/>
      <c r="C58" s="693"/>
      <c r="D58" s="693"/>
      <c r="E58" s="693"/>
      <c r="F58" s="693"/>
      <c r="G58" s="693"/>
      <c r="H58" s="693"/>
      <c r="I58" s="693"/>
      <c r="J58" s="693"/>
      <c r="K58" s="693"/>
      <c r="L58" s="693"/>
      <c r="M58" s="693"/>
      <c r="N58" s="693"/>
      <c r="O58" s="693"/>
      <c r="P58" s="693"/>
      <c r="Q58" s="693"/>
      <c r="R58" s="693"/>
      <c r="S58" s="693"/>
      <c r="T58" s="693"/>
      <c r="U58" s="694"/>
    </row>
    <row r="59" spans="2:21" ht="30.75" customHeight="1">
      <c r="B59" s="695" t="s">
        <v>655</v>
      </c>
      <c r="C59" s="707" t="s">
        <v>656</v>
      </c>
      <c r="D59" s="708"/>
      <c r="E59" s="708"/>
      <c r="F59" s="708"/>
      <c r="G59" s="708"/>
      <c r="H59" s="708"/>
      <c r="I59" s="708"/>
      <c r="J59" s="708"/>
      <c r="K59" s="708"/>
      <c r="L59" s="708"/>
      <c r="M59" s="708"/>
      <c r="N59" s="708"/>
      <c r="O59" s="708"/>
      <c r="P59" s="708"/>
      <c r="Q59" s="708"/>
      <c r="R59" s="708"/>
      <c r="S59" s="708"/>
      <c r="T59" s="708"/>
      <c r="U59" s="70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C12" sqref="C12"/>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42" style="12" customWidth="1"/>
    <col min="6" max="6" width="44.218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813" t="s">
        <v>729</v>
      </c>
      <c r="C3" s="814"/>
      <c r="D3" s="814"/>
      <c r="E3" s="814"/>
      <c r="F3" s="815"/>
      <c r="G3" s="122"/>
    </row>
    <row r="4" spans="2:20" ht="16.5" customHeight="1">
      <c r="B4" s="816"/>
      <c r="C4" s="817"/>
      <c r="D4" s="817"/>
      <c r="E4" s="817"/>
      <c r="F4" s="818"/>
      <c r="G4" s="122"/>
    </row>
    <row r="5" spans="2:20" ht="71.25" customHeight="1">
      <c r="B5" s="816"/>
      <c r="C5" s="817"/>
      <c r="D5" s="817"/>
      <c r="E5" s="817"/>
      <c r="F5" s="818"/>
      <c r="G5" s="122"/>
    </row>
    <row r="6" spans="2:20" ht="21.75" customHeight="1">
      <c r="B6" s="819"/>
      <c r="C6" s="820"/>
      <c r="D6" s="820"/>
      <c r="E6" s="820"/>
      <c r="F6" s="821"/>
      <c r="G6" s="122"/>
    </row>
    <row r="8" spans="2:20" ht="21">
      <c r="B8" s="812" t="s">
        <v>479</v>
      </c>
      <c r="C8" s="812"/>
      <c r="D8" s="812"/>
      <c r="E8" s="812"/>
      <c r="F8" s="812"/>
      <c r="G8" s="812"/>
    </row>
    <row r="9" spans="2:20" ht="24.75" customHeight="1" thickBot="1">
      <c r="B9" s="114"/>
      <c r="C9" s="114"/>
      <c r="D9" s="114"/>
      <c r="E9" s="114"/>
      <c r="F9" s="114"/>
      <c r="G9" s="119"/>
    </row>
    <row r="10" spans="2:20" ht="27.75" customHeight="1" thickBot="1">
      <c r="B10" s="117" t="s">
        <v>169</v>
      </c>
      <c r="C10" s="102" t="s">
        <v>404</v>
      </c>
      <c r="D10" s="114"/>
      <c r="E10" s="114"/>
      <c r="F10" s="114"/>
      <c r="G10" s="119"/>
    </row>
    <row r="11" spans="2:20">
      <c r="B11" s="114"/>
      <c r="C11" s="114"/>
      <c r="D11" s="114"/>
      <c r="E11" s="114"/>
      <c r="F11" s="114"/>
      <c r="G11" s="119"/>
    </row>
    <row r="12" spans="2:20" s="9" customFormat="1" ht="31.5" customHeight="1" thickBot="1">
      <c r="B12" s="83" t="s">
        <v>582</v>
      </c>
      <c r="G12" s="28"/>
      <c r="L12" s="33"/>
      <c r="M12" s="33"/>
      <c r="N12" s="33"/>
      <c r="O12" s="33"/>
      <c r="P12" s="33"/>
      <c r="Q12" s="68"/>
      <c r="S12" s="8"/>
      <c r="T12" s="8"/>
    </row>
    <row r="13" spans="2:20" s="9" customFormat="1" ht="26.25" customHeight="1" thickBot="1">
      <c r="B13" s="102" t="s">
        <v>414</v>
      </c>
      <c r="C13" s="124" t="s">
        <v>621</v>
      </c>
      <c r="G13" s="109"/>
      <c r="L13" s="33"/>
      <c r="M13" s="33"/>
      <c r="N13" s="33"/>
      <c r="O13" s="33"/>
      <c r="P13" s="33"/>
      <c r="Q13" s="68"/>
      <c r="S13" s="8"/>
      <c r="T13" s="8"/>
    </row>
    <row r="14" spans="2:20" s="9" customFormat="1" ht="26.25" customHeight="1" thickBot="1">
      <c r="B14" s="102" t="s">
        <v>416</v>
      </c>
      <c r="C14" s="172" t="s">
        <v>616</v>
      </c>
      <c r="G14" s="123"/>
      <c r="L14" s="33"/>
      <c r="M14" s="33"/>
      <c r="N14" s="33"/>
      <c r="O14" s="33"/>
      <c r="P14" s="33"/>
      <c r="Q14" s="68"/>
      <c r="S14" s="8"/>
      <c r="T14" s="8"/>
    </row>
    <row r="15" spans="2:20" s="9" customFormat="1" ht="26.25" customHeight="1" thickBot="1">
      <c r="B15" s="102" t="s">
        <v>416</v>
      </c>
      <c r="C15" s="172" t="s">
        <v>617</v>
      </c>
      <c r="G15" s="123"/>
      <c r="L15" s="33"/>
      <c r="M15" s="33"/>
      <c r="N15" s="33"/>
      <c r="O15" s="33"/>
      <c r="P15" s="33"/>
      <c r="Q15" s="68"/>
      <c r="S15" s="8"/>
      <c r="T15" s="8"/>
    </row>
    <row r="16" spans="2:20" s="9" customFormat="1" ht="26.25" customHeight="1" thickBot="1">
      <c r="B16" s="102" t="s">
        <v>414</v>
      </c>
      <c r="C16" s="172" t="s">
        <v>618</v>
      </c>
      <c r="G16" s="123"/>
      <c r="L16" s="33"/>
      <c r="M16" s="33"/>
      <c r="N16" s="33"/>
      <c r="O16" s="33"/>
      <c r="P16" s="33"/>
      <c r="Q16" s="68"/>
      <c r="S16" s="8"/>
      <c r="T16" s="8"/>
    </row>
    <row r="17" spans="2:20" s="9" customFormat="1" ht="26.25" customHeight="1" thickBot="1">
      <c r="B17" s="102" t="s">
        <v>414</v>
      </c>
      <c r="C17" s="124" t="s">
        <v>619</v>
      </c>
      <c r="G17" s="109"/>
      <c r="L17" s="33"/>
      <c r="M17" s="33"/>
      <c r="N17" s="33"/>
      <c r="O17" s="33"/>
      <c r="P17" s="33"/>
      <c r="Q17" s="68"/>
      <c r="S17" s="8"/>
      <c r="T17" s="8"/>
    </row>
    <row r="18" spans="2:20" s="9" customFormat="1" ht="26.25" customHeight="1" thickBot="1">
      <c r="B18" s="102" t="s">
        <v>416</v>
      </c>
      <c r="C18" s="124" t="s">
        <v>620</v>
      </c>
      <c r="G18" s="123"/>
      <c r="L18" s="33"/>
      <c r="M18" s="33"/>
      <c r="N18" s="33"/>
      <c r="O18" s="33"/>
      <c r="P18" s="33"/>
      <c r="Q18" s="68"/>
      <c r="S18" s="8"/>
      <c r="T18" s="8"/>
    </row>
    <row r="19" spans="2:20" s="9" customFormat="1" ht="26.25" customHeight="1" thickBot="1">
      <c r="B19" s="102" t="s">
        <v>414</v>
      </c>
      <c r="C19" s="124" t="s">
        <v>622</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538</v>
      </c>
      <c r="C21" s="243" t="s">
        <v>469</v>
      </c>
      <c r="D21" s="243" t="s">
        <v>445</v>
      </c>
      <c r="E21" s="243" t="s">
        <v>437</v>
      </c>
      <c r="F21" s="243" t="s">
        <v>551</v>
      </c>
      <c r="G21" s="40"/>
      <c r="M21" s="25"/>
      <c r="T21" s="25"/>
    </row>
    <row r="22" spans="2:20" s="103" customFormat="1" ht="36" customHeight="1">
      <c r="B22" s="637" t="s">
        <v>541</v>
      </c>
      <c r="C22" s="643" t="s">
        <v>435</v>
      </c>
      <c r="D22" s="646" t="s">
        <v>441</v>
      </c>
      <c r="E22" s="650" t="s">
        <v>581</v>
      </c>
      <c r="F22" s="646" t="s">
        <v>446</v>
      </c>
      <c r="G22" s="174"/>
      <c r="M22" s="635"/>
      <c r="T22" s="635"/>
    </row>
    <row r="23" spans="2:20" s="103" customFormat="1" ht="35.25" customHeight="1">
      <c r="B23" s="638" t="s">
        <v>456</v>
      </c>
      <c r="C23" s="644" t="s">
        <v>436</v>
      </c>
      <c r="D23" s="647" t="s">
        <v>442</v>
      </c>
      <c r="E23" s="651" t="s">
        <v>581</v>
      </c>
      <c r="F23" s="647" t="s">
        <v>446</v>
      </c>
      <c r="G23" s="174"/>
      <c r="M23" s="635"/>
      <c r="T23" s="635"/>
    </row>
    <row r="24" spans="2:20" s="103" customFormat="1" ht="34.5" customHeight="1">
      <c r="B24" s="638" t="s">
        <v>453</v>
      </c>
      <c r="C24" s="644" t="s">
        <v>436</v>
      </c>
      <c r="D24" s="647" t="s">
        <v>443</v>
      </c>
      <c r="E24" s="651" t="s">
        <v>581</v>
      </c>
      <c r="F24" s="647" t="s">
        <v>446</v>
      </c>
      <c r="G24" s="174"/>
      <c r="M24" s="635"/>
      <c r="T24" s="635"/>
    </row>
    <row r="25" spans="2:20" s="103" customFormat="1" ht="32.25" customHeight="1">
      <c r="B25" s="639" t="s">
        <v>454</v>
      </c>
      <c r="C25" s="644" t="s">
        <v>435</v>
      </c>
      <c r="D25" s="647" t="s">
        <v>444</v>
      </c>
      <c r="E25" s="652" t="s">
        <v>600</v>
      </c>
      <c r="F25" s="655"/>
      <c r="G25" s="174"/>
      <c r="M25" s="635"/>
      <c r="T25" s="635"/>
    </row>
    <row r="26" spans="2:20" s="103" customFormat="1" ht="30.75" customHeight="1">
      <c r="B26" s="640" t="s">
        <v>539</v>
      </c>
      <c r="C26" s="644" t="s">
        <v>435</v>
      </c>
      <c r="D26" s="647"/>
      <c r="E26" s="652"/>
      <c r="F26" s="655"/>
      <c r="G26" s="174"/>
      <c r="M26" s="635"/>
      <c r="T26" s="635"/>
    </row>
    <row r="27" spans="2:20" s="103" customFormat="1" ht="32.25" customHeight="1">
      <c r="B27" s="641" t="s">
        <v>540</v>
      </c>
      <c r="C27" s="644" t="s">
        <v>435</v>
      </c>
      <c r="D27" s="648" t="s">
        <v>536</v>
      </c>
      <c r="E27" s="652"/>
      <c r="F27" s="655"/>
      <c r="G27" s="174"/>
      <c r="M27" s="635"/>
      <c r="T27" s="635"/>
    </row>
    <row r="28" spans="2:20" s="103" customFormat="1" ht="27" customHeight="1">
      <c r="B28" s="639" t="s">
        <v>455</v>
      </c>
      <c r="C28" s="644" t="s">
        <v>438</v>
      </c>
      <c r="D28" s="647" t="s">
        <v>480</v>
      </c>
      <c r="E28" s="652" t="s">
        <v>457</v>
      </c>
      <c r="F28" s="655"/>
      <c r="G28" s="174"/>
      <c r="M28" s="635"/>
      <c r="T28" s="635"/>
    </row>
    <row r="29" spans="2:20" s="103" customFormat="1" ht="27" customHeight="1">
      <c r="B29" s="641" t="s">
        <v>450</v>
      </c>
      <c r="C29" s="644" t="s">
        <v>435</v>
      </c>
      <c r="D29" s="647"/>
      <c r="E29" s="652"/>
      <c r="F29" s="647" t="s">
        <v>405</v>
      </c>
      <c r="G29" s="174"/>
      <c r="M29" s="635"/>
      <c r="T29" s="635"/>
    </row>
    <row r="30" spans="2:20" s="103" customFormat="1" ht="32.25" customHeight="1">
      <c r="B30" s="639" t="s">
        <v>205</v>
      </c>
      <c r="C30" s="644" t="s">
        <v>440</v>
      </c>
      <c r="D30" s="647" t="s">
        <v>553</v>
      </c>
      <c r="E30" s="653"/>
      <c r="F30" s="647" t="s">
        <v>552</v>
      </c>
      <c r="G30" s="636"/>
      <c r="M30" s="635"/>
    </row>
    <row r="31" spans="2:20" s="103" customFormat="1" ht="27.75" customHeight="1">
      <c r="B31" s="642" t="s">
        <v>537</v>
      </c>
      <c r="C31" s="645" t="s">
        <v>439</v>
      </c>
      <c r="D31" s="649"/>
      <c r="E31" s="654"/>
      <c r="F31" s="649"/>
      <c r="G31" s="636"/>
      <c r="M31" s="635"/>
    </row>
    <row r="32" spans="2:20" s="103" customFormat="1" ht="23.25" customHeight="1">
      <c r="C32" s="175"/>
      <c r="D32" s="175"/>
      <c r="E32" s="175"/>
      <c r="G32" s="636"/>
      <c r="M32" s="63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31"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7" width="32" style="12" customWidth="1"/>
    <col min="8" max="8" width="14.6640625" style="12" customWidth="1"/>
    <col min="9" max="16384" width="9.109375" style="12"/>
  </cols>
  <sheetData>
    <row r="1" spans="1:8">
      <c r="A1" s="8" t="s">
        <v>408</v>
      </c>
      <c r="B1" s="8" t="s">
        <v>40</v>
      </c>
      <c r="C1" s="120" t="s">
        <v>232</v>
      </c>
      <c r="D1" s="8" t="s">
        <v>413</v>
      </c>
      <c r="E1" s="120" t="s">
        <v>448</v>
      </c>
      <c r="F1" s="120" t="s">
        <v>547</v>
      </c>
      <c r="G1" s="120" t="s">
        <v>564</v>
      </c>
      <c r="H1" s="120" t="s">
        <v>575</v>
      </c>
    </row>
    <row r="2" spans="1:8">
      <c r="A2" s="12" t="s">
        <v>28</v>
      </c>
      <c r="B2" s="12" t="s">
        <v>26</v>
      </c>
      <c r="C2" s="10">
        <v>2006</v>
      </c>
      <c r="D2" s="12" t="s">
        <v>414</v>
      </c>
      <c r="E2" s="10">
        <f>'2. LRAMVA Threshold'!D9</f>
        <v>0</v>
      </c>
      <c r="F2" s="26" t="s">
        <v>168</v>
      </c>
      <c r="G2" s="12" t="s">
        <v>565</v>
      </c>
      <c r="H2" s="12" t="s">
        <v>583</v>
      </c>
    </row>
    <row r="3" spans="1:8">
      <c r="A3" s="12" t="s">
        <v>369</v>
      </c>
      <c r="B3" s="12" t="s">
        <v>26</v>
      </c>
      <c r="C3" s="10">
        <v>2007</v>
      </c>
      <c r="D3" s="12" t="s">
        <v>415</v>
      </c>
      <c r="E3" s="10">
        <f>'2. LRAMVA Threshold'!D24</f>
        <v>0</v>
      </c>
      <c r="F3" s="12" t="s">
        <v>548</v>
      </c>
      <c r="G3" s="12" t="s">
        <v>566</v>
      </c>
      <c r="H3" s="12" t="s">
        <v>576</v>
      </c>
    </row>
    <row r="4" spans="1:8">
      <c r="A4" s="12" t="s">
        <v>370</v>
      </c>
      <c r="B4" s="12" t="s">
        <v>27</v>
      </c>
      <c r="C4" s="10">
        <v>2008</v>
      </c>
      <c r="D4" s="12" t="s">
        <v>416</v>
      </c>
      <c r="F4" s="12" t="s">
        <v>167</v>
      </c>
      <c r="G4" s="12" t="s">
        <v>567</v>
      </c>
    </row>
    <row r="5" spans="1:8">
      <c r="A5" s="12" t="s">
        <v>371</v>
      </c>
      <c r="B5" s="12" t="s">
        <v>27</v>
      </c>
      <c r="C5" s="10">
        <v>2009</v>
      </c>
      <c r="F5" s="12" t="s">
        <v>366</v>
      </c>
      <c r="G5" s="12" t="s">
        <v>568</v>
      </c>
    </row>
    <row r="6" spans="1:8">
      <c r="A6" s="12" t="s">
        <v>372</v>
      </c>
      <c r="B6" s="12" t="s">
        <v>27</v>
      </c>
      <c r="C6" s="10">
        <v>2010</v>
      </c>
      <c r="F6" s="12" t="s">
        <v>367</v>
      </c>
      <c r="G6" s="12" t="s">
        <v>569</v>
      </c>
    </row>
    <row r="7" spans="1:8">
      <c r="A7" s="12" t="s">
        <v>373</v>
      </c>
      <c r="B7" s="12" t="s">
        <v>27</v>
      </c>
      <c r="C7" s="10">
        <v>2011</v>
      </c>
      <c r="F7" s="12" t="s">
        <v>368</v>
      </c>
      <c r="G7" s="12" t="s">
        <v>570</v>
      </c>
    </row>
    <row r="8" spans="1:8">
      <c r="A8" s="12" t="s">
        <v>374</v>
      </c>
      <c r="B8" s="12" t="s">
        <v>27</v>
      </c>
      <c r="C8" s="10">
        <v>2012</v>
      </c>
      <c r="F8" s="12" t="s">
        <v>556</v>
      </c>
      <c r="G8" s="12" t="s">
        <v>571</v>
      </c>
    </row>
    <row r="9" spans="1:8">
      <c r="A9" s="12" t="s">
        <v>375</v>
      </c>
      <c r="B9" s="12" t="s">
        <v>27</v>
      </c>
      <c r="C9" s="10">
        <v>2013</v>
      </c>
      <c r="G9" s="12" t="s">
        <v>572</v>
      </c>
    </row>
    <row r="10" spans="1:8">
      <c r="A10" s="12" t="s">
        <v>376</v>
      </c>
      <c r="B10" s="12" t="s">
        <v>27</v>
      </c>
      <c r="C10" s="10">
        <v>2014</v>
      </c>
      <c r="G10" s="12" t="s">
        <v>573</v>
      </c>
    </row>
    <row r="11" spans="1:8">
      <c r="A11" s="12" t="s">
        <v>377</v>
      </c>
      <c r="B11" s="12" t="s">
        <v>27</v>
      </c>
      <c r="C11" s="10">
        <v>2015</v>
      </c>
      <c r="G11" s="12" t="s">
        <v>574</v>
      </c>
    </row>
    <row r="12" spans="1:8">
      <c r="A12" s="12" t="s">
        <v>378</v>
      </c>
      <c r="B12" s="12" t="s">
        <v>27</v>
      </c>
      <c r="C12" s="10">
        <v>2016</v>
      </c>
    </row>
    <row r="13" spans="1:8">
      <c r="A13" s="12" t="s">
        <v>379</v>
      </c>
      <c r="B13" s="12" t="s">
        <v>27</v>
      </c>
      <c r="C13" s="10">
        <v>2017</v>
      </c>
    </row>
    <row r="14" spans="1:8">
      <c r="A14" s="12" t="s">
        <v>380</v>
      </c>
      <c r="B14" s="12" t="s">
        <v>27</v>
      </c>
      <c r="C14" s="10">
        <v>2018</v>
      </c>
    </row>
    <row r="15" spans="1:8">
      <c r="A15" s="12" t="s">
        <v>381</v>
      </c>
      <c r="B15" s="12" t="s">
        <v>27</v>
      </c>
      <c r="C15" s="10">
        <v>2019</v>
      </c>
    </row>
    <row r="16" spans="1:8">
      <c r="A16" s="12" t="s">
        <v>382</v>
      </c>
      <c r="B16" s="12" t="s">
        <v>27</v>
      </c>
      <c r="C16" s="10">
        <v>2020</v>
      </c>
    </row>
    <row r="17" spans="1:2">
      <c r="A17" s="12" t="s">
        <v>383</v>
      </c>
      <c r="B17" s="12" t="s">
        <v>27</v>
      </c>
    </row>
    <row r="18" spans="1:2">
      <c r="A18" s="12" t="s">
        <v>384</v>
      </c>
      <c r="B18" s="12" t="s">
        <v>27</v>
      </c>
    </row>
    <row r="19" spans="1:2">
      <c r="A19" s="12" t="s">
        <v>385</v>
      </c>
      <c r="B19" s="12" t="s">
        <v>27</v>
      </c>
    </row>
    <row r="20" spans="1:2">
      <c r="A20" s="12" t="s">
        <v>386</v>
      </c>
      <c r="B20" s="12" t="s">
        <v>27</v>
      </c>
    </row>
    <row r="21" spans="1:2">
      <c r="A21" s="12" t="s">
        <v>387</v>
      </c>
      <c r="B21" s="12" t="s">
        <v>27</v>
      </c>
    </row>
    <row r="22" spans="1:2">
      <c r="A22" s="12" t="s">
        <v>388</v>
      </c>
      <c r="B22" s="12" t="s">
        <v>27</v>
      </c>
    </row>
    <row r="23" spans="1:2">
      <c r="A23" s="12" t="s">
        <v>389</v>
      </c>
      <c r="B23" s="12" t="s">
        <v>27</v>
      </c>
    </row>
    <row r="24" spans="1:2">
      <c r="A24" s="12" t="s">
        <v>390</v>
      </c>
      <c r="B24" s="12" t="s">
        <v>27</v>
      </c>
    </row>
    <row r="25" spans="1:2">
      <c r="A25" s="12" t="s">
        <v>391</v>
      </c>
      <c r="B25" s="12" t="s">
        <v>27</v>
      </c>
    </row>
    <row r="26" spans="1:2">
      <c r="A26" s="12" t="s">
        <v>31</v>
      </c>
      <c r="B26" s="12" t="s">
        <v>26</v>
      </c>
    </row>
    <row r="27" spans="1:2">
      <c r="A27" s="12" t="s">
        <v>392</v>
      </c>
      <c r="B27" s="12" t="s">
        <v>27</v>
      </c>
    </row>
    <row r="28" spans="1:2">
      <c r="A28" s="12" t="s">
        <v>393</v>
      </c>
      <c r="B28" s="12" t="s">
        <v>27</v>
      </c>
    </row>
    <row r="29" spans="1:2">
      <c r="A29" s="12" t="s">
        <v>394</v>
      </c>
      <c r="B29" s="12" t="s">
        <v>27</v>
      </c>
    </row>
    <row r="30" spans="1:2">
      <c r="A30" s="12" t="s">
        <v>29</v>
      </c>
      <c r="B30" s="12" t="s">
        <v>27</v>
      </c>
    </row>
    <row r="31" spans="1:2">
      <c r="A31" s="12" t="s">
        <v>395</v>
      </c>
      <c r="B31" s="12" t="s">
        <v>27</v>
      </c>
    </row>
    <row r="32" spans="1:2">
      <c r="A32" s="12" t="s">
        <v>396</v>
      </c>
      <c r="B32" s="12" t="s">
        <v>27</v>
      </c>
    </row>
    <row r="33" spans="1:2">
      <c r="A33" s="12" t="s">
        <v>397</v>
      </c>
      <c r="B33" s="12" t="s">
        <v>27</v>
      </c>
    </row>
    <row r="34" spans="1:2">
      <c r="A34" s="12" t="s">
        <v>398</v>
      </c>
      <c r="B34" s="12" t="s">
        <v>27</v>
      </c>
    </row>
    <row r="35" spans="1:2">
      <c r="A35" s="12" t="s">
        <v>399</v>
      </c>
      <c r="B35" s="12" t="s">
        <v>27</v>
      </c>
    </row>
    <row r="36" spans="1:2">
      <c r="A36" s="12" t="s">
        <v>400</v>
      </c>
      <c r="B36" s="12" t="s">
        <v>27</v>
      </c>
    </row>
    <row r="37" spans="1:2">
      <c r="A37" s="12" t="s">
        <v>401</v>
      </c>
      <c r="B37" s="12" t="s">
        <v>27</v>
      </c>
    </row>
    <row r="38" spans="1:2">
      <c r="A38" s="12" t="s">
        <v>402</v>
      </c>
      <c r="B38" s="12" t="s">
        <v>27</v>
      </c>
    </row>
    <row r="39" spans="1:2">
      <c r="A39" s="12" t="s">
        <v>403</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zoomScale="70" zoomScaleNormal="70" workbookViewId="0">
      <selection activeCell="I25" sqref="I25"/>
    </sheetView>
  </sheetViews>
  <sheetFormatPr defaultColWidth="9.109375" defaultRowHeight="15.6"/>
  <cols>
    <col min="1" max="1" width="2.6640625" style="9" customWidth="1"/>
    <col min="2" max="2" width="33.5546875" style="9" customWidth="1"/>
    <col min="3" max="4" width="29.5546875" style="9" customWidth="1"/>
    <col min="5" max="5" width="24.44140625" style="17" customWidth="1"/>
    <col min="6" max="6" width="34.44140625"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customWidth="1"/>
    <col min="13" max="13" width="24" style="9" customWidth="1"/>
    <col min="14" max="14" width="24.109375" style="9" customWidth="1"/>
    <col min="15" max="15" width="21.44140625" style="9" customWidth="1"/>
    <col min="16" max="16" width="22.109375" style="9" customWidth="1"/>
    <col min="17" max="17" width="16.44140625" style="9" customWidth="1"/>
    <col min="18" max="18" width="15.5546875" style="9" customWidth="1"/>
    <col min="19" max="19" width="17.109375" style="9" customWidth="1"/>
    <col min="20" max="20" width="13.6640625" style="8" customWidth="1"/>
    <col min="21" max="21" width="6.33203125" style="8" customWidth="1"/>
    <col min="22" max="22" width="13.5546875" style="9" customWidth="1"/>
    <col min="23" max="23" width="15.33203125" style="9" customWidth="1"/>
    <col min="24" max="16384" width="9.109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169</v>
      </c>
      <c r="C4" s="126" t="s">
        <v>173</v>
      </c>
      <c r="E4" s="9"/>
      <c r="T4" s="9"/>
      <c r="V4" s="8"/>
    </row>
    <row r="5" spans="2:22" ht="26.25" customHeight="1" thickBot="1">
      <c r="C5" s="129" t="s">
        <v>170</v>
      </c>
      <c r="E5" s="9"/>
      <c r="T5" s="9"/>
      <c r="V5" s="8"/>
    </row>
    <row r="6" spans="2:22" ht="27" customHeight="1" thickBot="1">
      <c r="B6" s="83"/>
      <c r="C6" s="562" t="s">
        <v>549</v>
      </c>
      <c r="D6" s="17"/>
      <c r="E6" s="9"/>
      <c r="T6" s="9"/>
      <c r="V6" s="8"/>
    </row>
    <row r="7" spans="2:22" ht="21" customHeight="1">
      <c r="B7" s="530"/>
      <c r="C7" s="17"/>
      <c r="D7" s="17"/>
      <c r="E7" s="9"/>
      <c r="T7" s="9"/>
      <c r="V7" s="8"/>
    </row>
    <row r="8" spans="2:22" ht="24.75" customHeight="1">
      <c r="B8" s="117" t="s">
        <v>237</v>
      </c>
      <c r="C8" s="189" t="s">
        <v>750</v>
      </c>
      <c r="D8" s="594" t="s">
        <v>751</v>
      </c>
      <c r="E8" s="9"/>
      <c r="T8" s="9"/>
      <c r="V8" s="8"/>
    </row>
    <row r="9" spans="2:22" ht="41.25" customHeight="1">
      <c r="B9" s="544" t="s">
        <v>518</v>
      </c>
      <c r="C9" s="540"/>
      <c r="D9" s="538"/>
      <c r="E9" s="538"/>
      <c r="F9" s="538"/>
      <c r="G9" s="538"/>
      <c r="H9" s="538"/>
      <c r="I9" s="538"/>
      <c r="J9" s="539"/>
      <c r="K9" s="539"/>
      <c r="L9" s="539"/>
      <c r="M9" s="18"/>
      <c r="T9" s="9"/>
      <c r="V9" s="8"/>
    </row>
    <row r="10" spans="2:22" ht="10.5" customHeight="1">
      <c r="B10" s="544"/>
      <c r="C10" s="540"/>
      <c r="D10" s="538"/>
      <c r="E10" s="538"/>
      <c r="F10" s="538"/>
      <c r="G10" s="538"/>
      <c r="H10" s="538"/>
      <c r="I10" s="538"/>
      <c r="J10" s="539"/>
      <c r="K10" s="539"/>
      <c r="L10" s="539"/>
      <c r="M10" s="18"/>
      <c r="T10" s="9"/>
      <c r="V10" s="8"/>
    </row>
    <row r="11" spans="2:22" s="542" customFormat="1" ht="26.25" customHeight="1">
      <c r="B11" s="561" t="s">
        <v>554</v>
      </c>
      <c r="C11" s="560"/>
      <c r="D11" s="560"/>
      <c r="E11" s="560"/>
      <c r="F11" s="560"/>
      <c r="G11" s="560"/>
      <c r="H11" s="560"/>
      <c r="T11" s="543"/>
      <c r="U11" s="543"/>
    </row>
    <row r="12" spans="2:22" s="32" customFormat="1" ht="18.75" customHeight="1">
      <c r="B12" s="537"/>
      <c r="T12" s="186"/>
      <c r="U12" s="186"/>
    </row>
    <row r="13" spans="2:22" s="32" customFormat="1" ht="22.5" customHeight="1" thickBot="1">
      <c r="B13" s="185" t="s">
        <v>506</v>
      </c>
      <c r="C13" s="17"/>
      <c r="F13" s="185" t="s">
        <v>507</v>
      </c>
      <c r="G13" s="36"/>
      <c r="H13" s="31"/>
      <c r="I13" s="9"/>
      <c r="J13" s="184" t="s">
        <v>504</v>
      </c>
      <c r="N13" s="103"/>
      <c r="P13" s="9"/>
      <c r="Q13" s="187"/>
      <c r="R13" s="42"/>
      <c r="T13" s="186"/>
      <c r="U13" s="186"/>
    </row>
    <row r="14" spans="2:22" ht="29.25" customHeight="1" thickBot="1">
      <c r="B14" s="124" t="s">
        <v>545</v>
      </c>
      <c r="D14" s="535" t="s">
        <v>752</v>
      </c>
      <c r="E14" s="130"/>
      <c r="F14" s="124" t="s">
        <v>546</v>
      </c>
      <c r="H14" s="535" t="s">
        <v>755</v>
      </c>
      <c r="J14" s="124" t="s">
        <v>513</v>
      </c>
      <c r="L14" s="132"/>
      <c r="N14" s="103"/>
      <c r="Q14" s="99"/>
      <c r="R14" s="96"/>
    </row>
    <row r="15" spans="2:22" ht="26.25" customHeight="1" thickBot="1">
      <c r="B15" s="124" t="s">
        <v>422</v>
      </c>
      <c r="C15" s="106"/>
      <c r="D15" s="535" t="s">
        <v>753</v>
      </c>
      <c r="F15" s="124" t="s">
        <v>412</v>
      </c>
      <c r="G15" s="127"/>
      <c r="H15" s="535" t="s">
        <v>754</v>
      </c>
      <c r="I15" s="17"/>
      <c r="J15" s="124" t="s">
        <v>514</v>
      </c>
      <c r="L15" s="132"/>
      <c r="M15" s="103"/>
      <c r="Q15" s="108"/>
      <c r="R15" s="96"/>
    </row>
    <row r="16" spans="2:22" ht="28.5" customHeight="1" thickBot="1">
      <c r="B16" s="124" t="s">
        <v>452</v>
      </c>
      <c r="C16" s="106"/>
      <c r="D16" s="536">
        <v>2018</v>
      </c>
      <c r="E16" s="103"/>
      <c r="F16" s="124" t="s">
        <v>432</v>
      </c>
      <c r="G16" s="125"/>
      <c r="H16" s="536">
        <v>2019</v>
      </c>
      <c r="I16" s="103"/>
      <c r="K16" s="195"/>
      <c r="L16" s="195"/>
      <c r="M16" s="195"/>
      <c r="N16" s="195"/>
      <c r="Q16" s="115"/>
      <c r="R16" s="96"/>
    </row>
    <row r="17" spans="1:21" ht="29.25" customHeight="1">
      <c r="B17" s="124" t="s">
        <v>419</v>
      </c>
      <c r="C17" s="106"/>
      <c r="D17" s="713">
        <v>448012</v>
      </c>
      <c r="E17" s="121"/>
      <c r="F17" s="720" t="s">
        <v>666</v>
      </c>
      <c r="G17" s="195"/>
      <c r="H17" s="714">
        <v>1</v>
      </c>
      <c r="I17" s="17"/>
      <c r="M17" s="195"/>
      <c r="N17" s="195"/>
      <c r="P17" s="99"/>
      <c r="Q17" s="99"/>
      <c r="R17" s="96"/>
    </row>
    <row r="18" spans="1:21" s="28" customFormat="1" ht="29.25" customHeight="1">
      <c r="B18" s="124"/>
      <c r="C18" s="715"/>
      <c r="D18" s="712"/>
      <c r="E18" s="716"/>
      <c r="F18" s="711"/>
      <c r="G18" s="717"/>
      <c r="H18" s="718"/>
      <c r="I18" s="163"/>
      <c r="M18" s="717"/>
      <c r="N18" s="717"/>
      <c r="P18" s="717"/>
      <c r="Q18" s="717"/>
      <c r="R18" s="719"/>
      <c r="T18" s="37"/>
      <c r="U18" s="37"/>
    </row>
    <row r="19" spans="1:21" ht="27.75" customHeight="1" thickBot="1">
      <c r="E19" s="9"/>
      <c r="F19" s="124" t="s">
        <v>433</v>
      </c>
      <c r="G19" s="596" t="s">
        <v>361</v>
      </c>
      <c r="H19" s="242">
        <f>SUM(R54,R57,R60,R63,R66,R69,R72,R75,R78)</f>
        <v>400550.38518094877</v>
      </c>
      <c r="I19" s="17"/>
      <c r="J19" s="115"/>
      <c r="K19" s="115"/>
      <c r="L19" s="115"/>
      <c r="M19" s="115"/>
      <c r="N19" s="115"/>
      <c r="P19" s="115"/>
      <c r="Q19" s="115"/>
      <c r="R19" s="96"/>
    </row>
    <row r="20" spans="1:21" ht="27.75" customHeight="1" thickBot="1">
      <c r="E20" s="9"/>
      <c r="F20" s="124" t="s">
        <v>434</v>
      </c>
      <c r="G20" s="596" t="s">
        <v>362</v>
      </c>
      <c r="H20" s="131">
        <f>-SUM(R55,R58,R61,R64,R67,R70,R73,R76,R79)</f>
        <v>0</v>
      </c>
      <c r="I20" s="17"/>
      <c r="J20" s="115"/>
      <c r="P20" s="115"/>
      <c r="Q20" s="115"/>
      <c r="R20" s="96"/>
    </row>
    <row r="21" spans="1:21" ht="27.75" customHeight="1" thickBot="1">
      <c r="C21" s="32"/>
      <c r="D21" s="32"/>
      <c r="E21" s="32"/>
      <c r="F21" s="124" t="s">
        <v>406</v>
      </c>
      <c r="G21" s="596" t="s">
        <v>363</v>
      </c>
      <c r="H21" s="188">
        <f>R84</f>
        <v>10293.310419181258</v>
      </c>
      <c r="I21" s="103"/>
      <c r="P21" s="115"/>
      <c r="Q21" s="115"/>
      <c r="R21" s="96"/>
    </row>
    <row r="22" spans="1:21" ht="27.75" customHeight="1">
      <c r="C22" s="32"/>
      <c r="D22" s="32"/>
      <c r="E22" s="32"/>
      <c r="F22" s="124" t="s">
        <v>508</v>
      </c>
      <c r="G22" s="596" t="s">
        <v>447</v>
      </c>
      <c r="H22" s="188">
        <f>H19-H20+H21</f>
        <v>410843.69560013001</v>
      </c>
      <c r="I22" s="103"/>
      <c r="P22" s="195"/>
      <c r="Q22" s="195"/>
      <c r="R22" s="96"/>
    </row>
    <row r="23" spans="1:21" ht="22.5" customHeight="1">
      <c r="A23" s="28"/>
      <c r="E23" s="9"/>
    </row>
    <row r="24" spans="1:21" ht="13.5" customHeight="1">
      <c r="A24" s="28"/>
      <c r="B24" s="118" t="s">
        <v>417</v>
      </c>
      <c r="C24" s="35"/>
      <c r="E24" s="9"/>
    </row>
    <row r="25" spans="1:21" ht="13.5" customHeight="1">
      <c r="A25" s="28"/>
      <c r="B25" s="118"/>
      <c r="C25" s="35"/>
      <c r="E25" s="9"/>
    </row>
    <row r="26" spans="1:21" ht="108" customHeight="1">
      <c r="A26" s="28"/>
      <c r="B26" s="824" t="s">
        <v>673</v>
      </c>
      <c r="C26" s="824"/>
      <c r="D26" s="824"/>
      <c r="E26" s="824"/>
      <c r="F26" s="824"/>
      <c r="G26" s="824"/>
    </row>
    <row r="27" spans="1:21" ht="14.25" customHeight="1">
      <c r="A27" s="28"/>
      <c r="B27" s="541"/>
      <c r="C27" s="541"/>
      <c r="D27" s="531"/>
      <c r="E27" s="531"/>
      <c r="F27" s="531"/>
      <c r="G27" s="541"/>
    </row>
    <row r="28" spans="1:21" s="17" customFormat="1" ht="27" customHeight="1">
      <c r="B28" s="827" t="s">
        <v>505</v>
      </c>
      <c r="C28" s="828"/>
      <c r="D28" s="133" t="s">
        <v>40</v>
      </c>
      <c r="E28" s="134" t="s">
        <v>664</v>
      </c>
      <c r="F28" s="134" t="s">
        <v>406</v>
      </c>
      <c r="G28" s="135" t="s">
        <v>407</v>
      </c>
      <c r="T28" s="136"/>
      <c r="U28" s="136"/>
    </row>
    <row r="29" spans="1:21" ht="20.25" customHeight="1">
      <c r="B29" s="822" t="s">
        <v>28</v>
      </c>
      <c r="C29" s="823"/>
      <c r="D29" s="742" t="s">
        <v>26</v>
      </c>
      <c r="E29" s="138">
        <f>SUM(D54:D80)</f>
        <v>18354.378159603977</v>
      </c>
      <c r="F29" s="139">
        <f>D84</f>
        <v>471.66928041398938</v>
      </c>
      <c r="G29" s="138">
        <f>E29+F29</f>
        <v>18826.047440017966</v>
      </c>
    </row>
    <row r="30" spans="1:21" ht="20.25" customHeight="1">
      <c r="B30" s="822" t="s">
        <v>369</v>
      </c>
      <c r="C30" s="823"/>
      <c r="D30" s="742" t="s">
        <v>26</v>
      </c>
      <c r="E30" s="140">
        <f>SUM(E54:E80)</f>
        <v>145446.16464225165</v>
      </c>
      <c r="F30" s="141">
        <f>E84</f>
        <v>3737.663418462862</v>
      </c>
      <c r="G30" s="140">
        <f>E30+F30</f>
        <v>149183.8280607145</v>
      </c>
    </row>
    <row r="31" spans="1:21" ht="20.25" customHeight="1">
      <c r="B31" s="822" t="s">
        <v>756</v>
      </c>
      <c r="C31" s="823"/>
      <c r="D31" s="742" t="s">
        <v>27</v>
      </c>
      <c r="E31" s="140">
        <f>SUM(F54:F80)</f>
        <v>215830.58285312011</v>
      </c>
      <c r="F31" s="141">
        <f>F84</f>
        <v>5546.3963322775799</v>
      </c>
      <c r="G31" s="140">
        <f t="shared" ref="G31:G32" si="0">E31+F31</f>
        <v>221376.97918539768</v>
      </c>
    </row>
    <row r="32" spans="1:21" ht="20.25" customHeight="1">
      <c r="B32" s="822" t="s">
        <v>757</v>
      </c>
      <c r="C32" s="823"/>
      <c r="D32" s="742" t="s">
        <v>27</v>
      </c>
      <c r="E32" s="140">
        <f>SUM(G54:G80)</f>
        <v>20919.259525973015</v>
      </c>
      <c r="F32" s="141">
        <f>G84</f>
        <v>537.58138802682743</v>
      </c>
      <c r="G32" s="140">
        <f t="shared" si="0"/>
        <v>21456.840913999844</v>
      </c>
    </row>
    <row r="33" spans="2:22" ht="20.25" customHeight="1">
      <c r="B33" s="822"/>
      <c r="C33" s="823"/>
      <c r="D33" s="742"/>
      <c r="E33" s="140"/>
      <c r="F33" s="141"/>
      <c r="G33" s="140"/>
    </row>
    <row r="34" spans="2:22" ht="20.25" hidden="1" customHeight="1">
      <c r="B34" s="822"/>
      <c r="C34" s="823"/>
      <c r="D34" s="628"/>
      <c r="E34" s="140"/>
      <c r="F34" s="141"/>
      <c r="G34" s="140"/>
    </row>
    <row r="35" spans="2:22" ht="20.25" hidden="1" customHeight="1">
      <c r="B35" s="822"/>
      <c r="C35" s="823"/>
      <c r="D35" s="628"/>
      <c r="E35" s="140"/>
      <c r="F35" s="141"/>
      <c r="G35" s="140"/>
    </row>
    <row r="36" spans="2:22" ht="20.25" hidden="1" customHeight="1">
      <c r="B36" s="822"/>
      <c r="C36" s="823"/>
      <c r="D36" s="628"/>
      <c r="E36" s="140"/>
      <c r="F36" s="141"/>
      <c r="G36" s="140"/>
    </row>
    <row r="37" spans="2:22" ht="20.25" hidden="1" customHeight="1">
      <c r="B37" s="822"/>
      <c r="C37" s="823"/>
      <c r="D37" s="628"/>
      <c r="E37" s="140"/>
      <c r="F37" s="141"/>
      <c r="G37" s="140"/>
    </row>
    <row r="38" spans="2:22" ht="20.25" hidden="1" customHeight="1">
      <c r="B38" s="822"/>
      <c r="C38" s="823"/>
      <c r="D38" s="628"/>
      <c r="E38" s="140"/>
      <c r="F38" s="141"/>
      <c r="G38" s="140"/>
    </row>
    <row r="39" spans="2:22" ht="20.25" hidden="1" customHeight="1">
      <c r="B39" s="822"/>
      <c r="C39" s="823"/>
      <c r="D39" s="628"/>
      <c r="E39" s="140"/>
      <c r="F39" s="141"/>
      <c r="G39" s="140"/>
    </row>
    <row r="40" spans="2:22" ht="20.25" hidden="1" customHeight="1">
      <c r="B40" s="822"/>
      <c r="C40" s="823"/>
      <c r="D40" s="628"/>
      <c r="E40" s="140"/>
      <c r="F40" s="141"/>
      <c r="G40" s="140"/>
    </row>
    <row r="41" spans="2:22" ht="20.25" hidden="1" customHeight="1">
      <c r="B41" s="822"/>
      <c r="C41" s="823"/>
      <c r="D41" s="628"/>
      <c r="E41" s="140"/>
      <c r="F41" s="141"/>
      <c r="G41" s="140"/>
    </row>
    <row r="42" spans="2:22" ht="20.25" hidden="1" customHeight="1">
      <c r="B42" s="822"/>
      <c r="C42" s="823"/>
      <c r="D42" s="629"/>
      <c r="E42" s="142"/>
      <c r="F42" s="143"/>
      <c r="G42" s="142"/>
    </row>
    <row r="43" spans="2:22" s="8" customFormat="1" ht="21" customHeight="1">
      <c r="B43" s="825" t="s">
        <v>25</v>
      </c>
      <c r="C43" s="826"/>
      <c r="D43" s="137"/>
      <c r="E43" s="144">
        <f>SUM(E29:E42)</f>
        <v>400550.38518094877</v>
      </c>
      <c r="F43" s="144">
        <f>SUM(F29:F42)</f>
        <v>10293.310419181258</v>
      </c>
      <c r="G43" s="144">
        <f>SUM(G29:G42)</f>
        <v>410843.69560012995</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458</v>
      </c>
      <c r="C46" s="31"/>
      <c r="D46" s="31"/>
      <c r="E46" s="590"/>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24" t="s">
        <v>603</v>
      </c>
      <c r="C48" s="824"/>
      <c r="D48" s="824"/>
      <c r="E48" s="824"/>
      <c r="F48" s="824"/>
      <c r="G48" s="824"/>
      <c r="H48" s="824"/>
      <c r="I48" s="824"/>
      <c r="J48" s="824"/>
      <c r="K48" s="824"/>
      <c r="L48" s="824"/>
      <c r="M48" s="610"/>
      <c r="N48" s="105"/>
      <c r="O48" s="105"/>
      <c r="P48" s="105"/>
      <c r="Q48" s="105"/>
      <c r="R48" s="105"/>
      <c r="T48" s="37"/>
      <c r="U48" s="19"/>
      <c r="V48" s="38"/>
    </row>
    <row r="49" spans="2:22" s="28" customFormat="1" ht="40.950000000000003" customHeight="1">
      <c r="B49" s="824" t="s">
        <v>560</v>
      </c>
      <c r="C49" s="824"/>
      <c r="D49" s="824"/>
      <c r="E49" s="824"/>
      <c r="F49" s="824"/>
      <c r="G49" s="824"/>
      <c r="H49" s="824"/>
      <c r="I49" s="824"/>
      <c r="J49" s="824"/>
      <c r="K49" s="824"/>
      <c r="L49" s="824"/>
      <c r="M49" s="610"/>
      <c r="N49" s="105"/>
      <c r="O49" s="105"/>
      <c r="P49" s="105"/>
      <c r="Q49" s="105"/>
      <c r="R49" s="105"/>
      <c r="T49" s="37"/>
      <c r="U49" s="19"/>
      <c r="V49" s="38"/>
    </row>
    <row r="50" spans="2:22" s="28" customFormat="1" ht="18" customHeight="1">
      <c r="B50" s="824" t="s">
        <v>672</v>
      </c>
      <c r="C50" s="824"/>
      <c r="D50" s="824"/>
      <c r="E50" s="824"/>
      <c r="F50" s="824"/>
      <c r="G50" s="824"/>
      <c r="H50" s="824"/>
      <c r="I50" s="824"/>
      <c r="J50" s="824"/>
      <c r="K50" s="824"/>
      <c r="L50" s="824"/>
      <c r="M50" s="610"/>
      <c r="N50" s="105"/>
      <c r="O50" s="105"/>
      <c r="P50" s="105"/>
      <c r="Q50" s="105"/>
      <c r="R50" s="105"/>
      <c r="T50" s="37"/>
      <c r="U50" s="19"/>
      <c r="V50" s="38"/>
    </row>
    <row r="51" spans="2:22" ht="15" customHeight="1">
      <c r="B51" s="606"/>
      <c r="C51" s="31"/>
      <c r="D51" s="31"/>
      <c r="E51" s="31"/>
      <c r="F51" s="31"/>
      <c r="G51" s="31"/>
      <c r="H51" s="31"/>
      <c r="I51" s="31"/>
      <c r="J51" s="31"/>
      <c r="K51" s="31"/>
      <c r="L51" s="31"/>
      <c r="M51" s="31"/>
      <c r="N51" s="31"/>
      <c r="O51" s="31"/>
      <c r="P51" s="31"/>
      <c r="Q51" s="31"/>
      <c r="R51" s="31"/>
      <c r="U51" s="19"/>
      <c r="V51" s="13"/>
    </row>
    <row r="52" spans="2:22" s="17" customFormat="1" ht="63" customHeight="1">
      <c r="B52" s="243" t="s">
        <v>33</v>
      </c>
      <c r="C52" s="243" t="s">
        <v>515</v>
      </c>
      <c r="D52" s="135" t="str">
        <f>IF($B29&lt;&gt;"",$B29,"")</f>
        <v>Residential</v>
      </c>
      <c r="E52" s="135" t="str">
        <f>IF($B30&lt;&gt;"",$B30,"")</f>
        <v>GS&lt;50 kW</v>
      </c>
      <c r="F52" s="135" t="str">
        <f>IF($B31&lt;&gt;"",$B31,"")</f>
        <v>GS&gt;50 kW - Thermal Demand Meter</v>
      </c>
      <c r="G52" s="135" t="str">
        <f>IF($B32&lt;&gt;"",$B32,"")</f>
        <v>GS&gt;50 kW - Interval Meter</v>
      </c>
      <c r="H52" s="135"/>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25</v>
      </c>
      <c r="T52" s="136"/>
      <c r="U52" s="145"/>
    </row>
    <row r="53" spans="2:22" s="146" customFormat="1" ht="15.75" customHeight="1">
      <c r="B53" s="568"/>
      <c r="C53" s="569"/>
      <c r="D53" s="569" t="str">
        <f>D29</f>
        <v>kWh</v>
      </c>
      <c r="E53" s="569" t="str">
        <f>D30</f>
        <v>kWh</v>
      </c>
      <c r="F53" s="569" t="str">
        <f>D31</f>
        <v>kW</v>
      </c>
      <c r="G53" s="569" t="str">
        <f>D32</f>
        <v>kW</v>
      </c>
      <c r="H53" s="569"/>
      <c r="I53" s="569"/>
      <c r="J53" s="569">
        <f>D35</f>
        <v>0</v>
      </c>
      <c r="K53" s="569">
        <f>D36</f>
        <v>0</v>
      </c>
      <c r="L53" s="569">
        <f>D37</f>
        <v>0</v>
      </c>
      <c r="M53" s="569">
        <f>D38</f>
        <v>0</v>
      </c>
      <c r="N53" s="569">
        <f>D39</f>
        <v>0</v>
      </c>
      <c r="O53" s="569">
        <f>D40</f>
        <v>0</v>
      </c>
      <c r="P53" s="569">
        <f>D41</f>
        <v>0</v>
      </c>
      <c r="Q53" s="569">
        <f>D42</f>
        <v>0</v>
      </c>
      <c r="R53" s="570"/>
      <c r="U53" s="147"/>
    </row>
    <row r="54" spans="2:22" s="17" customFormat="1">
      <c r="B54" s="148" t="s">
        <v>141</v>
      </c>
      <c r="C54" s="149"/>
      <c r="D54" s="150">
        <f>'4.  2011-2014 LRAM'!Y131</f>
        <v>0</v>
      </c>
      <c r="E54" s="150">
        <f>'4.  2011-2014 LRAM'!Z131</f>
        <v>0</v>
      </c>
      <c r="F54" s="150">
        <f>'4.  2011-2014 LRAM'!AA131</f>
        <v>0</v>
      </c>
      <c r="G54" s="150">
        <f>'4.  2011-2014 LRAM'!AB131</f>
        <v>0</v>
      </c>
      <c r="H54" s="150"/>
      <c r="I54" s="150"/>
      <c r="J54" s="150"/>
      <c r="K54" s="150"/>
      <c r="L54" s="150"/>
      <c r="M54" s="150"/>
      <c r="N54" s="150"/>
      <c r="O54" s="150"/>
      <c r="P54" s="150"/>
      <c r="Q54" s="150"/>
      <c r="R54" s="151">
        <f>SUM(D54:Q54)</f>
        <v>0</v>
      </c>
      <c r="U54" s="152"/>
      <c r="V54" s="153"/>
    </row>
    <row r="55" spans="2:22" s="17" customFormat="1">
      <c r="B55" s="154" t="s">
        <v>34</v>
      </c>
      <c r="C55" s="155"/>
      <c r="D55" s="156">
        <f>-'4.  2011-2014 LRAM'!Y132</f>
        <v>0</v>
      </c>
      <c r="E55" s="156">
        <f>-'4.  2011-2014 LRAM'!Z132</f>
        <v>0</v>
      </c>
      <c r="F55" s="156">
        <f>-'4.  2011-2014 LRAM'!AA132</f>
        <v>0</v>
      </c>
      <c r="G55" s="156">
        <f>-'4.  2011-2014 LRAM'!AB132</f>
        <v>0</v>
      </c>
      <c r="H55" s="156"/>
      <c r="I55" s="156"/>
      <c r="J55" s="156"/>
      <c r="K55" s="156"/>
      <c r="L55" s="156"/>
      <c r="M55" s="156"/>
      <c r="N55" s="156"/>
      <c r="O55" s="156"/>
      <c r="P55" s="156"/>
      <c r="Q55" s="156"/>
      <c r="R55" s="157">
        <f>SUM(D55:Q55)</f>
        <v>0</v>
      </c>
      <c r="S55" s="158"/>
      <c r="T55" s="136"/>
      <c r="U55" s="159"/>
      <c r="V55" s="153"/>
    </row>
    <row r="56" spans="2:22" s="136" customFormat="1">
      <c r="B56" s="618" t="s">
        <v>66</v>
      </c>
      <c r="C56" s="614"/>
      <c r="D56" s="160"/>
      <c r="E56" s="160"/>
      <c r="F56" s="160"/>
      <c r="G56" s="160"/>
      <c r="H56" s="160"/>
      <c r="I56" s="160"/>
      <c r="J56" s="160"/>
      <c r="K56" s="161"/>
      <c r="L56" s="161"/>
      <c r="M56" s="161"/>
      <c r="N56" s="161"/>
      <c r="O56" s="161"/>
      <c r="P56" s="161"/>
      <c r="Q56" s="161"/>
      <c r="R56" s="162"/>
      <c r="U56" s="159"/>
      <c r="V56" s="153"/>
    </row>
    <row r="57" spans="2:22" s="17" customFormat="1">
      <c r="B57" s="154" t="s">
        <v>142</v>
      </c>
      <c r="C57" s="155"/>
      <c r="D57" s="156">
        <f>'4.  2011-2014 LRAM'!Y261</f>
        <v>0</v>
      </c>
      <c r="E57" s="156">
        <f>'4.  2011-2014 LRAM'!Z261</f>
        <v>0</v>
      </c>
      <c r="F57" s="156">
        <f>'4.  2011-2014 LRAM'!AA261</f>
        <v>0</v>
      </c>
      <c r="G57" s="156">
        <f>'4.  2011-2014 LRAM'!AB261</f>
        <v>0</v>
      </c>
      <c r="H57" s="156"/>
      <c r="I57" s="156"/>
      <c r="J57" s="156"/>
      <c r="K57" s="156"/>
      <c r="L57" s="156"/>
      <c r="M57" s="156"/>
      <c r="N57" s="156"/>
      <c r="O57" s="156"/>
      <c r="P57" s="156"/>
      <c r="Q57" s="156"/>
      <c r="R57" s="157">
        <f>SUM(D57:Q57)</f>
        <v>0</v>
      </c>
      <c r="U57" s="152"/>
      <c r="V57" s="153"/>
    </row>
    <row r="58" spans="2:22" s="17" customFormat="1">
      <c r="B58" s="154" t="s">
        <v>35</v>
      </c>
      <c r="C58" s="155"/>
      <c r="D58" s="156">
        <f>-'4.  2011-2014 LRAM'!Y262</f>
        <v>0</v>
      </c>
      <c r="E58" s="156">
        <f>-'4.  2011-2014 LRAM'!Z262</f>
        <v>0</v>
      </c>
      <c r="F58" s="156">
        <f>-'4.  2011-2014 LRAM'!AA262</f>
        <v>0</v>
      </c>
      <c r="G58" s="156">
        <f>-'4.  2011-2014 LRAM'!AB262</f>
        <v>0</v>
      </c>
      <c r="H58" s="156"/>
      <c r="I58" s="156"/>
      <c r="J58" s="156"/>
      <c r="K58" s="156"/>
      <c r="L58" s="156"/>
      <c r="M58" s="156"/>
      <c r="N58" s="156"/>
      <c r="O58" s="156"/>
      <c r="P58" s="156"/>
      <c r="Q58" s="156"/>
      <c r="R58" s="157">
        <f>SUM(D58:Q58)</f>
        <v>0</v>
      </c>
      <c r="S58" s="158"/>
      <c r="U58" s="152"/>
      <c r="V58" s="153"/>
    </row>
    <row r="59" spans="2:22" s="136" customFormat="1">
      <c r="B59" s="618" t="s">
        <v>66</v>
      </c>
      <c r="C59" s="614"/>
      <c r="D59" s="160"/>
      <c r="E59" s="160"/>
      <c r="F59" s="160"/>
      <c r="G59" s="160"/>
      <c r="H59" s="160"/>
      <c r="I59" s="160"/>
      <c r="J59" s="160"/>
      <c r="K59" s="161"/>
      <c r="L59" s="161"/>
      <c r="M59" s="161"/>
      <c r="N59" s="161"/>
      <c r="O59" s="161"/>
      <c r="P59" s="161"/>
      <c r="Q59" s="161"/>
      <c r="R59" s="162"/>
      <c r="U59" s="159"/>
      <c r="V59" s="153"/>
    </row>
    <row r="60" spans="2:22" s="163" customFormat="1">
      <c r="B60" s="154" t="s">
        <v>37</v>
      </c>
      <c r="C60" s="155"/>
      <c r="D60" s="156">
        <f>'4.  2011-2014 LRAM'!Y391</f>
        <v>0</v>
      </c>
      <c r="E60" s="156">
        <f>'4.  2011-2014 LRAM'!Z391</f>
        <v>0</v>
      </c>
      <c r="F60" s="156">
        <f>'4.  2011-2014 LRAM'!AA391</f>
        <v>0</v>
      </c>
      <c r="G60" s="156">
        <f>'4.  2011-2014 LRAM'!AB391</f>
        <v>0</v>
      </c>
      <c r="H60" s="156"/>
      <c r="I60" s="156"/>
      <c r="J60" s="156"/>
      <c r="K60" s="156"/>
      <c r="L60" s="156"/>
      <c r="M60" s="156"/>
      <c r="N60" s="156"/>
      <c r="O60" s="156"/>
      <c r="P60" s="156"/>
      <c r="Q60" s="156"/>
      <c r="R60" s="157">
        <f>SUM(D60:Q60)</f>
        <v>0</v>
      </c>
      <c r="U60" s="152"/>
      <c r="V60" s="153"/>
    </row>
    <row r="61" spans="2:22" s="163" customFormat="1">
      <c r="B61" s="154" t="s">
        <v>36</v>
      </c>
      <c r="C61" s="155"/>
      <c r="D61" s="156">
        <f>-'4.  2011-2014 LRAM'!Y392</f>
        <v>0</v>
      </c>
      <c r="E61" s="156">
        <f>-'4.  2011-2014 LRAM'!Z392</f>
        <v>0</v>
      </c>
      <c r="F61" s="156">
        <f>-'4.  2011-2014 LRAM'!AA392</f>
        <v>0</v>
      </c>
      <c r="G61" s="156">
        <f>-'4.  2011-2014 LRAM'!AB392</f>
        <v>0</v>
      </c>
      <c r="H61" s="156"/>
      <c r="I61" s="156"/>
      <c r="J61" s="156"/>
      <c r="K61" s="156"/>
      <c r="L61" s="156"/>
      <c r="M61" s="156"/>
      <c r="N61" s="156"/>
      <c r="O61" s="156"/>
      <c r="P61" s="156"/>
      <c r="Q61" s="156"/>
      <c r="R61" s="157">
        <f>SUM(D61:Q61)</f>
        <v>0</v>
      </c>
      <c r="S61" s="158"/>
      <c r="U61" s="152"/>
      <c r="V61" s="153"/>
    </row>
    <row r="62" spans="2:22" s="136" customFormat="1">
      <c r="B62" s="618" t="s">
        <v>66</v>
      </c>
      <c r="C62" s="614"/>
      <c r="D62" s="160"/>
      <c r="E62" s="160"/>
      <c r="F62" s="160"/>
      <c r="G62" s="160"/>
      <c r="H62" s="160"/>
      <c r="I62" s="160"/>
      <c r="J62" s="160"/>
      <c r="K62" s="161"/>
      <c r="L62" s="161"/>
      <c r="M62" s="161"/>
      <c r="N62" s="161"/>
      <c r="O62" s="161"/>
      <c r="P62" s="161"/>
      <c r="Q62" s="161"/>
      <c r="R62" s="162"/>
      <c r="U62" s="159"/>
      <c r="V62" s="153"/>
    </row>
    <row r="63" spans="2:22" s="163" customFormat="1">
      <c r="B63" s="154" t="s">
        <v>39</v>
      </c>
      <c r="C63" s="155"/>
      <c r="D63" s="156">
        <f>'4.  2011-2014 LRAM'!Y521</f>
        <v>0</v>
      </c>
      <c r="E63" s="156">
        <f>'4.  2011-2014 LRAM'!Z521</f>
        <v>0</v>
      </c>
      <c r="F63" s="156">
        <f>'4.  2011-2014 LRAM'!AA521</f>
        <v>0</v>
      </c>
      <c r="G63" s="156">
        <f>'4.  2011-2014 LRAM'!AB521</f>
        <v>0</v>
      </c>
      <c r="H63" s="156"/>
      <c r="I63" s="156"/>
      <c r="J63" s="156"/>
      <c r="K63" s="156"/>
      <c r="L63" s="156"/>
      <c r="M63" s="156"/>
      <c r="N63" s="156"/>
      <c r="O63" s="156"/>
      <c r="P63" s="156"/>
      <c r="Q63" s="156"/>
      <c r="R63" s="157">
        <f>SUM(D63:Q63)</f>
        <v>0</v>
      </c>
      <c r="U63" s="152"/>
      <c r="V63" s="153"/>
    </row>
    <row r="64" spans="2:22" s="163" customFormat="1">
      <c r="B64" s="154" t="s">
        <v>38</v>
      </c>
      <c r="C64" s="155"/>
      <c r="D64" s="156">
        <f>-'4.  2011-2014 LRAM'!Y522</f>
        <v>0</v>
      </c>
      <c r="E64" s="156">
        <f>-'4.  2011-2014 LRAM'!Z522</f>
        <v>0</v>
      </c>
      <c r="F64" s="156">
        <f>-'4.  2011-2014 LRAM'!AA522</f>
        <v>0</v>
      </c>
      <c r="G64" s="156">
        <f>-'4.  2011-2014 LRAM'!AB522</f>
        <v>0</v>
      </c>
      <c r="H64" s="156"/>
      <c r="I64" s="156"/>
      <c r="J64" s="156"/>
      <c r="K64" s="156"/>
      <c r="L64" s="156"/>
      <c r="M64" s="156"/>
      <c r="N64" s="156"/>
      <c r="O64" s="156"/>
      <c r="P64" s="156"/>
      <c r="Q64" s="156"/>
      <c r="R64" s="157">
        <f>SUM(D64:Q64)</f>
        <v>0</v>
      </c>
      <c r="S64" s="158"/>
      <c r="U64" s="152"/>
      <c r="V64" s="153"/>
    </row>
    <row r="65" spans="2:22" s="136" customFormat="1">
      <c r="B65" s="618" t="s">
        <v>66</v>
      </c>
      <c r="C65" s="614"/>
      <c r="D65" s="160"/>
      <c r="E65" s="160"/>
      <c r="F65" s="160"/>
      <c r="G65" s="160"/>
      <c r="H65" s="160"/>
      <c r="I65" s="160"/>
      <c r="J65" s="160"/>
      <c r="K65" s="161"/>
      <c r="L65" s="161"/>
      <c r="M65" s="161"/>
      <c r="N65" s="161"/>
      <c r="O65" s="161"/>
      <c r="P65" s="161"/>
      <c r="Q65" s="161"/>
      <c r="R65" s="162"/>
      <c r="U65" s="159"/>
      <c r="V65" s="153"/>
    </row>
    <row r="66" spans="2:22" s="163" customFormat="1">
      <c r="B66" s="154" t="s">
        <v>93</v>
      </c>
      <c r="C66" s="528"/>
      <c r="D66" s="164">
        <f>'5.  2015-2020 LRAM'!Y204</f>
        <v>0</v>
      </c>
      <c r="E66" s="164">
        <f>'5.  2015-2020 LRAM'!Z204</f>
        <v>0</v>
      </c>
      <c r="F66" s="164">
        <f>'5.  2015-2020 LRAM'!AA204</f>
        <v>0</v>
      </c>
      <c r="G66" s="164">
        <f>'5.  2015-2020 LRAM'!AB204</f>
        <v>0</v>
      </c>
      <c r="H66" s="164"/>
      <c r="I66" s="164"/>
      <c r="J66" s="164"/>
      <c r="K66" s="164"/>
      <c r="L66" s="164"/>
      <c r="M66" s="164"/>
      <c r="N66" s="164"/>
      <c r="O66" s="164"/>
      <c r="P66" s="164"/>
      <c r="Q66" s="164"/>
      <c r="R66" s="157">
        <f>SUM(D66:Q66)</f>
        <v>0</v>
      </c>
      <c r="U66" s="152"/>
      <c r="V66" s="153"/>
    </row>
    <row r="67" spans="2:22" s="163" customFormat="1">
      <c r="B67" s="154" t="s">
        <v>92</v>
      </c>
      <c r="C67" s="155"/>
      <c r="D67" s="164">
        <f>-'5.  2015-2020 LRAM'!Y205</f>
        <v>0</v>
      </c>
      <c r="E67" s="164">
        <f>-'5.  2015-2020 LRAM'!Z205</f>
        <v>0</v>
      </c>
      <c r="F67" s="164">
        <f>-'5.  2015-2020 LRAM'!AA205</f>
        <v>0</v>
      </c>
      <c r="G67" s="164">
        <f>-'5.  2015-2020 LRAM'!AB205</f>
        <v>0</v>
      </c>
      <c r="H67" s="164"/>
      <c r="I67" s="164"/>
      <c r="J67" s="164"/>
      <c r="K67" s="164"/>
      <c r="L67" s="164"/>
      <c r="M67" s="164"/>
      <c r="N67" s="164"/>
      <c r="O67" s="164"/>
      <c r="P67" s="164"/>
      <c r="Q67" s="164"/>
      <c r="R67" s="157">
        <f>SUM(D67:Q67)</f>
        <v>0</v>
      </c>
      <c r="S67" s="158"/>
      <c r="U67" s="152"/>
      <c r="V67" s="153"/>
    </row>
    <row r="68" spans="2:22" s="136" customFormat="1">
      <c r="B68" s="618" t="s">
        <v>66</v>
      </c>
      <c r="C68" s="614"/>
      <c r="D68" s="160"/>
      <c r="E68" s="160"/>
      <c r="F68" s="160"/>
      <c r="G68" s="160"/>
      <c r="H68" s="160"/>
      <c r="I68" s="160"/>
      <c r="J68" s="160"/>
      <c r="K68" s="161"/>
      <c r="L68" s="161"/>
      <c r="M68" s="161"/>
      <c r="N68" s="161"/>
      <c r="O68" s="161"/>
      <c r="P68" s="161"/>
      <c r="Q68" s="161"/>
      <c r="R68" s="162"/>
      <c r="U68" s="159"/>
      <c r="V68" s="153"/>
    </row>
    <row r="69" spans="2:22" s="163" customFormat="1">
      <c r="B69" s="154" t="s">
        <v>223</v>
      </c>
      <c r="C69" s="528"/>
      <c r="D69" s="156">
        <f>'5.  2015-2020 LRAM'!Y388</f>
        <v>0</v>
      </c>
      <c r="E69" s="156">
        <f>'5.  2015-2020 LRAM'!Z388</f>
        <v>0</v>
      </c>
      <c r="F69" s="156">
        <f>'5.  2015-2020 LRAM'!AA388</f>
        <v>0</v>
      </c>
      <c r="G69" s="156">
        <f>'5.  2015-2020 LRAM'!AB388</f>
        <v>0</v>
      </c>
      <c r="H69" s="156"/>
      <c r="I69" s="156"/>
      <c r="J69" s="156"/>
      <c r="K69" s="156"/>
      <c r="L69" s="156"/>
      <c r="M69" s="156"/>
      <c r="N69" s="156"/>
      <c r="O69" s="156"/>
      <c r="P69" s="156"/>
      <c r="Q69" s="156"/>
      <c r="R69" s="157">
        <f>SUM(D69:Q69)</f>
        <v>0</v>
      </c>
      <c r="U69" s="152"/>
      <c r="V69" s="153"/>
    </row>
    <row r="70" spans="2:22" s="163" customFormat="1">
      <c r="B70" s="154" t="s">
        <v>222</v>
      </c>
      <c r="C70" s="155"/>
      <c r="D70" s="156">
        <f>-'5.  2015-2020 LRAM'!Y389</f>
        <v>0</v>
      </c>
      <c r="E70" s="156">
        <f>-'5.  2015-2020 LRAM'!Z389</f>
        <v>0</v>
      </c>
      <c r="F70" s="156">
        <f>-'5.  2015-2020 LRAM'!AA389</f>
        <v>0</v>
      </c>
      <c r="G70" s="156">
        <f>-'5.  2015-2020 LRAM'!AB389</f>
        <v>0</v>
      </c>
      <c r="H70" s="156"/>
      <c r="I70" s="156"/>
      <c r="J70" s="156"/>
      <c r="K70" s="156"/>
      <c r="L70" s="156"/>
      <c r="M70" s="156"/>
      <c r="N70" s="156"/>
      <c r="O70" s="156"/>
      <c r="P70" s="156"/>
      <c r="Q70" s="156"/>
      <c r="R70" s="157">
        <f>SUM(D70:Q70)</f>
        <v>0</v>
      </c>
      <c r="S70" s="158"/>
      <c r="U70" s="152"/>
      <c r="V70" s="153"/>
    </row>
    <row r="71" spans="2:22" s="136" customFormat="1">
      <c r="B71" s="618" t="s">
        <v>66</v>
      </c>
      <c r="C71" s="614"/>
      <c r="D71" s="160"/>
      <c r="E71" s="160"/>
      <c r="F71" s="160"/>
      <c r="G71" s="160"/>
      <c r="H71" s="160"/>
      <c r="I71" s="160"/>
      <c r="J71" s="160"/>
      <c r="K71" s="161"/>
      <c r="L71" s="161"/>
      <c r="M71" s="161"/>
      <c r="N71" s="161"/>
      <c r="O71" s="161"/>
      <c r="P71" s="161"/>
      <c r="Q71" s="161"/>
      <c r="R71" s="162"/>
      <c r="U71" s="159"/>
      <c r="V71" s="153"/>
    </row>
    <row r="72" spans="2:22" s="163" customFormat="1">
      <c r="B72" s="154" t="s">
        <v>225</v>
      </c>
      <c r="C72" s="528"/>
      <c r="D72" s="156">
        <f>'5.  2015-2020 LRAM'!Y572</f>
        <v>0</v>
      </c>
      <c r="E72" s="156">
        <f>'5.  2015-2020 LRAM'!Z572</f>
        <v>0</v>
      </c>
      <c r="F72" s="156">
        <f>'5.  2015-2020 LRAM'!AA572</f>
        <v>0</v>
      </c>
      <c r="G72" s="156">
        <f>'5.  2015-2020 LRAM'!AB572</f>
        <v>0</v>
      </c>
      <c r="H72" s="156"/>
      <c r="I72" s="156"/>
      <c r="J72" s="156"/>
      <c r="K72" s="156"/>
      <c r="L72" s="156"/>
      <c r="M72" s="156"/>
      <c r="N72" s="156"/>
      <c r="O72" s="156"/>
      <c r="P72" s="156"/>
      <c r="Q72" s="156"/>
      <c r="R72" s="157">
        <f>SUM(D72:Q72)</f>
        <v>0</v>
      </c>
      <c r="U72" s="152"/>
      <c r="V72" s="153"/>
    </row>
    <row r="73" spans="2:22" s="163" customFormat="1">
      <c r="B73" s="154" t="s">
        <v>224</v>
      </c>
      <c r="C73" s="155"/>
      <c r="D73" s="156">
        <f>-'5.  2015-2020 LRAM'!Y573</f>
        <v>0</v>
      </c>
      <c r="E73" s="156">
        <f>-'5.  2015-2020 LRAM'!Z573</f>
        <v>0</v>
      </c>
      <c r="F73" s="156">
        <f>-'5.  2015-2020 LRAM'!AA573</f>
        <v>0</v>
      </c>
      <c r="G73" s="156">
        <f>-'5.  2015-2020 LRAM'!AB573</f>
        <v>0</v>
      </c>
      <c r="H73" s="156"/>
      <c r="I73" s="156"/>
      <c r="J73" s="156"/>
      <c r="K73" s="156"/>
      <c r="L73" s="156"/>
      <c r="M73" s="156"/>
      <c r="N73" s="156"/>
      <c r="O73" s="156"/>
      <c r="P73" s="156"/>
      <c r="Q73" s="156"/>
      <c r="R73" s="157">
        <f>SUM(D73:Q73)</f>
        <v>0</v>
      </c>
      <c r="S73" s="158"/>
      <c r="U73" s="152"/>
      <c r="V73" s="153"/>
    </row>
    <row r="74" spans="2:22" s="136" customFormat="1">
      <c r="B74" s="618" t="s">
        <v>66</v>
      </c>
      <c r="C74" s="614"/>
      <c r="D74" s="160"/>
      <c r="E74" s="160"/>
      <c r="F74" s="160"/>
      <c r="G74" s="160"/>
      <c r="H74" s="160"/>
      <c r="I74" s="160"/>
      <c r="J74" s="160"/>
      <c r="K74" s="161"/>
      <c r="L74" s="161"/>
      <c r="M74" s="161"/>
      <c r="N74" s="161"/>
      <c r="O74" s="161"/>
      <c r="P74" s="161"/>
      <c r="Q74" s="161"/>
      <c r="R74" s="162"/>
      <c r="U74" s="159"/>
      <c r="V74" s="153"/>
    </row>
    <row r="75" spans="2:22" s="163" customFormat="1">
      <c r="B75" s="154" t="s">
        <v>227</v>
      </c>
      <c r="C75" s="528"/>
      <c r="D75" s="156">
        <f>'5.  2015-2020 LRAM'!Y756</f>
        <v>0</v>
      </c>
      <c r="E75" s="156">
        <f>'5.  2015-2020 LRAM'!Z756</f>
        <v>0</v>
      </c>
      <c r="F75" s="156">
        <f>'5.  2015-2020 LRAM'!AA756</f>
        <v>0</v>
      </c>
      <c r="G75" s="156">
        <f>'5.  2015-2020 LRAM'!AB756</f>
        <v>0</v>
      </c>
      <c r="H75" s="156"/>
      <c r="I75" s="156"/>
      <c r="J75" s="156"/>
      <c r="K75" s="156"/>
      <c r="L75" s="156"/>
      <c r="M75" s="156"/>
      <c r="N75" s="156"/>
      <c r="O75" s="156"/>
      <c r="P75" s="156"/>
      <c r="Q75" s="156"/>
      <c r="R75" s="157">
        <f>SUM(D75:Q75)</f>
        <v>0</v>
      </c>
      <c r="U75" s="152"/>
      <c r="V75" s="153"/>
    </row>
    <row r="76" spans="2:22" s="163" customFormat="1" ht="16.5" customHeight="1">
      <c r="B76" s="154" t="s">
        <v>226</v>
      </c>
      <c r="C76" s="155"/>
      <c r="D76" s="156">
        <f>-'5.  2015-2020 LRAM'!Y757</f>
        <v>0</v>
      </c>
      <c r="E76" s="156">
        <f>-'5.  2015-2020 LRAM'!Z757</f>
        <v>0</v>
      </c>
      <c r="F76" s="156">
        <f>-'5.  2015-2020 LRAM'!AA757</f>
        <v>0</v>
      </c>
      <c r="G76" s="156">
        <f>-'5.  2015-2020 LRAM'!AB757</f>
        <v>0</v>
      </c>
      <c r="H76" s="156"/>
      <c r="I76" s="156"/>
      <c r="J76" s="156"/>
      <c r="K76" s="156"/>
      <c r="L76" s="156"/>
      <c r="M76" s="156"/>
      <c r="N76" s="156"/>
      <c r="O76" s="156"/>
      <c r="P76" s="156"/>
      <c r="Q76" s="156"/>
      <c r="R76" s="157">
        <f>SUM(D76:Q76)</f>
        <v>0</v>
      </c>
      <c r="S76" s="158"/>
      <c r="U76" s="152"/>
      <c r="V76" s="153"/>
    </row>
    <row r="77" spans="2:22" s="136" customFormat="1">
      <c r="B77" s="618" t="s">
        <v>66</v>
      </c>
      <c r="C77" s="614"/>
      <c r="D77" s="160"/>
      <c r="E77" s="160"/>
      <c r="F77" s="160"/>
      <c r="G77" s="160"/>
      <c r="H77" s="160"/>
      <c r="I77" s="160"/>
      <c r="J77" s="160"/>
      <c r="K77" s="161"/>
      <c r="L77" s="161"/>
      <c r="M77" s="161"/>
      <c r="N77" s="161"/>
      <c r="O77" s="161"/>
      <c r="P77" s="161"/>
      <c r="Q77" s="161"/>
      <c r="R77" s="162"/>
      <c r="U77" s="159"/>
      <c r="V77" s="153"/>
    </row>
    <row r="78" spans="2:22" s="163" customFormat="1">
      <c r="B78" s="154" t="s">
        <v>229</v>
      </c>
      <c r="C78" s="155"/>
      <c r="D78" s="156">
        <f>'5.  2015-2020 LRAM'!Y940</f>
        <v>18354.378159603977</v>
      </c>
      <c r="E78" s="156">
        <f>'5.  2015-2020 LRAM'!Z940</f>
        <v>145446.16464225165</v>
      </c>
      <c r="F78" s="156">
        <f>'5.  2015-2020 LRAM'!AA940</f>
        <v>215830.58285312011</v>
      </c>
      <c r="G78" s="156">
        <f>'5.  2015-2020 LRAM'!AB940</f>
        <v>20919.259525973015</v>
      </c>
      <c r="H78" s="156"/>
      <c r="I78" s="156"/>
      <c r="J78" s="156"/>
      <c r="K78" s="156"/>
      <c r="L78" s="156"/>
      <c r="M78" s="156"/>
      <c r="N78" s="156"/>
      <c r="O78" s="156"/>
      <c r="P78" s="156"/>
      <c r="Q78" s="156"/>
      <c r="R78" s="157">
        <f>SUM(D78:Q78)</f>
        <v>400550.38518094877</v>
      </c>
      <c r="U78" s="152"/>
      <c r="V78" s="153"/>
    </row>
    <row r="79" spans="2:22" s="163" customFormat="1">
      <c r="B79" s="154" t="s">
        <v>228</v>
      </c>
      <c r="C79" s="155"/>
      <c r="D79" s="156">
        <f>-'5.  2015-2020 LRAM'!Y941</f>
        <v>0</v>
      </c>
      <c r="E79" s="156">
        <f>-'5.  2015-2020 LRAM'!Z941</f>
        <v>0</v>
      </c>
      <c r="F79" s="156">
        <f>-'5.  2015-2020 LRAM'!AA941</f>
        <v>0</v>
      </c>
      <c r="G79" s="156">
        <f>-'5.  2015-2020 LRAM'!AB941</f>
        <v>0</v>
      </c>
      <c r="H79" s="156"/>
      <c r="I79" s="156"/>
      <c r="J79" s="156"/>
      <c r="K79" s="156"/>
      <c r="L79" s="156"/>
      <c r="M79" s="156"/>
      <c r="N79" s="156"/>
      <c r="O79" s="156"/>
      <c r="P79" s="156"/>
      <c r="Q79" s="156"/>
      <c r="R79" s="157">
        <f>SUM(D79:Q79)</f>
        <v>0</v>
      </c>
      <c r="S79" s="158"/>
      <c r="U79" s="152"/>
      <c r="V79" s="153"/>
    </row>
    <row r="80" spans="2:22" s="136" customFormat="1">
      <c r="B80" s="618" t="s">
        <v>66</v>
      </c>
      <c r="C80" s="614"/>
      <c r="D80" s="160"/>
      <c r="E80" s="160"/>
      <c r="F80" s="160"/>
      <c r="G80" s="160"/>
      <c r="H80" s="160"/>
      <c r="I80" s="160"/>
      <c r="J80" s="160"/>
      <c r="K80" s="161"/>
      <c r="L80" s="161"/>
      <c r="M80" s="161"/>
      <c r="N80" s="161"/>
      <c r="O80" s="161"/>
      <c r="P80" s="161"/>
      <c r="Q80" s="161"/>
      <c r="R80" s="162"/>
      <c r="U80" s="159"/>
      <c r="V80" s="153"/>
    </row>
    <row r="81" spans="2:22" s="163" customFormat="1" hidden="1">
      <c r="B81" s="154" t="s">
        <v>231</v>
      </c>
      <c r="C81" s="528"/>
      <c r="D81" s="156">
        <f>'5.  2015-2020 LRAM'!Y1124</f>
        <v>0</v>
      </c>
      <c r="E81" s="156">
        <f>'5.  2015-2020 LRAM'!Z1124</f>
        <v>0</v>
      </c>
      <c r="F81" s="156">
        <f>'5.  2015-2020 LRAM'!AA1124</f>
        <v>0</v>
      </c>
      <c r="G81" s="156">
        <f>'5.  2015-2020 LRAM'!AB1124</f>
        <v>0</v>
      </c>
      <c r="H81" s="156"/>
      <c r="I81" s="156"/>
      <c r="J81" s="156"/>
      <c r="K81" s="156"/>
      <c r="L81" s="156"/>
      <c r="M81" s="156"/>
      <c r="N81" s="156"/>
      <c r="O81" s="156"/>
      <c r="P81" s="156"/>
      <c r="Q81" s="156"/>
      <c r="R81" s="157">
        <f>SUM(D81:Q81)</f>
        <v>0</v>
      </c>
      <c r="U81" s="152"/>
      <c r="V81" s="153"/>
    </row>
    <row r="82" spans="2:22" s="163" customFormat="1" hidden="1">
      <c r="B82" s="154" t="s">
        <v>230</v>
      </c>
      <c r="C82" s="155"/>
      <c r="D82" s="156">
        <f>-'5.  2015-2020 LRAM'!Y1125</f>
        <v>0</v>
      </c>
      <c r="E82" s="156">
        <f>-'5.  2015-2020 LRAM'!Z1125</f>
        <v>0</v>
      </c>
      <c r="F82" s="156">
        <f>-'5.  2015-2020 LRAM'!AA1125</f>
        <v>0</v>
      </c>
      <c r="G82" s="156">
        <f>-'5.  2015-2020 LRAM'!AB1125</f>
        <v>0</v>
      </c>
      <c r="H82" s="156"/>
      <c r="I82" s="156"/>
      <c r="J82" s="156"/>
      <c r="K82" s="156"/>
      <c r="L82" s="156"/>
      <c r="M82" s="156"/>
      <c r="N82" s="156"/>
      <c r="O82" s="156"/>
      <c r="P82" s="156"/>
      <c r="Q82" s="156"/>
      <c r="R82" s="157">
        <f>SUM(D82:Q82)</f>
        <v>0</v>
      </c>
      <c r="S82" s="158"/>
      <c r="U82" s="152"/>
      <c r="V82" s="153"/>
    </row>
    <row r="83" spans="2:22" s="136" customFormat="1" hidden="1">
      <c r="B83" s="618" t="s">
        <v>66</v>
      </c>
      <c r="C83" s="614"/>
      <c r="D83" s="160"/>
      <c r="E83" s="160"/>
      <c r="F83" s="160"/>
      <c r="G83" s="160"/>
      <c r="H83" s="160"/>
      <c r="I83" s="160"/>
      <c r="J83" s="160"/>
      <c r="K83" s="161"/>
      <c r="L83" s="161"/>
      <c r="M83" s="161"/>
      <c r="N83" s="161"/>
      <c r="O83" s="161"/>
      <c r="P83" s="161"/>
      <c r="Q83" s="161"/>
      <c r="R83" s="162"/>
      <c r="U83" s="159"/>
      <c r="V83" s="153"/>
    </row>
    <row r="84" spans="2:22" s="17" customFormat="1" ht="20.25" customHeight="1">
      <c r="B84" s="615" t="s">
        <v>42</v>
      </c>
      <c r="C84" s="614"/>
      <c r="D84" s="669">
        <f>'6.  Carrying Charges'!I237</f>
        <v>471.66928041398938</v>
      </c>
      <c r="E84" s="669">
        <f>'6.  Carrying Charges'!J237</f>
        <v>3737.663418462862</v>
      </c>
      <c r="F84" s="669">
        <f>'6.  Carrying Charges'!K237</f>
        <v>5546.3963322775799</v>
      </c>
      <c r="G84" s="669">
        <f>'6.  Carrying Charges'!L237</f>
        <v>537.58138802682743</v>
      </c>
      <c r="H84" s="669"/>
      <c r="I84" s="669"/>
      <c r="J84" s="669"/>
      <c r="K84" s="669"/>
      <c r="L84" s="669"/>
      <c r="M84" s="669"/>
      <c r="N84" s="669"/>
      <c r="O84" s="669"/>
      <c r="P84" s="669"/>
      <c r="Q84" s="669"/>
      <c r="R84" s="670">
        <f>SUM(D84:Q84)</f>
        <v>10293.310419181258</v>
      </c>
      <c r="U84" s="152"/>
      <c r="V84" s="153"/>
    </row>
    <row r="85" spans="2:22" s="163" customFormat="1" ht="21.75" customHeight="1">
      <c r="B85" s="616" t="s">
        <v>238</v>
      </c>
      <c r="C85" s="617"/>
      <c r="D85" s="616">
        <f>SUM(D54:D80)+D84</f>
        <v>18826.047440017966</v>
      </c>
      <c r="E85" s="616">
        <f t="shared" ref="E85:G85" si="1">SUM(E54:E80)+E84</f>
        <v>149183.8280607145</v>
      </c>
      <c r="F85" s="616">
        <f t="shared" si="1"/>
        <v>221376.97918539768</v>
      </c>
      <c r="G85" s="616">
        <f t="shared" si="1"/>
        <v>21456.840913999844</v>
      </c>
      <c r="H85" s="616"/>
      <c r="I85" s="616"/>
      <c r="J85" s="616"/>
      <c r="K85" s="616"/>
      <c r="L85" s="616"/>
      <c r="M85" s="616"/>
      <c r="N85" s="616"/>
      <c r="O85" s="616"/>
      <c r="P85" s="616"/>
      <c r="Q85" s="616"/>
      <c r="R85" s="616">
        <f>SUM(R54:R80)+R84</f>
        <v>410843.69560013001</v>
      </c>
      <c r="U85" s="152"/>
      <c r="V85" s="153"/>
    </row>
    <row r="86" spans="2:22" ht="20.25" customHeight="1">
      <c r="B86" s="448" t="s">
        <v>534</v>
      </c>
      <c r="C86" s="595"/>
      <c r="D86" s="594"/>
      <c r="E86" s="594"/>
      <c r="F86" s="594"/>
      <c r="G86" s="594"/>
      <c r="H86" s="594"/>
      <c r="I86" s="594"/>
      <c r="J86" s="594"/>
      <c r="K86" s="594"/>
      <c r="L86" s="594"/>
      <c r="M86" s="594"/>
      <c r="N86" s="594"/>
      <c r="O86" s="594"/>
      <c r="P86" s="594"/>
      <c r="Q86" s="594"/>
      <c r="R86" s="594"/>
      <c r="V86" s="13"/>
    </row>
    <row r="87" spans="2:22" ht="20.25" customHeight="1">
      <c r="B87" s="613"/>
      <c r="C87" s="66"/>
      <c r="E87" s="9"/>
      <c r="V87" s="13"/>
    </row>
    <row r="88" spans="2:22" ht="14.4">
      <c r="E88" s="9"/>
    </row>
    <row r="89" spans="2:22" ht="21" hidden="1" customHeight="1">
      <c r="B89" s="118" t="s">
        <v>535</v>
      </c>
      <c r="F89" s="582"/>
    </row>
    <row r="90" spans="2:22" s="542" customFormat="1" ht="27.75" hidden="1" customHeight="1">
      <c r="B90" s="563" t="s">
        <v>555</v>
      </c>
      <c r="C90" s="559"/>
      <c r="D90" s="559"/>
      <c r="E90" s="566"/>
      <c r="F90" s="559"/>
      <c r="G90" s="559"/>
      <c r="H90" s="559"/>
      <c r="I90" s="559"/>
      <c r="J90" s="559"/>
      <c r="T90" s="543"/>
      <c r="U90" s="543"/>
    </row>
    <row r="91" spans="2:22" ht="11.25" hidden="1" customHeight="1">
      <c r="B91" s="110"/>
    </row>
    <row r="92" spans="2:22" s="555" customFormat="1" ht="25.5" hidden="1" customHeight="1">
      <c r="B92" s="557"/>
      <c r="C92" s="553">
        <v>2011</v>
      </c>
      <c r="D92" s="553">
        <v>2012</v>
      </c>
      <c r="E92" s="553">
        <v>2013</v>
      </c>
      <c r="F92" s="553">
        <v>2014</v>
      </c>
      <c r="G92" s="553">
        <v>2015</v>
      </c>
      <c r="H92" s="553">
        <v>2016</v>
      </c>
      <c r="I92" s="553">
        <v>2017</v>
      </c>
      <c r="J92" s="553">
        <v>2018</v>
      </c>
      <c r="K92" s="553">
        <v>2019</v>
      </c>
      <c r="L92" s="553">
        <v>2020</v>
      </c>
      <c r="M92" s="554" t="s">
        <v>25</v>
      </c>
      <c r="T92" s="556"/>
      <c r="U92" s="556"/>
    </row>
    <row r="93" spans="2:22" s="90" customFormat="1" ht="23.25" hidden="1" customHeight="1">
      <c r="B93" s="198">
        <v>2011</v>
      </c>
      <c r="C93" s="548">
        <f>'4.  2011-2014 LRAM'!AC131</f>
        <v>0</v>
      </c>
      <c r="D93" s="549">
        <f>SUM('4.  2011-2014 LRAM'!Y259:AB259)</f>
        <v>0</v>
      </c>
      <c r="E93" s="549">
        <f>SUM('4.  2011-2014 LRAM'!Y388:AB388)</f>
        <v>0</v>
      </c>
      <c r="F93" s="550">
        <f>SUM('4.  2011-2014 LRAM'!Y517:AB517)</f>
        <v>0</v>
      </c>
      <c r="G93" s="550">
        <f>SUM('5.  2015-2020 LRAM'!Y199:AB199)</f>
        <v>0</v>
      </c>
      <c r="H93" s="549">
        <f>SUM('5.  2015-2020 LRAM'!Y382:AB382)</f>
        <v>0</v>
      </c>
      <c r="I93" s="550">
        <f>SUM('5.  2015-2020 LRAM'!Y565:AB565)</f>
        <v>0</v>
      </c>
      <c r="J93" s="549">
        <f>SUM('5.  2015-2020 LRAM'!Y748:AB748)</f>
        <v>0</v>
      </c>
      <c r="K93" s="549">
        <f>SUM('5.  2015-2020 LRAM'!Y931:AB931)</f>
        <v>35365.583868404494</v>
      </c>
      <c r="L93" s="549">
        <f>SUM('5.  2015-2020 LRAM'!Y1114:AB1114)</f>
        <v>0</v>
      </c>
      <c r="M93" s="549">
        <f>SUM(C93:L93)</f>
        <v>35365.583868404494</v>
      </c>
      <c r="T93" s="197"/>
      <c r="U93" s="197"/>
    </row>
    <row r="94" spans="2:22" s="90" customFormat="1" ht="23.25" hidden="1" customHeight="1">
      <c r="B94" s="198">
        <v>2012</v>
      </c>
      <c r="C94" s="551"/>
      <c r="D94" s="550">
        <f>SUM('4.  2011-2014 LRAM'!Y260:AB260)</f>
        <v>0</v>
      </c>
      <c r="E94" s="549">
        <f>SUM('4.  2011-2014 LRAM'!Y389:AB389)</f>
        <v>0</v>
      </c>
      <c r="F94" s="550">
        <f>SUM('4.  2011-2014 LRAM'!Y518:AB518)</f>
        <v>0</v>
      </c>
      <c r="G94" s="550">
        <f>SUM('5.  2015-2020 LRAM'!Y200:AB200)</f>
        <v>0</v>
      </c>
      <c r="H94" s="549">
        <f>SUM('5.  2015-2020 LRAM'!Y383:AB383)</f>
        <v>0</v>
      </c>
      <c r="I94" s="550">
        <f>SUM('5.  2015-2020 LRAM'!Y566:AB566)</f>
        <v>0</v>
      </c>
      <c r="J94" s="549">
        <f>SUM('5.  2015-2020 LRAM'!Y749:AB749)</f>
        <v>0</v>
      </c>
      <c r="K94" s="549">
        <f>SUM('5.  2015-2020 LRAM'!Y932:AB932)</f>
        <v>36122.509383181023</v>
      </c>
      <c r="L94" s="549">
        <f>SUM('5.  2015-2020 LRAM'!Y1115:AB1115)</f>
        <v>0</v>
      </c>
      <c r="M94" s="549">
        <f>SUM(D94:L94)</f>
        <v>36122.509383181023</v>
      </c>
      <c r="T94" s="197"/>
      <c r="U94" s="197"/>
    </row>
    <row r="95" spans="2:22" s="90" customFormat="1" ht="23.25" hidden="1" customHeight="1">
      <c r="B95" s="198">
        <v>2013</v>
      </c>
      <c r="C95" s="552"/>
      <c r="D95" s="552"/>
      <c r="E95" s="550">
        <f>SUM('4.  2011-2014 LRAM'!Y390:AB390)</f>
        <v>0</v>
      </c>
      <c r="F95" s="550">
        <f>SUM('4.  2011-2014 LRAM'!Y519:AB519)</f>
        <v>0</v>
      </c>
      <c r="G95" s="550">
        <f>SUM('5.  2015-2020 LRAM'!Y201:AB201)</f>
        <v>0</v>
      </c>
      <c r="H95" s="549">
        <f>SUM('5.  2015-2020 LRAM'!Y384:AB384)</f>
        <v>0</v>
      </c>
      <c r="I95" s="550">
        <f>SUM('5.  2015-2020 LRAM'!Y567:AB567)</f>
        <v>0</v>
      </c>
      <c r="J95" s="549">
        <f>SUM('5.  2015-2020 LRAM'!Y750:AB750)</f>
        <v>0</v>
      </c>
      <c r="K95" s="549">
        <f>SUM('5.  2015-2020 LRAM'!Y933:AB933)</f>
        <v>27448.624615688612</v>
      </c>
      <c r="L95" s="549">
        <f>SUM('5.  2015-2020 LRAM'!Y1116:AB1116)</f>
        <v>0</v>
      </c>
      <c r="M95" s="549">
        <f>SUM(C95:L95)</f>
        <v>27448.624615688612</v>
      </c>
      <c r="T95" s="197"/>
      <c r="U95" s="197"/>
    </row>
    <row r="96" spans="2:22" s="90" customFormat="1" ht="23.25" hidden="1" customHeight="1">
      <c r="B96" s="198">
        <v>2014</v>
      </c>
      <c r="C96" s="552"/>
      <c r="D96" s="552"/>
      <c r="E96" s="552"/>
      <c r="F96" s="550">
        <f>SUM('4.  2011-2014 LRAM'!Y520:AB520)</f>
        <v>0</v>
      </c>
      <c r="G96" s="550">
        <f>SUM('5.  2015-2020 LRAM'!Y202:AB202)</f>
        <v>0</v>
      </c>
      <c r="H96" s="549">
        <f>SUM('5.  2015-2020 LRAM'!Y385:AB385)</f>
        <v>0</v>
      </c>
      <c r="I96" s="550">
        <f>SUM('5.  2015-2020 LRAM'!Y568:AB568)</f>
        <v>0</v>
      </c>
      <c r="J96" s="549">
        <f>SUM('5.  2015-2020 LRAM'!Y751:AB751)</f>
        <v>0</v>
      </c>
      <c r="K96" s="549">
        <f>SUM('5.  2015-2020 LRAM'!Y934:AB934)</f>
        <v>25977.471245983961</v>
      </c>
      <c r="L96" s="549">
        <f>SUM('5.  2015-2020 LRAM'!Y1117:AB1117)</f>
        <v>0</v>
      </c>
      <c r="M96" s="549">
        <f>SUM(F96:L96)</f>
        <v>25977.471245983961</v>
      </c>
      <c r="T96" s="197"/>
      <c r="U96" s="197"/>
    </row>
    <row r="97" spans="2:21" s="90" customFormat="1" ht="23.25" hidden="1" customHeight="1">
      <c r="B97" s="198">
        <v>2015</v>
      </c>
      <c r="C97" s="552"/>
      <c r="D97" s="552"/>
      <c r="E97" s="552"/>
      <c r="F97" s="552"/>
      <c r="G97" s="550">
        <f>SUM('5.  2015-2020 LRAM'!Y203:AB203)</f>
        <v>0</v>
      </c>
      <c r="H97" s="549">
        <f>SUM('5.  2015-2020 LRAM'!Y386:AB386)</f>
        <v>0</v>
      </c>
      <c r="I97" s="550">
        <f>SUM('5.  2015-2020 LRAM'!Y569:AB569)</f>
        <v>0</v>
      </c>
      <c r="J97" s="549">
        <f>SUM('5.  2015-2020 LRAM'!Y752:AB752)</f>
        <v>0</v>
      </c>
      <c r="K97" s="549">
        <f>SUM('5.  2015-2020 LRAM'!Y935:AB935)</f>
        <v>80568.940448799985</v>
      </c>
      <c r="L97" s="549">
        <f>SUM('5.  2015-2020 LRAM'!Y1118:AB1118)</f>
        <v>0</v>
      </c>
      <c r="M97" s="549">
        <f>SUM(G97:L97)</f>
        <v>80568.940448799985</v>
      </c>
      <c r="T97" s="197"/>
      <c r="U97" s="197"/>
    </row>
    <row r="98" spans="2:21" s="90" customFormat="1" ht="23.25" hidden="1" customHeight="1">
      <c r="B98" s="198">
        <v>2016</v>
      </c>
      <c r="C98" s="552"/>
      <c r="D98" s="552"/>
      <c r="E98" s="552"/>
      <c r="F98" s="552"/>
      <c r="G98" s="552"/>
      <c r="H98" s="549">
        <f>SUM('5.  2015-2020 LRAM'!Y387:AB387)</f>
        <v>0</v>
      </c>
      <c r="I98" s="550">
        <f>SUM('5.  2015-2020 LRAM'!Y570:AB570)</f>
        <v>0</v>
      </c>
      <c r="J98" s="549">
        <f>SUM('5.  2015-2020 LRAM'!Y753:AB753)</f>
        <v>0</v>
      </c>
      <c r="K98" s="549">
        <f>SUM('5.  2015-2020 LRAM'!Y936:AB936)</f>
        <v>75377.170669999992</v>
      </c>
      <c r="L98" s="549">
        <f>SUM('5.  2015-2020 LRAM'!Y1119:AB1119)</f>
        <v>0</v>
      </c>
      <c r="M98" s="549">
        <f>SUM(H98:L98)</f>
        <v>75377.170669999992</v>
      </c>
      <c r="T98" s="197"/>
      <c r="U98" s="197"/>
    </row>
    <row r="99" spans="2:21" s="90" customFormat="1" ht="23.25" hidden="1" customHeight="1">
      <c r="B99" s="198">
        <v>2017</v>
      </c>
      <c r="C99" s="552"/>
      <c r="D99" s="552"/>
      <c r="E99" s="552"/>
      <c r="F99" s="552"/>
      <c r="G99" s="552"/>
      <c r="H99" s="552"/>
      <c r="I99" s="549">
        <f>SUM('5.  2015-2020 LRAM'!Y571:AB571)</f>
        <v>0</v>
      </c>
      <c r="J99" s="549">
        <f>SUM('5.  2015-2020 LRAM'!Y754:AB754)</f>
        <v>0</v>
      </c>
      <c r="K99" s="549">
        <f>SUM('5.  2015-2020 LRAM'!Y937:AB937)</f>
        <v>60242.425789999994</v>
      </c>
      <c r="L99" s="549">
        <f>SUM('5.  2015-2020 LRAM'!Y1120:AB1120)</f>
        <v>0</v>
      </c>
      <c r="M99" s="549">
        <f>SUM(I99:L99)</f>
        <v>60242.425789999994</v>
      </c>
      <c r="T99" s="197"/>
      <c r="U99" s="197"/>
    </row>
    <row r="100" spans="2:21" s="90" customFormat="1" ht="23.25" hidden="1" customHeight="1">
      <c r="B100" s="198">
        <v>2018</v>
      </c>
      <c r="C100" s="552"/>
      <c r="D100" s="552"/>
      <c r="E100" s="552"/>
      <c r="F100" s="552"/>
      <c r="G100" s="552"/>
      <c r="H100" s="552"/>
      <c r="I100" s="552"/>
      <c r="J100" s="549">
        <f>SUM('5.  2015-2020 LRAM'!Y755:AB755)</f>
        <v>0</v>
      </c>
      <c r="K100" s="549">
        <f>SUM('5.  2015-2020 LRAM'!Y938:AB938)</f>
        <v>26750.463508957058</v>
      </c>
      <c r="L100" s="549">
        <f>SUM('5.  2015-2020 LRAM'!Y1121:AB1121)</f>
        <v>0</v>
      </c>
      <c r="M100" s="549">
        <f>SUM(J100:L100)</f>
        <v>26750.463508957058</v>
      </c>
      <c r="T100" s="197"/>
      <c r="U100" s="197"/>
    </row>
    <row r="101" spans="2:21" s="90" customFormat="1" ht="23.25" hidden="1" customHeight="1">
      <c r="B101" s="198">
        <v>2019</v>
      </c>
      <c r="C101" s="552"/>
      <c r="D101" s="552"/>
      <c r="E101" s="552"/>
      <c r="F101" s="552"/>
      <c r="G101" s="552"/>
      <c r="H101" s="552"/>
      <c r="I101" s="552"/>
      <c r="J101" s="552"/>
      <c r="K101" s="549">
        <f>SUM('5.  2015-2020 LRAM'!Y939:AB939)</f>
        <v>32697.195649933616</v>
      </c>
      <c r="L101" s="549">
        <f>SUM('5.  2015-2020 LRAM'!Y1122:AB1122)</f>
        <v>0</v>
      </c>
      <c r="M101" s="549">
        <f>SUM(K101:L101)</f>
        <v>32697.195649933616</v>
      </c>
      <c r="T101" s="197"/>
      <c r="U101" s="197"/>
    </row>
    <row r="102" spans="2:21" s="90" customFormat="1" ht="23.25" hidden="1" customHeight="1">
      <c r="B102" s="198">
        <v>2020</v>
      </c>
      <c r="C102" s="552"/>
      <c r="D102" s="552"/>
      <c r="E102" s="552"/>
      <c r="F102" s="552"/>
      <c r="G102" s="552"/>
      <c r="H102" s="552"/>
      <c r="I102" s="552"/>
      <c r="J102" s="552"/>
      <c r="K102" s="552"/>
      <c r="L102" s="551">
        <f>SUM('5.  2015-2020 LRAM'!Y1123:AB1123)</f>
        <v>0</v>
      </c>
      <c r="M102" s="551">
        <f>L102</f>
        <v>0</v>
      </c>
      <c r="T102" s="197"/>
      <c r="U102" s="197"/>
    </row>
    <row r="103" spans="2:21" s="196" customFormat="1" ht="24" hidden="1" customHeight="1">
      <c r="B103" s="564" t="s">
        <v>517</v>
      </c>
      <c r="C103" s="548">
        <f>C93</f>
        <v>0</v>
      </c>
      <c r="D103" s="549">
        <f>D93+D94</f>
        <v>0</v>
      </c>
      <c r="E103" s="549">
        <f>E93+E94+E95</f>
        <v>0</v>
      </c>
      <c r="F103" s="549">
        <f>F93+F94+F95+F96</f>
        <v>0</v>
      </c>
      <c r="G103" s="549">
        <f>G93+G94+G95+G96+G97</f>
        <v>0</v>
      </c>
      <c r="H103" s="549">
        <f>H93+H94+H95+H96+H97+H98</f>
        <v>0</v>
      </c>
      <c r="I103" s="549">
        <f>I93+I94+I95+I96+I97+I98+I99</f>
        <v>0</v>
      </c>
      <c r="J103" s="549">
        <f>J93+J94+J95+J96+J97+J98+J99+J100</f>
        <v>0</v>
      </c>
      <c r="K103" s="549">
        <f>K93+K94+K95+K96+K97+K98+K99+K100+K101</f>
        <v>400550.38518094871</v>
      </c>
      <c r="L103" s="549">
        <f>SUM(L93:L102)</f>
        <v>0</v>
      </c>
      <c r="M103" s="549">
        <f>SUM(M93:M102)</f>
        <v>400550.38518094871</v>
      </c>
      <c r="T103" s="199"/>
      <c r="U103" s="199"/>
    </row>
    <row r="104" spans="2:21" s="27" customFormat="1" ht="24.75" hidden="1" customHeight="1">
      <c r="B104" s="565" t="s">
        <v>516</v>
      </c>
      <c r="C104" s="547">
        <f>'4.  2011-2014 LRAM'!AC132</f>
        <v>0</v>
      </c>
      <c r="D104" s="547">
        <f>'4.  2011-2014 LRAM'!AC262</f>
        <v>0</v>
      </c>
      <c r="E104" s="547">
        <f>'4.  2011-2014 LRAM'!AC392</f>
        <v>0</v>
      </c>
      <c r="F104" s="547">
        <f>'4.  2011-2014 LRAM'!AC522</f>
        <v>0</v>
      </c>
      <c r="G104" s="547">
        <f>'5.  2015-2020 LRAM'!AC205</f>
        <v>0</v>
      </c>
      <c r="H104" s="547">
        <f>'5.  2015-2020 LRAM'!AC389</f>
        <v>0</v>
      </c>
      <c r="I104" s="547">
        <f>'5.  2015-2020 LRAM'!AC573</f>
        <v>0</v>
      </c>
      <c r="J104" s="547">
        <f>'5.  2015-2020 LRAM'!AC757</f>
        <v>0</v>
      </c>
      <c r="K104" s="547">
        <f>'5.  2015-2020 LRAM'!AC941</f>
        <v>0</v>
      </c>
      <c r="L104" s="547">
        <f>'5.  2015-2020 LRAM'!AC1125</f>
        <v>0</v>
      </c>
      <c r="M104" s="549">
        <f>SUM(C104:L104)</f>
        <v>0</v>
      </c>
      <c r="T104" s="89"/>
      <c r="U104" s="89"/>
    </row>
    <row r="105" spans="2:21" ht="24.75" hidden="1" customHeight="1">
      <c r="B105" s="565" t="s">
        <v>42</v>
      </c>
      <c r="C105" s="547">
        <f>'6.  Carrying Charges'!W27</f>
        <v>0</v>
      </c>
      <c r="D105" s="547">
        <f>'6.  Carrying Charges'!W42</f>
        <v>0</v>
      </c>
      <c r="E105" s="547">
        <f>'6.  Carrying Charges'!W57</f>
        <v>0</v>
      </c>
      <c r="F105" s="547">
        <f>'6.  Carrying Charges'!W72</f>
        <v>0</v>
      </c>
      <c r="G105" s="547">
        <f>'6.  Carrying Charges'!W87</f>
        <v>0</v>
      </c>
      <c r="H105" s="547">
        <f>'6.  Carrying Charges'!W102</f>
        <v>0</v>
      </c>
      <c r="I105" s="547">
        <f>'6.  Carrying Charges'!W117</f>
        <v>0</v>
      </c>
      <c r="J105" s="547">
        <f>'6.  Carrying Charges'!W132</f>
        <v>0</v>
      </c>
      <c r="K105" s="547">
        <f>'6.  Carrying Charges'!W147</f>
        <v>4024.6968910994083</v>
      </c>
      <c r="L105" s="547">
        <f>'6.  Carrying Charges'!W162</f>
        <v>9532.2646873374579</v>
      </c>
      <c r="M105" s="549">
        <f>SUM(C105:L105)</f>
        <v>13556.961578436865</v>
      </c>
    </row>
    <row r="106" spans="2:21" ht="23.25" hidden="1" customHeight="1">
      <c r="B106" s="564" t="s">
        <v>25</v>
      </c>
      <c r="C106" s="547">
        <f>C103-C104+C105</f>
        <v>0</v>
      </c>
      <c r="D106" s="547">
        <f t="shared" ref="D106:J106" si="2">D103-D104+D105</f>
        <v>0</v>
      </c>
      <c r="E106" s="547">
        <f t="shared" si="2"/>
        <v>0</v>
      </c>
      <c r="F106" s="547">
        <f t="shared" si="2"/>
        <v>0</v>
      </c>
      <c r="G106" s="547">
        <f t="shared" si="2"/>
        <v>0</v>
      </c>
      <c r="H106" s="547">
        <f t="shared" si="2"/>
        <v>0</v>
      </c>
      <c r="I106" s="547">
        <f t="shared" si="2"/>
        <v>0</v>
      </c>
      <c r="J106" s="547">
        <f t="shared" si="2"/>
        <v>0</v>
      </c>
      <c r="K106" s="547">
        <f>K103-K104+K105</f>
        <v>404575.0820720481</v>
      </c>
      <c r="L106" s="547">
        <f>L103-L104+L105</f>
        <v>9532.2646873374579</v>
      </c>
      <c r="M106" s="547">
        <f>M103-M104+M105</f>
        <v>414107.34675938555</v>
      </c>
    </row>
    <row r="107" spans="2:21" hidden="1"/>
    <row r="108" spans="2:21">
      <c r="B108" s="582" t="s">
        <v>524</v>
      </c>
    </row>
  </sheetData>
  <mergeCells count="20">
    <mergeCell ref="B32:C32"/>
    <mergeCell ref="B33:C33"/>
    <mergeCell ref="B26:G26"/>
    <mergeCell ref="B28:C28"/>
    <mergeCell ref="B29:C29"/>
    <mergeCell ref="B30:C30"/>
    <mergeCell ref="B31:C31"/>
    <mergeCell ref="B39:C39"/>
    <mergeCell ref="B40:C40"/>
    <mergeCell ref="B48:L48"/>
    <mergeCell ref="B49:L49"/>
    <mergeCell ref="B50:L50"/>
    <mergeCell ref="B41:C41"/>
    <mergeCell ref="B42:C42"/>
    <mergeCell ref="B43:C43"/>
    <mergeCell ref="B36:C36"/>
    <mergeCell ref="B35:C35"/>
    <mergeCell ref="B34:C34"/>
    <mergeCell ref="B38:C38"/>
    <mergeCell ref="B37:C37"/>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53</xdr:row>
                    <xdr:rowOff>22860</xdr:rowOff>
                  </from>
                  <to>
                    <xdr:col>2</xdr:col>
                    <xdr:colOff>1379220</xdr:colOff>
                    <xdr:row>55</xdr:row>
                    <xdr:rowOff>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56</xdr:row>
                    <xdr:rowOff>22860</xdr:rowOff>
                  </from>
                  <to>
                    <xdr:col>2</xdr:col>
                    <xdr:colOff>1379220</xdr:colOff>
                    <xdr:row>57</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59</xdr:row>
                    <xdr:rowOff>22860</xdr:rowOff>
                  </from>
                  <to>
                    <xdr:col>2</xdr:col>
                    <xdr:colOff>1379220</xdr:colOff>
                    <xdr:row>60</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62</xdr:row>
                    <xdr:rowOff>22860</xdr:rowOff>
                  </from>
                  <to>
                    <xdr:col>2</xdr:col>
                    <xdr:colOff>1379220</xdr:colOff>
                    <xdr:row>63</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65</xdr:row>
                    <xdr:rowOff>22860</xdr:rowOff>
                  </from>
                  <to>
                    <xdr:col>2</xdr:col>
                    <xdr:colOff>1379220</xdr:colOff>
                    <xdr:row>66</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68</xdr:row>
                    <xdr:rowOff>38100</xdr:rowOff>
                  </from>
                  <to>
                    <xdr:col>2</xdr:col>
                    <xdr:colOff>1379220</xdr:colOff>
                    <xdr:row>69</xdr:row>
                    <xdr:rowOff>175260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71</xdr:row>
                    <xdr:rowOff>38100</xdr:rowOff>
                  </from>
                  <to>
                    <xdr:col>2</xdr:col>
                    <xdr:colOff>1379220</xdr:colOff>
                    <xdr:row>72</xdr:row>
                    <xdr:rowOff>175260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30480</xdr:rowOff>
                  </from>
                  <to>
                    <xdr:col>2</xdr:col>
                    <xdr:colOff>1371600</xdr:colOff>
                    <xdr:row>75</xdr:row>
                    <xdr:rowOff>167640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60" zoomScaleNormal="60" workbookViewId="0">
      <selection activeCell="G57" sqref="G57"/>
    </sheetView>
  </sheetViews>
  <sheetFormatPr defaultColWidth="9.109375" defaultRowHeight="14.4"/>
  <cols>
    <col min="1" max="1" width="5.44140625" style="12" customWidth="1"/>
    <col min="2" max="2" width="27" style="12" customWidth="1"/>
    <col min="3" max="3" width="24.33203125" style="12" customWidth="1"/>
    <col min="4" max="4" width="23.44140625" style="12"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30" t="s">
        <v>169</v>
      </c>
      <c r="C14" s="126" t="s">
        <v>173</v>
      </c>
    </row>
    <row r="15" spans="2:3" ht="26.25" customHeight="1" thickBot="1">
      <c r="C15" s="128" t="s">
        <v>404</v>
      </c>
    </row>
    <row r="16" spans="2:3" ht="27" customHeight="1" thickBot="1">
      <c r="C16" s="562" t="s">
        <v>549</v>
      </c>
    </row>
    <row r="19" spans="2:8" ht="15.6">
      <c r="B19" s="530" t="s">
        <v>608</v>
      </c>
    </row>
    <row r="20" spans="2:8" ht="13.5" customHeight="1"/>
    <row r="21" spans="2:8" ht="40.950000000000003" customHeight="1">
      <c r="B21" s="824" t="s">
        <v>671</v>
      </c>
      <c r="C21" s="824"/>
      <c r="D21" s="824"/>
      <c r="E21" s="824"/>
      <c r="F21" s="824"/>
      <c r="G21" s="824"/>
      <c r="H21" s="824"/>
    </row>
    <row r="23" spans="2:8" s="602" customFormat="1" ht="15.6">
      <c r="B23" s="612" t="s">
        <v>544</v>
      </c>
      <c r="C23" s="612" t="s">
        <v>559</v>
      </c>
      <c r="D23" s="612" t="s">
        <v>543</v>
      </c>
      <c r="E23" s="833" t="s">
        <v>33</v>
      </c>
      <c r="F23" s="834"/>
      <c r="G23" s="833" t="s">
        <v>542</v>
      </c>
      <c r="H23" s="834"/>
    </row>
    <row r="24" spans="2:8">
      <c r="B24" s="601">
        <v>1</v>
      </c>
      <c r="C24" s="634" t="s">
        <v>367</v>
      </c>
      <c r="D24" s="600" t="s">
        <v>794</v>
      </c>
      <c r="E24" s="829" t="s">
        <v>792</v>
      </c>
      <c r="F24" s="830"/>
      <c r="G24" s="831" t="s">
        <v>793</v>
      </c>
      <c r="H24" s="832"/>
    </row>
    <row r="25" spans="2:8">
      <c r="B25" s="601">
        <v>2</v>
      </c>
      <c r="C25" s="634" t="s">
        <v>367</v>
      </c>
      <c r="D25" s="600" t="s">
        <v>796</v>
      </c>
      <c r="E25" s="829" t="s">
        <v>797</v>
      </c>
      <c r="F25" s="830"/>
      <c r="G25" s="831" t="s">
        <v>793</v>
      </c>
      <c r="H25" s="832"/>
    </row>
    <row r="26" spans="2:8">
      <c r="B26" s="601">
        <v>3</v>
      </c>
      <c r="C26" s="634" t="s">
        <v>167</v>
      </c>
      <c r="D26" s="600" t="s">
        <v>800</v>
      </c>
      <c r="E26" s="829" t="s">
        <v>802</v>
      </c>
      <c r="F26" s="830"/>
      <c r="G26" s="831" t="s">
        <v>801</v>
      </c>
      <c r="H26" s="832"/>
    </row>
    <row r="27" spans="2:8">
      <c r="B27" s="601">
        <v>4</v>
      </c>
      <c r="C27" s="634"/>
      <c r="D27" s="600"/>
      <c r="E27" s="829"/>
      <c r="F27" s="830"/>
      <c r="G27" s="831"/>
      <c r="H27" s="832"/>
    </row>
    <row r="28" spans="2:8">
      <c r="B28" s="601">
        <v>5</v>
      </c>
      <c r="C28" s="634"/>
      <c r="D28" s="600"/>
      <c r="E28" s="829"/>
      <c r="F28" s="830"/>
      <c r="G28" s="831"/>
      <c r="H28" s="832"/>
    </row>
    <row r="29" spans="2:8">
      <c r="B29" s="601">
        <v>6</v>
      </c>
      <c r="C29" s="634"/>
      <c r="D29" s="600"/>
      <c r="E29" s="829"/>
      <c r="F29" s="830"/>
      <c r="G29" s="831"/>
      <c r="H29" s="832"/>
    </row>
    <row r="30" spans="2:8">
      <c r="B30" s="601">
        <v>7</v>
      </c>
      <c r="C30" s="634"/>
      <c r="D30" s="600"/>
      <c r="E30" s="829"/>
      <c r="F30" s="830"/>
      <c r="G30" s="831"/>
      <c r="H30" s="832"/>
    </row>
    <row r="31" spans="2:8">
      <c r="B31" s="601">
        <v>8</v>
      </c>
      <c r="C31" s="634"/>
      <c r="D31" s="600"/>
      <c r="E31" s="829"/>
      <c r="F31" s="830"/>
      <c r="G31" s="831"/>
      <c r="H31" s="832"/>
    </row>
    <row r="32" spans="2:8">
      <c r="B32" s="601">
        <v>9</v>
      </c>
      <c r="C32" s="634"/>
      <c r="D32" s="600"/>
      <c r="E32" s="829"/>
      <c r="F32" s="830"/>
      <c r="G32" s="831"/>
      <c r="H32" s="832"/>
    </row>
    <row r="33" spans="2:8">
      <c r="B33" s="601">
        <v>10</v>
      </c>
      <c r="C33" s="634"/>
      <c r="D33" s="600"/>
      <c r="E33" s="829"/>
      <c r="F33" s="830"/>
      <c r="G33" s="831"/>
      <c r="H33" s="832"/>
    </row>
    <row r="34" spans="2:8">
      <c r="B34" s="601" t="s">
        <v>478</v>
      </c>
      <c r="C34" s="634"/>
      <c r="D34" s="600"/>
      <c r="E34" s="829"/>
      <c r="F34" s="830"/>
      <c r="G34" s="831"/>
      <c r="H34" s="832"/>
    </row>
    <row r="36" spans="2:8" ht="30.75" customHeight="1">
      <c r="B36" s="530" t="s">
        <v>604</v>
      </c>
    </row>
    <row r="37" spans="2:8" ht="23.25" customHeight="1">
      <c r="B37" s="561" t="s">
        <v>609</v>
      </c>
      <c r="C37" s="598"/>
      <c r="D37" s="598"/>
      <c r="E37" s="598"/>
      <c r="F37" s="598"/>
      <c r="G37" s="598"/>
      <c r="H37" s="598"/>
    </row>
    <row r="39" spans="2:8" s="90" customFormat="1" ht="15.6">
      <c r="B39" s="612" t="s">
        <v>544</v>
      </c>
      <c r="C39" s="612" t="s">
        <v>559</v>
      </c>
      <c r="D39" s="612" t="s">
        <v>543</v>
      </c>
      <c r="E39" s="833" t="s">
        <v>33</v>
      </c>
      <c r="F39" s="834"/>
      <c r="G39" s="833" t="s">
        <v>542</v>
      </c>
      <c r="H39" s="834"/>
    </row>
    <row r="40" spans="2:8">
      <c r="B40" s="601">
        <v>1</v>
      </c>
      <c r="C40" s="634" t="s">
        <v>368</v>
      </c>
      <c r="D40" s="600" t="s">
        <v>803</v>
      </c>
      <c r="E40" s="829" t="s">
        <v>804</v>
      </c>
      <c r="F40" s="830"/>
      <c r="G40" s="831" t="s">
        <v>805</v>
      </c>
      <c r="H40" s="832"/>
    </row>
    <row r="41" spans="2:8">
      <c r="B41" s="601">
        <v>2</v>
      </c>
      <c r="C41" s="634"/>
      <c r="D41" s="600"/>
      <c r="E41" s="829"/>
      <c r="F41" s="830"/>
      <c r="G41" s="831"/>
      <c r="H41" s="832"/>
    </row>
    <row r="42" spans="2:8">
      <c r="B42" s="601">
        <v>3</v>
      </c>
      <c r="C42" s="634"/>
      <c r="D42" s="600"/>
      <c r="E42" s="829"/>
      <c r="F42" s="830"/>
      <c r="G42" s="831"/>
      <c r="H42" s="832"/>
    </row>
    <row r="43" spans="2:8">
      <c r="B43" s="601">
        <v>4</v>
      </c>
      <c r="C43" s="634"/>
      <c r="D43" s="600"/>
      <c r="E43" s="829"/>
      <c r="F43" s="830"/>
      <c r="G43" s="831"/>
      <c r="H43" s="832"/>
    </row>
    <row r="44" spans="2:8">
      <c r="B44" s="601">
        <v>5</v>
      </c>
      <c r="C44" s="634"/>
      <c r="D44" s="600"/>
      <c r="E44" s="829"/>
      <c r="F44" s="830"/>
      <c r="G44" s="831"/>
      <c r="H44" s="832"/>
    </row>
    <row r="45" spans="2:8">
      <c r="B45" s="601">
        <v>6</v>
      </c>
      <c r="C45" s="634"/>
      <c r="D45" s="600"/>
      <c r="E45" s="829"/>
      <c r="F45" s="830"/>
      <c r="G45" s="831"/>
      <c r="H45" s="832"/>
    </row>
    <row r="46" spans="2:8">
      <c r="B46" s="601">
        <v>7</v>
      </c>
      <c r="C46" s="634"/>
      <c r="D46" s="600"/>
      <c r="E46" s="829"/>
      <c r="F46" s="830"/>
      <c r="G46" s="831"/>
      <c r="H46" s="832"/>
    </row>
    <row r="47" spans="2:8">
      <c r="B47" s="601">
        <v>8</v>
      </c>
      <c r="C47" s="634"/>
      <c r="D47" s="600"/>
      <c r="E47" s="829"/>
      <c r="F47" s="830"/>
      <c r="G47" s="831"/>
      <c r="H47" s="832"/>
    </row>
    <row r="48" spans="2:8">
      <c r="B48" s="601">
        <v>9</v>
      </c>
      <c r="C48" s="634"/>
      <c r="D48" s="600"/>
      <c r="E48" s="829"/>
      <c r="F48" s="830"/>
      <c r="G48" s="831"/>
      <c r="H48" s="832"/>
    </row>
    <row r="49" spans="2:8">
      <c r="B49" s="601">
        <v>10</v>
      </c>
      <c r="C49" s="634"/>
      <c r="D49" s="600"/>
      <c r="E49" s="829"/>
      <c r="F49" s="830"/>
      <c r="G49" s="831"/>
      <c r="H49" s="832"/>
    </row>
    <row r="50" spans="2:8">
      <c r="B50" s="601" t="s">
        <v>478</v>
      </c>
      <c r="C50" s="634"/>
      <c r="D50" s="600"/>
      <c r="E50" s="829"/>
      <c r="F50" s="830"/>
      <c r="G50" s="831"/>
      <c r="H50" s="832"/>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zoomScale="50" zoomScaleNormal="50" workbookViewId="0">
      <selection activeCell="F23" sqref="F23"/>
    </sheetView>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1" t="s">
        <v>169</v>
      </c>
      <c r="C4" s="451"/>
      <c r="D4" s="257" t="s">
        <v>173</v>
      </c>
      <c r="E4" s="434"/>
      <c r="F4" s="434"/>
      <c r="G4" s="434"/>
      <c r="H4" s="434"/>
      <c r="I4" s="434"/>
      <c r="J4" s="434"/>
      <c r="K4" s="434"/>
      <c r="L4" s="434"/>
      <c r="M4" s="434"/>
      <c r="N4" s="434"/>
      <c r="O4" s="434"/>
      <c r="P4" s="434"/>
      <c r="Q4" s="452"/>
    </row>
    <row r="5" spans="2:17" s="2" customFormat="1" ht="24" customHeight="1" thickBot="1">
      <c r="B5" s="453"/>
      <c r="C5" s="451"/>
      <c r="D5" s="454" t="s">
        <v>404</v>
      </c>
      <c r="F5" s="434"/>
      <c r="G5" s="434"/>
      <c r="H5" s="434"/>
      <c r="I5" s="434"/>
      <c r="J5" s="434"/>
      <c r="K5" s="434"/>
      <c r="L5" s="434"/>
      <c r="M5" s="434"/>
      <c r="N5" s="434"/>
      <c r="O5" s="434"/>
      <c r="P5" s="434"/>
      <c r="Q5" s="452"/>
    </row>
    <row r="6" spans="2:17" s="2" customFormat="1" ht="28.5" customHeight="1" thickBot="1">
      <c r="B6" s="453"/>
      <c r="C6" s="451"/>
      <c r="D6" s="261" t="s">
        <v>170</v>
      </c>
      <c r="E6" s="434"/>
      <c r="F6" s="434"/>
      <c r="G6" s="434"/>
      <c r="H6" s="434"/>
      <c r="I6" s="434"/>
      <c r="J6" s="434"/>
      <c r="K6" s="434"/>
      <c r="L6" s="434"/>
      <c r="M6" s="434"/>
      <c r="N6" s="434"/>
      <c r="O6" s="434"/>
      <c r="P6" s="434"/>
      <c r="Q6" s="452"/>
    </row>
    <row r="7" spans="2:17" s="104" customFormat="1" ht="29.25" customHeight="1" thickBot="1">
      <c r="D7" s="562" t="s">
        <v>549</v>
      </c>
      <c r="P7" s="105"/>
      <c r="Q7" s="105"/>
    </row>
    <row r="8" spans="2:17" s="104" customFormat="1" ht="30" customHeight="1">
      <c r="D8" s="567"/>
      <c r="P8" s="105"/>
      <c r="Q8" s="105"/>
    </row>
    <row r="9" spans="2:17" s="2" customFormat="1" ht="24.75" customHeight="1">
      <c r="B9" s="118" t="s">
        <v>409</v>
      </c>
      <c r="C9" s="17"/>
      <c r="D9" s="450"/>
    </row>
    <row r="10" spans="2:17" s="17" customFormat="1" ht="16.5" customHeight="1"/>
    <row r="11" spans="2:17" s="17" customFormat="1" ht="36.75" customHeight="1">
      <c r="B11" s="835" t="s">
        <v>749</v>
      </c>
      <c r="C11" s="835"/>
      <c r="D11" s="835"/>
      <c r="E11" s="835"/>
      <c r="F11" s="835"/>
      <c r="G11" s="835"/>
      <c r="H11" s="835"/>
      <c r="I11" s="835"/>
      <c r="J11" s="835"/>
      <c r="K11" s="835"/>
      <c r="L11" s="835"/>
      <c r="M11" s="835"/>
      <c r="N11" s="607"/>
      <c r="O11" s="607"/>
      <c r="P11" s="607"/>
      <c r="Q11" s="607"/>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 - Thermal Demand Meter</v>
      </c>
      <c r="G13" s="243" t="str">
        <f>'1.  LRAMVA Summary'!G52</f>
        <v>GS&gt;50 kW - Interval Meter</v>
      </c>
      <c r="H13" s="243">
        <f>'1.  LRAMVA Summary'!H52</f>
        <v>0</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1"/>
      <c r="D14" s="572" t="str">
        <f>'1.  LRAMVA Summary'!D53</f>
        <v>kWh</v>
      </c>
      <c r="E14" s="572" t="str">
        <f>'1.  LRAMVA Summary'!E53</f>
        <v>kWh</v>
      </c>
      <c r="F14" s="572" t="str">
        <f>'1.  LRAMVA Summary'!F53</f>
        <v>kW</v>
      </c>
      <c r="G14" s="572" t="str">
        <f>'1.  LRAMVA Summary'!G53</f>
        <v>kW</v>
      </c>
      <c r="H14" s="572">
        <f>'1.  LRAMVA Summary'!H53</f>
        <v>0</v>
      </c>
      <c r="I14" s="572">
        <f>'1.  LRAMVA Summary'!I53</f>
        <v>0</v>
      </c>
      <c r="J14" s="572">
        <f>'1.  LRAMVA Summary'!J53</f>
        <v>0</v>
      </c>
      <c r="K14" s="572">
        <f>'1.  LRAMVA Summary'!K53</f>
        <v>0</v>
      </c>
      <c r="L14" s="572">
        <f>'1.  LRAMVA Summary'!L53</f>
        <v>0</v>
      </c>
      <c r="M14" s="572">
        <f>'1.  LRAMVA Summary'!M53</f>
        <v>0</v>
      </c>
      <c r="N14" s="572">
        <f>'1.  LRAMVA Summary'!N53</f>
        <v>0</v>
      </c>
      <c r="O14" s="572">
        <f>'1.  LRAMVA Summary'!O53</f>
        <v>0</v>
      </c>
      <c r="P14" s="572">
        <f>'1.  LRAMVA Summary'!P53</f>
        <v>0</v>
      </c>
      <c r="Q14" s="573">
        <f>'1.  LRAMVA Summary'!Q53</f>
        <v>0</v>
      </c>
    </row>
    <row r="15" spans="2:17" s="451" customFormat="1" ht="15.75" customHeight="1">
      <c r="B15" s="456" t="s">
        <v>26</v>
      </c>
      <c r="C15" s="619">
        <f>SUM(D15:Q15)</f>
        <v>0</v>
      </c>
      <c r="D15" s="446"/>
      <c r="E15" s="446"/>
      <c r="F15" s="446"/>
      <c r="G15" s="446"/>
      <c r="H15" s="446"/>
      <c r="I15" s="446"/>
      <c r="J15" s="446"/>
      <c r="K15" s="446"/>
      <c r="L15" s="446"/>
      <c r="M15" s="446"/>
      <c r="N15" s="446"/>
      <c r="O15" s="446"/>
      <c r="P15" s="447"/>
      <c r="Q15" s="447"/>
    </row>
    <row r="16" spans="2:17" s="451" customFormat="1" ht="15.75" customHeight="1">
      <c r="B16" s="456" t="s">
        <v>27</v>
      </c>
      <c r="C16" s="619">
        <f>SUM(D16:Q16)</f>
        <v>0</v>
      </c>
      <c r="D16" s="445"/>
      <c r="E16" s="445"/>
      <c r="F16" s="445"/>
      <c r="G16" s="445"/>
      <c r="H16" s="445"/>
      <c r="I16" s="445"/>
      <c r="J16" s="445"/>
      <c r="K16" s="447"/>
      <c r="L16" s="447"/>
      <c r="M16" s="447"/>
      <c r="N16" s="447"/>
      <c r="O16" s="447"/>
      <c r="P16" s="447"/>
      <c r="Q16" s="447"/>
    </row>
    <row r="17" spans="2:17" s="17" customFormat="1" ht="15.75" customHeight="1"/>
    <row r="18" spans="2:17" s="25" customFormat="1" ht="15.75" customHeight="1">
      <c r="B18" s="191" t="s">
        <v>449</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4" customFormat="1" ht="21" customHeight="1">
      <c r="B20" s="455" t="s">
        <v>665</v>
      </c>
      <c r="C20" s="448"/>
      <c r="D20" s="449"/>
    </row>
    <row r="21" spans="2:17" s="434" customFormat="1" ht="21" customHeight="1">
      <c r="B21" s="455" t="s">
        <v>364</v>
      </c>
      <c r="C21" s="448" t="s">
        <v>411</v>
      </c>
      <c r="D21" s="449"/>
    </row>
    <row r="22" spans="2:17" s="17" customFormat="1" ht="15.75" customHeight="1">
      <c r="B22" s="166"/>
      <c r="C22" s="167"/>
      <c r="D22" s="163"/>
    </row>
    <row r="23" spans="2:17" s="17" customFormat="1" ht="23.25" customHeight="1">
      <c r="B23" s="168"/>
      <c r="C23" s="168"/>
      <c r="D23" s="163"/>
    </row>
    <row r="24" spans="2:17" s="17" customFormat="1" ht="22.5" customHeight="1">
      <c r="B24" s="118" t="s">
        <v>410</v>
      </c>
      <c r="C24" s="118"/>
      <c r="D24" s="450"/>
    </row>
    <row r="25" spans="2:17" s="2" customFormat="1" ht="15.75" customHeight="1">
      <c r="D25" s="20"/>
    </row>
    <row r="26" spans="2:17" s="2" customFormat="1" ht="42" customHeight="1">
      <c r="B26" s="835" t="s">
        <v>749</v>
      </c>
      <c r="C26" s="835"/>
      <c r="D26" s="835"/>
      <c r="E26" s="835"/>
      <c r="F26" s="835"/>
      <c r="G26" s="835"/>
      <c r="H26" s="835"/>
      <c r="I26" s="835"/>
      <c r="J26" s="835"/>
      <c r="K26" s="835"/>
      <c r="L26" s="835"/>
      <c r="M26" s="835"/>
      <c r="N26" s="607"/>
      <c r="O26" s="607"/>
      <c r="P26" s="607"/>
      <c r="Q26" s="607"/>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 - Thermal Demand Meter</v>
      </c>
      <c r="G28" s="243" t="str">
        <f>'1.  LRAMVA Summary'!G52</f>
        <v>GS&gt;50 kW - Interval Meter</v>
      </c>
      <c r="H28" s="243">
        <f>'1.  LRAMVA Summary'!H52</f>
        <v>0</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1"/>
      <c r="D29" s="572" t="str">
        <f>'1.  LRAMVA Summary'!D53</f>
        <v>kWh</v>
      </c>
      <c r="E29" s="572" t="str">
        <f>'1.  LRAMVA Summary'!E53</f>
        <v>kWh</v>
      </c>
      <c r="F29" s="572" t="str">
        <f>'1.  LRAMVA Summary'!F53</f>
        <v>kW</v>
      </c>
      <c r="G29" s="572" t="str">
        <f>'1.  LRAMVA Summary'!G53</f>
        <v>kW</v>
      </c>
      <c r="H29" s="572">
        <f>'1.  LRAMVA Summary'!H53</f>
        <v>0</v>
      </c>
      <c r="I29" s="572">
        <f>'1.  LRAMVA Summary'!I53</f>
        <v>0</v>
      </c>
      <c r="J29" s="572">
        <f>'1.  LRAMVA Summary'!J53</f>
        <v>0</v>
      </c>
      <c r="K29" s="572">
        <f>'1.  LRAMVA Summary'!K53</f>
        <v>0</v>
      </c>
      <c r="L29" s="572">
        <f>'1.  LRAMVA Summary'!L53</f>
        <v>0</v>
      </c>
      <c r="M29" s="572">
        <f>'1.  LRAMVA Summary'!M53</f>
        <v>0</v>
      </c>
      <c r="N29" s="572">
        <f>'1.  LRAMVA Summary'!N53</f>
        <v>0</v>
      </c>
      <c r="O29" s="572">
        <f>'1.  LRAMVA Summary'!O53</f>
        <v>0</v>
      </c>
      <c r="P29" s="572">
        <f>'1.  LRAMVA Summary'!P53</f>
        <v>0</v>
      </c>
      <c r="Q29" s="573">
        <f>'1.  LRAMVA Summary'!Q53</f>
        <v>0</v>
      </c>
    </row>
    <row r="30" spans="2:17" s="451" customFormat="1" ht="15.75" customHeight="1">
      <c r="B30" s="456" t="s">
        <v>26</v>
      </c>
      <c r="C30" s="619">
        <f>SUM(D30:Q30)</f>
        <v>0</v>
      </c>
      <c r="D30" s="457"/>
      <c r="E30" s="457"/>
      <c r="F30" s="457"/>
      <c r="G30" s="457"/>
      <c r="H30" s="457"/>
      <c r="I30" s="457"/>
      <c r="J30" s="457"/>
      <c r="K30" s="457"/>
      <c r="L30" s="457"/>
      <c r="M30" s="457"/>
      <c r="N30" s="457"/>
      <c r="O30" s="457"/>
      <c r="P30" s="457"/>
      <c r="Q30" s="447"/>
    </row>
    <row r="31" spans="2:17" s="458" customFormat="1" ht="15" customHeight="1">
      <c r="B31" s="456" t="s">
        <v>27</v>
      </c>
      <c r="C31" s="619">
        <f>SUM(D31:Q31)</f>
        <v>0</v>
      </c>
      <c r="D31" s="445"/>
      <c r="E31" s="445"/>
      <c r="F31" s="445"/>
      <c r="G31" s="445"/>
      <c r="H31" s="445"/>
      <c r="I31" s="445"/>
      <c r="J31" s="445"/>
      <c r="K31" s="447"/>
      <c r="L31" s="447"/>
      <c r="M31" s="447"/>
      <c r="N31" s="447"/>
      <c r="O31" s="447"/>
      <c r="P31" s="447"/>
      <c r="Q31" s="447"/>
    </row>
    <row r="32" spans="2:17" s="17" customFormat="1" ht="15.75" customHeight="1"/>
    <row r="33" spans="2:32" s="25" customFormat="1" ht="15.75" customHeight="1">
      <c r="B33" s="191" t="s">
        <v>449</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5" t="s">
        <v>665</v>
      </c>
      <c r="C35" s="448"/>
      <c r="D35" s="449"/>
      <c r="E35" s="93"/>
      <c r="F35" s="93"/>
      <c r="G35" s="93"/>
      <c r="H35" s="93"/>
      <c r="I35" s="93"/>
      <c r="J35" s="93"/>
      <c r="K35" s="93"/>
      <c r="L35" s="93"/>
      <c r="M35" s="93"/>
      <c r="N35" s="93"/>
      <c r="O35" s="93"/>
      <c r="P35" s="93"/>
      <c r="Q35" s="93"/>
    </row>
    <row r="36" spans="2:32" s="434" customFormat="1" ht="21" customHeight="1">
      <c r="B36" s="455" t="s">
        <v>364</v>
      </c>
      <c r="C36" s="448" t="s">
        <v>411</v>
      </c>
      <c r="D36" s="449"/>
    </row>
    <row r="37" spans="2:32" s="17" customFormat="1" ht="15.75" customHeight="1">
      <c r="B37" s="166"/>
      <c r="C37" s="167"/>
      <c r="D37" s="163"/>
      <c r="R37" s="163"/>
    </row>
    <row r="38" spans="2:32" s="17" customFormat="1" ht="15.75" customHeight="1">
      <c r="B38" s="166"/>
      <c r="C38" s="166"/>
      <c r="D38" s="163"/>
      <c r="R38" s="163"/>
    </row>
    <row r="39" spans="2:32" s="20" customFormat="1" ht="15.6">
      <c r="B39" s="118" t="s">
        <v>451</v>
      </c>
      <c r="C39" s="35"/>
      <c r="D39" s="34"/>
      <c r="E39" s="39"/>
      <c r="F39" s="40"/>
    </row>
    <row r="40" spans="2:32" s="70" customFormat="1" ht="39" customHeight="1">
      <c r="B40" s="835" t="s">
        <v>602</v>
      </c>
      <c r="C40" s="835"/>
      <c r="D40" s="835"/>
      <c r="E40" s="835"/>
      <c r="F40" s="835"/>
      <c r="G40" s="835"/>
      <c r="H40" s="835"/>
      <c r="I40" s="835"/>
      <c r="J40" s="835"/>
      <c r="K40" s="835"/>
      <c r="L40" s="835"/>
      <c r="M40" s="835"/>
      <c r="N40" s="607"/>
      <c r="O40" s="607"/>
      <c r="P40" s="607"/>
      <c r="Q40" s="607"/>
    </row>
    <row r="41" spans="2:32" s="2" customFormat="1" ht="16.5" customHeight="1">
      <c r="B41" s="10"/>
      <c r="C41" s="10"/>
      <c r="D41" s="22"/>
      <c r="E41" s="20"/>
      <c r="F41" s="20"/>
      <c r="G41" s="20"/>
      <c r="R41" s="20"/>
    </row>
    <row r="42" spans="2:32" s="17" customFormat="1" ht="56.25" customHeight="1">
      <c r="B42" s="243" t="s">
        <v>232</v>
      </c>
      <c r="C42" s="243" t="s">
        <v>599</v>
      </c>
      <c r="D42" s="243" t="str">
        <f>'1.  LRAMVA Summary'!D52</f>
        <v>Residential</v>
      </c>
      <c r="E42" s="243" t="str">
        <f>'1.  LRAMVA Summary'!E52</f>
        <v>GS&lt;50 kW</v>
      </c>
      <c r="F42" s="243" t="str">
        <f>'1.  LRAMVA Summary'!F52</f>
        <v>GS&gt;50 kW - Thermal Demand Meter</v>
      </c>
      <c r="G42" s="243" t="str">
        <f>'1.  LRAMVA Summary'!G52</f>
        <v>GS&gt;50 kW - Interval Meter</v>
      </c>
      <c r="H42" s="243">
        <f>'1.  LRAMVA Summary'!H52</f>
        <v>0</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4"/>
      <c r="C43" s="575"/>
      <c r="D43" s="576" t="str">
        <f>'1.  LRAMVA Summary'!D53</f>
        <v>kWh</v>
      </c>
      <c r="E43" s="576" t="str">
        <f>'1.  LRAMVA Summary'!E53</f>
        <v>kWh</v>
      </c>
      <c r="F43" s="576" t="str">
        <f>'1.  LRAMVA Summary'!F53</f>
        <v>kW</v>
      </c>
      <c r="G43" s="576" t="str">
        <f>'1.  LRAMVA Summary'!G53</f>
        <v>kW</v>
      </c>
      <c r="H43" s="576">
        <f>'1.  LRAMVA Summary'!H53</f>
        <v>0</v>
      </c>
      <c r="I43" s="576">
        <f>'1.  LRAMVA Summary'!I53</f>
        <v>0</v>
      </c>
      <c r="J43" s="576">
        <f>'1.  LRAMVA Summary'!J53</f>
        <v>0</v>
      </c>
      <c r="K43" s="576">
        <f>'1.  LRAMVA Summary'!K53</f>
        <v>0</v>
      </c>
      <c r="L43" s="576">
        <f>'1.  LRAMVA Summary'!L53</f>
        <v>0</v>
      </c>
      <c r="M43" s="576">
        <f>'1.  LRAMVA Summary'!M53</f>
        <v>0</v>
      </c>
      <c r="N43" s="576">
        <f>'1.  LRAMVA Summary'!N53</f>
        <v>0</v>
      </c>
      <c r="O43" s="576">
        <f>'1.  LRAMVA Summary'!O53</f>
        <v>0</v>
      </c>
      <c r="P43" s="576">
        <f>'1.  LRAMVA Summary'!P53</f>
        <v>0</v>
      </c>
      <c r="Q43" s="577">
        <f>'1.  LRAMVA Summary'!Q53</f>
        <v>0</v>
      </c>
      <c r="R43" s="169"/>
    </row>
    <row r="44" spans="2:32" s="17" customFormat="1" ht="15.6">
      <c r="B44" s="170">
        <v>2011</v>
      </c>
      <c r="C44" s="527"/>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6">
      <c r="B45" s="170">
        <v>2012</v>
      </c>
      <c r="C45" s="527"/>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6">
      <c r="B46" s="171">
        <v>2013</v>
      </c>
      <c r="C46" s="527"/>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6">
      <c r="B47" s="171">
        <v>2014</v>
      </c>
      <c r="C47" s="527"/>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6">
      <c r="B48" s="171">
        <v>2015</v>
      </c>
      <c r="C48" s="527"/>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6">
      <c r="B49" s="171">
        <v>2016</v>
      </c>
      <c r="C49" s="527"/>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6">
      <c r="B50" s="171">
        <v>2017</v>
      </c>
      <c r="C50" s="527"/>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6">
      <c r="B51" s="171">
        <v>2018</v>
      </c>
      <c r="C51" s="527"/>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6">
      <c r="B52" s="171">
        <v>2019</v>
      </c>
      <c r="C52" s="527"/>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6" hidden="1">
      <c r="B53" s="171">
        <v>2020</v>
      </c>
      <c r="C53" s="527"/>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4" customFormat="1" ht="21" customHeight="1">
      <c r="B54" s="448" t="s">
        <v>534</v>
      </c>
      <c r="C54" s="459"/>
      <c r="D54" s="460"/>
      <c r="E54" s="461"/>
      <c r="F54" s="461"/>
      <c r="G54" s="461"/>
      <c r="H54" s="461"/>
      <c r="I54" s="461"/>
      <c r="J54" s="461"/>
      <c r="K54" s="461"/>
      <c r="L54" s="461"/>
      <c r="M54" s="461"/>
      <c r="N54" s="461"/>
      <c r="O54" s="461"/>
      <c r="P54" s="461"/>
      <c r="Q54" s="460"/>
      <c r="R54" s="452"/>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zoomScale="70" zoomScaleNormal="70" workbookViewId="0">
      <pane ySplit="14" topLeftCell="A15" activePane="bottomLeft" state="frozen"/>
      <selection pane="bottomLeft" activeCell="L18" sqref="L18"/>
    </sheetView>
  </sheetViews>
  <sheetFormatPr defaultColWidth="9.109375" defaultRowHeight="14.4" outlineLevelRow="1"/>
  <cols>
    <col min="1" max="1" width="6.5546875" style="4" customWidth="1"/>
    <col min="2" max="2" width="36.5546875" style="5" customWidth="1"/>
    <col min="3" max="3" width="16.88671875" style="78" customWidth="1"/>
    <col min="4" max="5" width="17.88671875" style="5" customWidth="1"/>
    <col min="6" max="6" width="18.664062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hidden="1" customHeight="1">
      <c r="B1" s="18"/>
    </row>
    <row r="2" spans="1:26" s="18" customFormat="1" ht="14.25" hidden="1"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41" t="s">
        <v>169</v>
      </c>
      <c r="C4" s="85" t="s">
        <v>173</v>
      </c>
      <c r="D4" s="85"/>
      <c r="E4" s="49"/>
    </row>
    <row r="5" spans="1:26" s="18" customFormat="1" ht="26.25" hidden="1" customHeight="1" outlineLevel="1" thickBot="1">
      <c r="A5" s="4"/>
      <c r="B5" s="841"/>
      <c r="C5" s="86" t="s">
        <v>170</v>
      </c>
      <c r="D5" s="86"/>
      <c r="E5" s="49"/>
    </row>
    <row r="6" spans="1:26" ht="26.25" hidden="1" customHeight="1" outlineLevel="1" thickBot="1">
      <c r="B6" s="841"/>
      <c r="C6" s="844" t="s">
        <v>549</v>
      </c>
      <c r="D6" s="845"/>
      <c r="F6" s="18"/>
      <c r="M6" s="6"/>
      <c r="N6" s="6"/>
      <c r="O6" s="6"/>
      <c r="P6" s="6"/>
      <c r="Q6" s="6"/>
      <c r="R6" s="6"/>
      <c r="S6" s="6"/>
      <c r="T6" s="6"/>
      <c r="U6" s="6"/>
      <c r="V6" s="6"/>
      <c r="W6" s="6"/>
      <c r="X6" s="6"/>
      <c r="Y6" s="6"/>
      <c r="Z6" s="6"/>
    </row>
    <row r="7" spans="1:26" s="18" customFormat="1" ht="26.25" hidden="1" customHeight="1" outlineLevel="1">
      <c r="A7" s="4"/>
      <c r="B7" s="533"/>
      <c r="M7" s="6"/>
      <c r="N7" s="6"/>
      <c r="O7" s="6"/>
      <c r="P7" s="6"/>
      <c r="Q7" s="6"/>
      <c r="R7" s="6"/>
      <c r="S7" s="6"/>
      <c r="T7" s="6"/>
      <c r="U7" s="6"/>
      <c r="V7" s="6"/>
      <c r="W7" s="6"/>
      <c r="X7" s="6"/>
      <c r="Y7" s="6"/>
      <c r="Z7" s="6"/>
    </row>
    <row r="8" spans="1:26" s="18" customFormat="1" ht="19.5" hidden="1" customHeight="1" outlineLevel="1">
      <c r="A8" s="4"/>
      <c r="B8" s="533" t="s">
        <v>525</v>
      </c>
      <c r="C8" s="587" t="s">
        <v>480</v>
      </c>
      <c r="D8" s="586"/>
      <c r="M8" s="6"/>
      <c r="N8" s="6"/>
      <c r="O8" s="6"/>
      <c r="P8" s="6"/>
      <c r="Q8" s="6"/>
      <c r="R8" s="6"/>
      <c r="S8" s="6"/>
      <c r="T8" s="6"/>
      <c r="U8" s="6"/>
      <c r="V8" s="6"/>
      <c r="W8" s="6"/>
      <c r="X8" s="6"/>
      <c r="Y8" s="6"/>
      <c r="Z8" s="6"/>
    </row>
    <row r="9" spans="1:26" s="18" customFormat="1" ht="19.5" hidden="1" customHeight="1" outlineLevel="1">
      <c r="A9" s="4"/>
      <c r="B9" s="533"/>
      <c r="C9" s="587" t="s">
        <v>526</v>
      </c>
      <c r="D9" s="586"/>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hidden="1" customHeight="1" collapsed="1">
      <c r="A11" s="15"/>
      <c r="B11" s="118" t="s">
        <v>481</v>
      </c>
      <c r="O11" s="545"/>
    </row>
    <row r="12" spans="1:26" ht="58.5" hidden="1" customHeight="1">
      <c r="B12" s="839" t="s">
        <v>610</v>
      </c>
      <c r="C12" s="839"/>
      <c r="D12" s="839"/>
      <c r="E12" s="839"/>
      <c r="F12" s="839"/>
      <c r="G12" s="839"/>
      <c r="H12" s="839"/>
      <c r="I12" s="839"/>
      <c r="J12" s="839"/>
      <c r="K12" s="839"/>
      <c r="L12" s="839"/>
      <c r="M12" s="839"/>
      <c r="N12" s="839"/>
      <c r="O12" s="839"/>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6"/>
      <c r="C14" s="466" t="s">
        <v>40</v>
      </c>
      <c r="D14" s="739" t="s">
        <v>759</v>
      </c>
      <c r="E14" s="739" t="s">
        <v>759</v>
      </c>
      <c r="F14" s="739" t="s">
        <v>760</v>
      </c>
      <c r="G14" s="739" t="s">
        <v>761</v>
      </c>
      <c r="H14" s="739" t="s">
        <v>761</v>
      </c>
      <c r="I14" s="739" t="s">
        <v>762</v>
      </c>
      <c r="J14" s="739" t="s">
        <v>763</v>
      </c>
      <c r="K14" s="739" t="s">
        <v>764</v>
      </c>
      <c r="L14" s="739" t="s">
        <v>765</v>
      </c>
      <c r="M14" s="739" t="s">
        <v>752</v>
      </c>
      <c r="N14" s="467" t="s">
        <v>561</v>
      </c>
      <c r="O14" s="467" t="s">
        <v>562</v>
      </c>
      <c r="P14" s="7"/>
    </row>
    <row r="15" spans="1:26" s="7" customFormat="1" ht="18.75" customHeight="1">
      <c r="B15" s="468" t="s">
        <v>186</v>
      </c>
      <c r="C15" s="842"/>
      <c r="D15" s="740">
        <v>2011</v>
      </c>
      <c r="E15" s="740">
        <v>2012</v>
      </c>
      <c r="F15" s="740">
        <v>2013</v>
      </c>
      <c r="G15" s="740">
        <v>2014</v>
      </c>
      <c r="H15" s="740">
        <v>2015</v>
      </c>
      <c r="I15" s="740">
        <v>2016</v>
      </c>
      <c r="J15" s="740">
        <v>2017</v>
      </c>
      <c r="K15" s="740">
        <v>2018</v>
      </c>
      <c r="L15" s="740">
        <v>2019</v>
      </c>
      <c r="M15" s="469">
        <v>2020</v>
      </c>
      <c r="N15" s="469">
        <v>2020</v>
      </c>
      <c r="O15" s="470">
        <v>2021</v>
      </c>
    </row>
    <row r="16" spans="1:26" s="111" customFormat="1" ht="18" customHeight="1">
      <c r="B16" s="471" t="s">
        <v>557</v>
      </c>
      <c r="C16" s="837"/>
      <c r="D16" s="741">
        <v>0</v>
      </c>
      <c r="E16" s="741">
        <v>0</v>
      </c>
      <c r="F16" s="741">
        <v>0</v>
      </c>
      <c r="G16" s="741">
        <v>5</v>
      </c>
      <c r="H16" s="741">
        <v>0</v>
      </c>
      <c r="I16" s="741">
        <v>0</v>
      </c>
      <c r="J16" s="741">
        <v>4</v>
      </c>
      <c r="K16" s="741">
        <v>4</v>
      </c>
      <c r="L16" s="741">
        <v>4</v>
      </c>
      <c r="M16" s="472">
        <v>4</v>
      </c>
      <c r="N16" s="472"/>
      <c r="O16" s="473"/>
    </row>
    <row r="17" spans="1:15" s="111" customFormat="1" ht="17.25" customHeight="1">
      <c r="B17" s="474" t="s">
        <v>558</v>
      </c>
      <c r="C17" s="843"/>
      <c r="D17" s="112">
        <f>12-D16</f>
        <v>12</v>
      </c>
      <c r="E17" s="112">
        <f t="shared" ref="E17:L17" si="0">12-E16</f>
        <v>12</v>
      </c>
      <c r="F17" s="112">
        <f t="shared" si="0"/>
        <v>12</v>
      </c>
      <c r="G17" s="112">
        <f t="shared" si="0"/>
        <v>7</v>
      </c>
      <c r="H17" s="112">
        <f t="shared" si="0"/>
        <v>12</v>
      </c>
      <c r="I17" s="112">
        <f t="shared" si="0"/>
        <v>12</v>
      </c>
      <c r="J17" s="112">
        <f t="shared" si="0"/>
        <v>8</v>
      </c>
      <c r="K17" s="112">
        <f t="shared" si="0"/>
        <v>8</v>
      </c>
      <c r="L17" s="112">
        <f t="shared" si="0"/>
        <v>8</v>
      </c>
      <c r="M17" s="112">
        <f t="shared" ref="M17:O17" si="1">12-M16</f>
        <v>8</v>
      </c>
      <c r="N17" s="112">
        <f t="shared" si="1"/>
        <v>12</v>
      </c>
      <c r="O17" s="113">
        <f t="shared" si="1"/>
        <v>12</v>
      </c>
    </row>
    <row r="18" spans="1:15" s="7" customFormat="1" ht="17.25" customHeight="1">
      <c r="B18" s="475" t="str">
        <f>'1.  LRAMVA Summary'!B29</f>
        <v>Residential</v>
      </c>
      <c r="C18" s="836" t="str">
        <f>'2. LRAMVA Threshold'!D43</f>
        <v>kWh</v>
      </c>
      <c r="D18" s="46">
        <v>1.43E-2</v>
      </c>
      <c r="E18" s="46">
        <f>D18</f>
        <v>1.43E-2</v>
      </c>
      <c r="F18" s="46">
        <v>1.44E-2</v>
      </c>
      <c r="G18" s="46">
        <v>1.46E-2</v>
      </c>
      <c r="H18" s="46">
        <f>G18</f>
        <v>1.46E-2</v>
      </c>
      <c r="I18" s="46">
        <v>1.11E-2</v>
      </c>
      <c r="J18" s="46">
        <v>7.4999999999999997E-3</v>
      </c>
      <c r="K18" s="46">
        <v>3.8E-3</v>
      </c>
      <c r="L18" s="46"/>
      <c r="M18" s="46"/>
      <c r="N18" s="46"/>
      <c r="O18" s="69"/>
    </row>
    <row r="19" spans="1:15" s="7" customFormat="1" ht="15" customHeight="1" outlineLevel="1">
      <c r="B19" s="529" t="s">
        <v>509</v>
      </c>
      <c r="C19" s="837"/>
      <c r="D19" s="46"/>
      <c r="E19" s="46"/>
      <c r="F19" s="46">
        <v>-2.0000000000000001E-4</v>
      </c>
      <c r="G19" s="46">
        <v>-2.0000000000000001E-4</v>
      </c>
      <c r="H19" s="46">
        <f>G19</f>
        <v>-2.0000000000000001E-4</v>
      </c>
      <c r="I19" s="46"/>
      <c r="J19" s="46"/>
      <c r="K19" s="46"/>
      <c r="L19" s="46"/>
      <c r="M19" s="46"/>
      <c r="N19" s="46"/>
      <c r="O19" s="69"/>
    </row>
    <row r="20" spans="1:15" s="7" customFormat="1" ht="15" customHeight="1" outlineLevel="1">
      <c r="B20" s="529" t="s">
        <v>510</v>
      </c>
      <c r="C20" s="837"/>
      <c r="D20" s="46"/>
      <c r="E20" s="46"/>
      <c r="F20" s="46"/>
      <c r="G20" s="46"/>
      <c r="H20" s="46"/>
      <c r="I20" s="46"/>
      <c r="J20" s="46"/>
      <c r="K20" s="46"/>
      <c r="L20" s="46"/>
      <c r="M20" s="46"/>
      <c r="N20" s="46"/>
      <c r="O20" s="69"/>
    </row>
    <row r="21" spans="1:15" s="7" customFormat="1" ht="15" customHeight="1" outlineLevel="1">
      <c r="B21" s="529" t="s">
        <v>488</v>
      </c>
      <c r="C21" s="837"/>
      <c r="D21" s="46"/>
      <c r="E21" s="46"/>
      <c r="F21" s="46"/>
      <c r="G21" s="46"/>
      <c r="H21" s="46"/>
      <c r="I21" s="46"/>
      <c r="J21" s="46"/>
      <c r="K21" s="46"/>
      <c r="L21" s="46"/>
      <c r="M21" s="46"/>
      <c r="N21" s="46"/>
      <c r="O21" s="69"/>
    </row>
    <row r="22" spans="1:15" s="7" customFormat="1" ht="14.25" customHeight="1">
      <c r="B22" s="529" t="s">
        <v>511</v>
      </c>
      <c r="C22" s="838"/>
      <c r="D22" s="65">
        <f>SUM(D18:D21)</f>
        <v>1.43E-2</v>
      </c>
      <c r="E22" s="65">
        <f>SUM(E18:E21)</f>
        <v>1.43E-2</v>
      </c>
      <c r="F22" s="65">
        <f t="shared" ref="F22:K22" si="2">SUM(F18:F21)</f>
        <v>1.4199999999999999E-2</v>
      </c>
      <c r="G22" s="65">
        <f t="shared" si="2"/>
        <v>1.44E-2</v>
      </c>
      <c r="H22" s="65">
        <f t="shared" si="2"/>
        <v>1.44E-2</v>
      </c>
      <c r="I22" s="65">
        <f t="shared" si="2"/>
        <v>1.11E-2</v>
      </c>
      <c r="J22" s="65">
        <f t="shared" si="2"/>
        <v>7.4999999999999997E-3</v>
      </c>
      <c r="K22" s="65">
        <f t="shared" si="2"/>
        <v>3.8E-3</v>
      </c>
      <c r="L22" s="65">
        <f>SUM(L18:L21)</f>
        <v>0</v>
      </c>
      <c r="M22" s="65">
        <f>SUM(M18:M21)</f>
        <v>0</v>
      </c>
      <c r="N22" s="65">
        <f t="shared" ref="N22" si="3">SUM(N18:N21)</f>
        <v>0</v>
      </c>
      <c r="O22" s="76"/>
    </row>
    <row r="23" spans="1:15" s="63" customFormat="1">
      <c r="A23" s="62"/>
      <c r="B23" s="486" t="s">
        <v>512</v>
      </c>
      <c r="C23" s="477"/>
      <c r="D23" s="738">
        <f>ROUND(SUM(C22*D16+D22*D17)/12,4)</f>
        <v>1.43E-2</v>
      </c>
      <c r="E23" s="738">
        <f>ROUND(SUM(D22*E16+E22*E17)/12,4)</f>
        <v>1.43E-2</v>
      </c>
      <c r="F23" s="738">
        <f>ROUND(SUM(E22*F16+F22*F17)/12,4)</f>
        <v>1.4200000000000001E-2</v>
      </c>
      <c r="G23" s="738">
        <f>ROUND(SUM(F22*G16+G22*G17)/12,4)</f>
        <v>1.43E-2</v>
      </c>
      <c r="H23" s="738">
        <f>ROUND(SUM(G22*H16+H22*H17)/12,4)</f>
        <v>1.44E-2</v>
      </c>
      <c r="I23" s="738">
        <f t="shared" ref="I23:L23" si="4">ROUND(SUM(H22*I16+I22*I17)/12,4)</f>
        <v>1.11E-2</v>
      </c>
      <c r="J23" s="738">
        <f t="shared" si="4"/>
        <v>8.6999999999999994E-3</v>
      </c>
      <c r="K23" s="738">
        <f t="shared" si="4"/>
        <v>5.0000000000000001E-3</v>
      </c>
      <c r="L23" s="478">
        <f t="shared" si="4"/>
        <v>1.2999999999999999E-3</v>
      </c>
      <c r="M23" s="478">
        <f t="shared" ref="M23:N23" si="5">ROUND(SUM(L22*M16+M22*M17)/12,4)</f>
        <v>0</v>
      </c>
      <c r="N23" s="478">
        <f t="shared" si="5"/>
        <v>0</v>
      </c>
      <c r="O23" s="479"/>
    </row>
    <row r="24" spans="1:15" s="63" customFormat="1">
      <c r="A24" s="62"/>
      <c r="B24" s="476"/>
      <c r="C24" s="480"/>
      <c r="D24" s="738"/>
      <c r="E24" s="738"/>
      <c r="F24" s="738"/>
      <c r="G24" s="738"/>
      <c r="H24" s="738"/>
      <c r="I24" s="738"/>
      <c r="J24" s="738"/>
      <c r="K24" s="743"/>
      <c r="L24" s="743"/>
      <c r="M24" s="481"/>
      <c r="N24" s="481"/>
      <c r="O24" s="479"/>
    </row>
    <row r="25" spans="1:15" s="63" customFormat="1" ht="15.75" customHeight="1">
      <c r="A25" s="62"/>
      <c r="B25" s="597" t="str">
        <f>'1.  LRAMVA Summary'!B30</f>
        <v>GS&lt;50 kW</v>
      </c>
      <c r="C25" s="836" t="str">
        <f>'2. LRAMVA Threshold'!E43</f>
        <v>kWh</v>
      </c>
      <c r="D25" s="46">
        <v>1.9099999999999999E-2</v>
      </c>
      <c r="E25" s="46">
        <f>D25</f>
        <v>1.9099999999999999E-2</v>
      </c>
      <c r="F25" s="46">
        <v>1.9300000000000001E-2</v>
      </c>
      <c r="G25" s="46">
        <v>1.95E-2</v>
      </c>
      <c r="H25" s="46">
        <f>G25</f>
        <v>1.95E-2</v>
      </c>
      <c r="I25" s="46">
        <v>1.9699999999999999E-2</v>
      </c>
      <c r="J25" s="46">
        <v>0.02</v>
      </c>
      <c r="K25" s="46">
        <v>2.01E-2</v>
      </c>
      <c r="L25" s="46">
        <v>2.0299999999999999E-2</v>
      </c>
      <c r="M25" s="46">
        <v>2.06E-2</v>
      </c>
      <c r="N25" s="46"/>
      <c r="O25" s="69"/>
    </row>
    <row r="26" spans="1:15" s="18" customFormat="1" outlineLevel="1">
      <c r="A26" s="4"/>
      <c r="B26" s="529" t="s">
        <v>509</v>
      </c>
      <c r="C26" s="837"/>
      <c r="D26" s="46"/>
      <c r="E26" s="46"/>
      <c r="F26" s="46">
        <v>-1E-4</v>
      </c>
      <c r="G26" s="46">
        <v>-1E-4</v>
      </c>
      <c r="H26" s="46">
        <f>G26</f>
        <v>-1E-4</v>
      </c>
      <c r="I26" s="46">
        <v>-1E-4</v>
      </c>
      <c r="J26" s="46">
        <v>-1E-4</v>
      </c>
      <c r="K26" s="46"/>
      <c r="L26" s="46">
        <v>-1E-4</v>
      </c>
      <c r="M26" s="46">
        <v>-1E-4</v>
      </c>
      <c r="N26" s="46"/>
      <c r="O26" s="69"/>
    </row>
    <row r="27" spans="1:15" s="18" customFormat="1" outlineLevel="1">
      <c r="A27" s="4"/>
      <c r="B27" s="529" t="s">
        <v>510</v>
      </c>
      <c r="C27" s="837"/>
      <c r="D27" s="46"/>
      <c r="E27" s="46"/>
      <c r="F27" s="46"/>
      <c r="G27" s="46"/>
      <c r="H27" s="46"/>
      <c r="I27" s="46"/>
      <c r="J27" s="46"/>
      <c r="K27" s="46"/>
      <c r="L27" s="46"/>
      <c r="M27" s="46"/>
      <c r="N27" s="46"/>
      <c r="O27" s="69"/>
    </row>
    <row r="28" spans="1:15" s="18" customFormat="1" outlineLevel="1">
      <c r="A28" s="4"/>
      <c r="B28" s="529" t="s">
        <v>488</v>
      </c>
      <c r="C28" s="837"/>
      <c r="D28" s="46"/>
      <c r="E28" s="46"/>
      <c r="F28" s="46"/>
      <c r="G28" s="46"/>
      <c r="H28" s="46"/>
      <c r="I28" s="46"/>
      <c r="J28" s="46"/>
      <c r="K28" s="46"/>
      <c r="L28" s="46"/>
      <c r="M28" s="46"/>
      <c r="N28" s="46"/>
      <c r="O28" s="69"/>
    </row>
    <row r="29" spans="1:15" s="18" customFormat="1">
      <c r="A29" s="4"/>
      <c r="B29" s="529" t="s">
        <v>511</v>
      </c>
      <c r="C29" s="838"/>
      <c r="D29" s="65">
        <f t="shared" ref="D29:L29" si="6">SUM(D25:D28)</f>
        <v>1.9099999999999999E-2</v>
      </c>
      <c r="E29" s="65">
        <f t="shared" si="6"/>
        <v>1.9099999999999999E-2</v>
      </c>
      <c r="F29" s="65">
        <f t="shared" si="6"/>
        <v>1.9200000000000002E-2</v>
      </c>
      <c r="G29" s="65">
        <f t="shared" si="6"/>
        <v>1.9400000000000001E-2</v>
      </c>
      <c r="H29" s="65">
        <f t="shared" si="6"/>
        <v>1.9400000000000001E-2</v>
      </c>
      <c r="I29" s="65">
        <f t="shared" si="6"/>
        <v>1.9599999999999999E-2</v>
      </c>
      <c r="J29" s="65">
        <f t="shared" si="6"/>
        <v>1.9900000000000001E-2</v>
      </c>
      <c r="K29" s="65">
        <f t="shared" si="6"/>
        <v>2.01E-2</v>
      </c>
      <c r="L29" s="65">
        <f t="shared" si="6"/>
        <v>2.0199999999999999E-2</v>
      </c>
      <c r="M29" s="65">
        <f t="shared" ref="M29:N29" si="7">SUM(M25:M28)</f>
        <v>2.0500000000000001E-2</v>
      </c>
      <c r="N29" s="65">
        <f t="shared" si="7"/>
        <v>0</v>
      </c>
      <c r="O29" s="76"/>
    </row>
    <row r="30" spans="1:15" s="18" customFormat="1">
      <c r="A30" s="4"/>
      <c r="B30" s="486" t="s">
        <v>512</v>
      </c>
      <c r="C30" s="482"/>
      <c r="D30" s="738">
        <f>ROUND(SUM(C29*D16+D29*D17)/12,4)</f>
        <v>1.9099999999999999E-2</v>
      </c>
      <c r="E30" s="738">
        <f t="shared" ref="E30:H30" si="8">ROUND(SUM(D29*E16+E29*E17)/12,4)</f>
        <v>1.9099999999999999E-2</v>
      </c>
      <c r="F30" s="738">
        <f t="shared" si="8"/>
        <v>1.9199999999999998E-2</v>
      </c>
      <c r="G30" s="738">
        <f t="shared" si="8"/>
        <v>1.9300000000000001E-2</v>
      </c>
      <c r="H30" s="738">
        <f t="shared" si="8"/>
        <v>1.9400000000000001E-2</v>
      </c>
      <c r="I30" s="738">
        <f>ROUND(SUM(H29*I16+I29*I17)/12,4)</f>
        <v>1.9599999999999999E-2</v>
      </c>
      <c r="J30" s="738">
        <f t="shared" ref="J30:L30" si="9">ROUND(SUM(I29*J16+J29*J17)/12,4)</f>
        <v>1.9800000000000002E-2</v>
      </c>
      <c r="K30" s="738">
        <f t="shared" si="9"/>
        <v>0.02</v>
      </c>
      <c r="L30" s="478">
        <f t="shared" si="9"/>
        <v>2.0199999999999999E-2</v>
      </c>
      <c r="M30" s="478">
        <f t="shared" ref="M30:N30" si="10">ROUND(SUM(L29*M16+M29*M17)/12,4)</f>
        <v>2.0400000000000001E-2</v>
      </c>
      <c r="N30" s="478">
        <f t="shared" si="10"/>
        <v>0</v>
      </c>
      <c r="O30" s="483"/>
    </row>
    <row r="31" spans="1:15" s="18" customFormat="1">
      <c r="A31" s="4"/>
      <c r="B31" s="476"/>
      <c r="C31" s="484"/>
      <c r="D31" s="744"/>
      <c r="E31" s="744"/>
      <c r="F31" s="744"/>
      <c r="G31" s="744"/>
      <c r="H31" s="744"/>
      <c r="I31" s="744"/>
      <c r="J31" s="744"/>
      <c r="K31" s="744"/>
      <c r="L31" s="744"/>
      <c r="M31" s="485"/>
      <c r="N31" s="481"/>
      <c r="O31" s="483"/>
    </row>
    <row r="32" spans="1:15" s="64" customFormat="1">
      <c r="B32" s="597" t="str">
        <f>'1.  LRAMVA Summary'!B31</f>
        <v>GS&gt;50 kW - Thermal Demand Meter</v>
      </c>
      <c r="C32" s="836" t="str">
        <f>'2. LRAMVA Threshold'!F43</f>
        <v>kW</v>
      </c>
      <c r="D32" s="46">
        <v>4.58</v>
      </c>
      <c r="E32" s="46">
        <f>D32</f>
        <v>4.58</v>
      </c>
      <c r="F32" s="46">
        <v>4.6203000000000003</v>
      </c>
      <c r="G32" s="46">
        <v>4.6711</v>
      </c>
      <c r="H32" s="46">
        <f>G32</f>
        <v>4.6711</v>
      </c>
      <c r="I32" s="46">
        <v>4.7178000000000004</v>
      </c>
      <c r="J32" s="46">
        <v>4.7790999999999997</v>
      </c>
      <c r="K32" s="46">
        <v>4.8078000000000003</v>
      </c>
      <c r="L32" s="46">
        <v>4.8510999999999997</v>
      </c>
      <c r="M32" s="46">
        <v>4.9189999999999996</v>
      </c>
      <c r="N32" s="46"/>
      <c r="O32" s="69"/>
    </row>
    <row r="33" spans="1:15" s="18" customFormat="1" outlineLevel="1">
      <c r="A33" s="4"/>
      <c r="B33" s="529" t="s">
        <v>509</v>
      </c>
      <c r="C33" s="837"/>
      <c r="D33" s="46"/>
      <c r="E33" s="46"/>
      <c r="F33" s="46">
        <v>-2.5000000000000001E-2</v>
      </c>
      <c r="G33" s="46">
        <v>-2.5700000000000001E-2</v>
      </c>
      <c r="H33" s="46">
        <f>G33</f>
        <v>-2.5700000000000001E-2</v>
      </c>
      <c r="I33" s="46">
        <v>-2.5499999999999998E-2</v>
      </c>
      <c r="J33" s="46">
        <v>-1.46E-2</v>
      </c>
      <c r="K33" s="46"/>
      <c r="L33" s="46">
        <v>-1.38E-2</v>
      </c>
      <c r="M33" s="46">
        <v>-1.6500000000000001E-2</v>
      </c>
      <c r="N33" s="46"/>
      <c r="O33" s="69"/>
    </row>
    <row r="34" spans="1:15" s="18" customFormat="1" outlineLevel="1">
      <c r="A34" s="4"/>
      <c r="B34" s="529" t="s">
        <v>510</v>
      </c>
      <c r="C34" s="837"/>
      <c r="D34" s="46"/>
      <c r="E34" s="46"/>
      <c r="F34" s="46"/>
      <c r="G34" s="46"/>
      <c r="H34" s="46"/>
      <c r="I34" s="46"/>
      <c r="J34" s="46" t="s">
        <v>758</v>
      </c>
      <c r="K34" s="46"/>
      <c r="L34" s="46"/>
      <c r="M34" s="46"/>
      <c r="N34" s="46"/>
      <c r="O34" s="69"/>
    </row>
    <row r="35" spans="1:15" s="18" customFormat="1" outlineLevel="1">
      <c r="A35" s="4"/>
      <c r="B35" s="529" t="s">
        <v>488</v>
      </c>
      <c r="C35" s="837"/>
      <c r="D35" s="46"/>
      <c r="E35" s="46"/>
      <c r="F35" s="46"/>
      <c r="G35" s="46"/>
      <c r="H35" s="46"/>
      <c r="I35" s="46"/>
      <c r="J35" s="46"/>
      <c r="K35" s="46"/>
      <c r="L35" s="46"/>
      <c r="M35" s="46"/>
      <c r="N35" s="46"/>
      <c r="O35" s="69"/>
    </row>
    <row r="36" spans="1:15" s="18" customFormat="1">
      <c r="A36" s="4"/>
      <c r="B36" s="529" t="s">
        <v>511</v>
      </c>
      <c r="C36" s="838"/>
      <c r="D36" s="65">
        <f>SUM(D32:D35)</f>
        <v>4.58</v>
      </c>
      <c r="E36" s="65">
        <f t="shared" ref="E36:L36" si="11">SUM(E32:E35)</f>
        <v>4.58</v>
      </c>
      <c r="F36" s="65">
        <f t="shared" si="11"/>
        <v>4.5952999999999999</v>
      </c>
      <c r="G36" s="65">
        <f t="shared" si="11"/>
        <v>4.6454000000000004</v>
      </c>
      <c r="H36" s="65">
        <f t="shared" si="11"/>
        <v>4.6454000000000004</v>
      </c>
      <c r="I36" s="65">
        <f t="shared" si="11"/>
        <v>4.6923000000000004</v>
      </c>
      <c r="J36" s="65">
        <f t="shared" si="11"/>
        <v>4.7645</v>
      </c>
      <c r="K36" s="65">
        <f t="shared" si="11"/>
        <v>4.8078000000000003</v>
      </c>
      <c r="L36" s="65">
        <f t="shared" si="11"/>
        <v>4.8372999999999999</v>
      </c>
      <c r="M36" s="65">
        <f t="shared" ref="M36" si="12">SUM(M32:M35)</f>
        <v>4.9024999999999999</v>
      </c>
      <c r="N36" s="65">
        <f>SUM(N32:N35)</f>
        <v>0</v>
      </c>
      <c r="O36" s="76"/>
    </row>
    <row r="37" spans="1:15" s="18" customFormat="1">
      <c r="A37" s="4"/>
      <c r="B37" s="486" t="s">
        <v>512</v>
      </c>
      <c r="C37" s="482"/>
      <c r="D37" s="738">
        <f t="shared" ref="D37:L37" si="13">ROUND(SUM(C36*D16+D36*D17)/12,4)</f>
        <v>4.58</v>
      </c>
      <c r="E37" s="738">
        <f t="shared" si="13"/>
        <v>4.58</v>
      </c>
      <c r="F37" s="738">
        <f t="shared" si="13"/>
        <v>4.5952999999999999</v>
      </c>
      <c r="G37" s="738">
        <f t="shared" si="13"/>
        <v>4.6245000000000003</v>
      </c>
      <c r="H37" s="738">
        <f t="shared" si="13"/>
        <v>4.6454000000000004</v>
      </c>
      <c r="I37" s="738">
        <f t="shared" si="13"/>
        <v>4.6923000000000004</v>
      </c>
      <c r="J37" s="738">
        <f t="shared" si="13"/>
        <v>4.7404000000000002</v>
      </c>
      <c r="K37" s="738">
        <f t="shared" si="13"/>
        <v>4.7934000000000001</v>
      </c>
      <c r="L37" s="478">
        <f t="shared" si="13"/>
        <v>4.8274999999999997</v>
      </c>
      <c r="M37" s="478">
        <f t="shared" ref="M37:N37" si="14">ROUND(SUM(L36*M16+M36*M17)/12,4)</f>
        <v>4.8807999999999998</v>
      </c>
      <c r="N37" s="478">
        <f t="shared" si="14"/>
        <v>0</v>
      </c>
      <c r="O37" s="483"/>
    </row>
    <row r="38" spans="1:15" s="70" customFormat="1" ht="15.75" customHeight="1">
      <c r="B38" s="486"/>
      <c r="C38" s="482"/>
      <c r="D38" s="737"/>
      <c r="E38" s="737"/>
      <c r="F38" s="737"/>
      <c r="G38" s="737"/>
      <c r="H38" s="737"/>
      <c r="I38" s="737"/>
      <c r="J38" s="737"/>
      <c r="K38" s="743"/>
      <c r="L38" s="743"/>
      <c r="M38" s="481"/>
      <c r="N38" s="481"/>
      <c r="O38" s="487"/>
    </row>
    <row r="39" spans="1:15" s="64" customFormat="1">
      <c r="A39" s="62"/>
      <c r="B39" s="597" t="str">
        <f>'1.  LRAMVA Summary'!B32</f>
        <v>GS&gt;50 kW - Interval Meter</v>
      </c>
      <c r="C39" s="836" t="str">
        <f>'2. LRAMVA Threshold'!G43</f>
        <v>kW</v>
      </c>
      <c r="D39" s="46">
        <v>4.7081</v>
      </c>
      <c r="E39" s="46">
        <f>D39</f>
        <v>4.7081</v>
      </c>
      <c r="F39" s="46">
        <v>4.7495000000000003</v>
      </c>
      <c r="G39" s="46">
        <v>4.8017000000000003</v>
      </c>
      <c r="H39" s="46">
        <f>G39</f>
        <v>4.8017000000000003</v>
      </c>
      <c r="I39" s="46">
        <v>4.8497000000000003</v>
      </c>
      <c r="J39" s="46">
        <v>4.9127000000000001</v>
      </c>
      <c r="K39" s="46">
        <v>4.9421999999999997</v>
      </c>
      <c r="L39" s="46">
        <v>4.8510999999999997</v>
      </c>
      <c r="M39" s="46">
        <v>5.0564999999999998</v>
      </c>
      <c r="N39" s="46"/>
      <c r="O39" s="69"/>
    </row>
    <row r="40" spans="1:15" s="18" customFormat="1" outlineLevel="1">
      <c r="A40" s="4"/>
      <c r="B40" s="529" t="s">
        <v>509</v>
      </c>
      <c r="C40" s="837"/>
      <c r="D40" s="46"/>
      <c r="E40" s="46"/>
      <c r="F40" s="46">
        <v>-2.5000000000000001E-2</v>
      </c>
      <c r="G40" s="46">
        <v>-2.5700000000000001E-2</v>
      </c>
      <c r="H40" s="46">
        <f>G40</f>
        <v>-2.5700000000000001E-2</v>
      </c>
      <c r="I40" s="46">
        <v>-2.5499999999999998E-2</v>
      </c>
      <c r="J40" s="46">
        <v>-1.46E-2</v>
      </c>
      <c r="K40" s="46"/>
      <c r="L40" s="46">
        <v>-1.38E-2</v>
      </c>
      <c r="M40" s="46">
        <v>-1.6500000000000001E-2</v>
      </c>
      <c r="N40" s="46"/>
      <c r="O40" s="69"/>
    </row>
    <row r="41" spans="1:15" s="18" customFormat="1" outlineLevel="1">
      <c r="A41" s="4"/>
      <c r="B41" s="529" t="s">
        <v>510</v>
      </c>
      <c r="C41" s="837"/>
      <c r="D41" s="46"/>
      <c r="E41" s="46"/>
      <c r="F41" s="46"/>
      <c r="G41" s="46"/>
      <c r="H41" s="46"/>
      <c r="I41" s="46"/>
      <c r="J41" s="46"/>
      <c r="K41" s="46"/>
      <c r="L41" s="46"/>
      <c r="M41" s="46"/>
      <c r="N41" s="46"/>
      <c r="O41" s="69"/>
    </row>
    <row r="42" spans="1:15" s="18" customFormat="1" outlineLevel="1">
      <c r="A42" s="4"/>
      <c r="B42" s="529" t="s">
        <v>488</v>
      </c>
      <c r="C42" s="837"/>
      <c r="D42" s="46"/>
      <c r="E42" s="46"/>
      <c r="F42" s="46"/>
      <c r="G42" s="46"/>
      <c r="H42" s="46"/>
      <c r="I42" s="46"/>
      <c r="J42" s="46"/>
      <c r="K42" s="46"/>
      <c r="L42" s="46"/>
      <c r="M42" s="46"/>
      <c r="N42" s="46"/>
      <c r="O42" s="69"/>
    </row>
    <row r="43" spans="1:15" s="18" customFormat="1">
      <c r="A43" s="4"/>
      <c r="B43" s="529" t="s">
        <v>511</v>
      </c>
      <c r="C43" s="838"/>
      <c r="D43" s="65">
        <f t="shared" ref="D43:J43" si="15">SUM(D39:D42)</f>
        <v>4.7081</v>
      </c>
      <c r="E43" s="65">
        <f t="shared" si="15"/>
        <v>4.7081</v>
      </c>
      <c r="F43" s="65">
        <f t="shared" si="15"/>
        <v>4.7244999999999999</v>
      </c>
      <c r="G43" s="65">
        <f t="shared" si="15"/>
        <v>4.7760000000000007</v>
      </c>
      <c r="H43" s="65">
        <f t="shared" si="15"/>
        <v>4.7760000000000007</v>
      </c>
      <c r="I43" s="65">
        <f t="shared" si="15"/>
        <v>4.8242000000000003</v>
      </c>
      <c r="J43" s="65">
        <f t="shared" si="15"/>
        <v>4.8981000000000003</v>
      </c>
      <c r="K43" s="65">
        <f>SUM(K39:K42)</f>
        <v>4.9421999999999997</v>
      </c>
      <c r="L43" s="65">
        <f t="shared" ref="L43" si="16">SUM(L39:L42)</f>
        <v>4.8372999999999999</v>
      </c>
      <c r="M43" s="65">
        <f t="shared" ref="M43:N43" si="17">SUM(M39:M42)</f>
        <v>5.04</v>
      </c>
      <c r="N43" s="65">
        <f t="shared" si="17"/>
        <v>0</v>
      </c>
      <c r="O43" s="76"/>
    </row>
    <row r="44" spans="1:15" s="14" customFormat="1">
      <c r="A44" s="72"/>
      <c r="B44" s="486" t="s">
        <v>512</v>
      </c>
      <c r="C44" s="482"/>
      <c r="D44" s="738">
        <f t="shared" ref="D44:I44" si="18">ROUND(SUM(C43*D16+D43*D17)/12,4)</f>
        <v>4.7081</v>
      </c>
      <c r="E44" s="738">
        <f t="shared" si="18"/>
        <v>4.7081</v>
      </c>
      <c r="F44" s="738">
        <f t="shared" si="18"/>
        <v>4.7244999999999999</v>
      </c>
      <c r="G44" s="738">
        <f t="shared" si="18"/>
        <v>4.7545000000000002</v>
      </c>
      <c r="H44" s="738">
        <f>ROUND(SUM(G43*H16+H43*H17)/12,4)</f>
        <v>4.7759999999999998</v>
      </c>
      <c r="I44" s="738">
        <f t="shared" si="18"/>
        <v>4.8242000000000003</v>
      </c>
      <c r="J44" s="738">
        <f>ROUND(SUM(I43*J16+J43*J17)/12,4)</f>
        <v>4.8734999999999999</v>
      </c>
      <c r="K44" s="738">
        <f>ROUND(SUM(J43*K16+K43*K17)/12,4)</f>
        <v>4.9275000000000002</v>
      </c>
      <c r="L44" s="478">
        <f t="shared" ref="L44" si="19">ROUND(SUM(K43*L16+L43*L17)/12,4)</f>
        <v>4.8723000000000001</v>
      </c>
      <c r="M44" s="478">
        <f t="shared" ref="M44:N44" si="20">ROUND(SUM(L43*M16+M43*M17)/12,4)</f>
        <v>4.9724000000000004</v>
      </c>
      <c r="N44" s="478">
        <f t="shared" si="20"/>
        <v>0</v>
      </c>
      <c r="O44" s="483"/>
    </row>
    <row r="45" spans="1:15" s="70" customFormat="1">
      <c r="A45" s="72"/>
      <c r="B45" s="486"/>
      <c r="C45" s="482"/>
      <c r="D45" s="737"/>
      <c r="E45" s="737"/>
      <c r="F45" s="737"/>
      <c r="G45" s="737"/>
      <c r="H45" s="737"/>
      <c r="I45" s="737"/>
      <c r="J45" s="737"/>
      <c r="K45" s="737"/>
      <c r="L45" s="743"/>
      <c r="M45" s="481"/>
      <c r="N45" s="481"/>
      <c r="O45" s="487"/>
    </row>
    <row r="46" spans="1:15" s="64" customFormat="1">
      <c r="A46" s="62"/>
      <c r="B46" s="597"/>
      <c r="C46" s="836"/>
      <c r="D46" s="46"/>
      <c r="E46" s="46"/>
      <c r="F46" s="46"/>
      <c r="G46" s="46"/>
      <c r="H46" s="46"/>
      <c r="I46" s="46"/>
      <c r="J46" s="46"/>
      <c r="K46" s="46"/>
      <c r="L46" s="46"/>
      <c r="M46" s="46"/>
      <c r="N46" s="46"/>
      <c r="O46" s="69"/>
    </row>
    <row r="47" spans="1:15" s="18" customFormat="1" outlineLevel="1">
      <c r="A47" s="4"/>
      <c r="B47" s="529" t="s">
        <v>509</v>
      </c>
      <c r="C47" s="837"/>
      <c r="D47" s="46"/>
      <c r="E47" s="46"/>
      <c r="F47" s="46"/>
      <c r="G47" s="46"/>
      <c r="H47" s="46"/>
      <c r="I47" s="46"/>
      <c r="J47" s="46"/>
      <c r="K47" s="46"/>
      <c r="L47" s="46"/>
      <c r="M47" s="46"/>
      <c r="N47" s="46"/>
      <c r="O47" s="69"/>
    </row>
    <row r="48" spans="1:15" s="18" customFormat="1" outlineLevel="1">
      <c r="A48" s="4"/>
      <c r="B48" s="529" t="s">
        <v>510</v>
      </c>
      <c r="C48" s="837"/>
      <c r="D48" s="46"/>
      <c r="E48" s="46"/>
      <c r="F48" s="46"/>
      <c r="G48" s="46"/>
      <c r="H48" s="46"/>
      <c r="I48" s="46"/>
      <c r="J48" s="46"/>
      <c r="K48" s="46"/>
      <c r="L48" s="46"/>
      <c r="M48" s="46"/>
      <c r="N48" s="46"/>
      <c r="O48" s="69"/>
    </row>
    <row r="49" spans="1:15" s="18" customFormat="1" outlineLevel="1">
      <c r="A49" s="4"/>
      <c r="B49" s="529" t="s">
        <v>488</v>
      </c>
      <c r="C49" s="837"/>
      <c r="D49" s="46"/>
      <c r="E49" s="46"/>
      <c r="F49" s="46"/>
      <c r="G49" s="46"/>
      <c r="H49" s="46"/>
      <c r="I49" s="46"/>
      <c r="J49" s="46"/>
      <c r="K49" s="46"/>
      <c r="L49" s="46"/>
      <c r="M49" s="46"/>
      <c r="N49" s="46"/>
      <c r="O49" s="69"/>
    </row>
    <row r="50" spans="1:15" s="18" customFormat="1">
      <c r="A50" s="4"/>
      <c r="B50" s="529" t="s">
        <v>511</v>
      </c>
      <c r="C50" s="838"/>
      <c r="D50" s="65">
        <f t="shared" ref="D50:L50" si="21">SUM(D46:D49)</f>
        <v>0</v>
      </c>
      <c r="E50" s="65">
        <f t="shared" si="21"/>
        <v>0</v>
      </c>
      <c r="F50" s="65">
        <f t="shared" si="21"/>
        <v>0</v>
      </c>
      <c r="G50" s="65">
        <f t="shared" si="21"/>
        <v>0</v>
      </c>
      <c r="H50" s="65">
        <f t="shared" si="21"/>
        <v>0</v>
      </c>
      <c r="I50" s="65">
        <f t="shared" si="21"/>
        <v>0</v>
      </c>
      <c r="J50" s="65">
        <f t="shared" si="21"/>
        <v>0</v>
      </c>
      <c r="K50" s="65">
        <f t="shared" si="21"/>
        <v>0</v>
      </c>
      <c r="L50" s="65">
        <f t="shared" si="21"/>
        <v>0</v>
      </c>
      <c r="M50" s="65">
        <f t="shared" ref="M50:N50" si="22">SUM(M46:M49)</f>
        <v>0</v>
      </c>
      <c r="N50" s="65">
        <f t="shared" si="22"/>
        <v>0</v>
      </c>
      <c r="O50" s="76"/>
    </row>
    <row r="51" spans="1:15" s="14" customFormat="1">
      <c r="A51" s="72"/>
      <c r="B51" s="486" t="s">
        <v>512</v>
      </c>
      <c r="C51" s="482"/>
      <c r="D51" s="738">
        <f t="shared" ref="D51:L51" si="23">ROUND(SUM(C50*D16+D50*D17)/12,4)</f>
        <v>0</v>
      </c>
      <c r="E51" s="738">
        <f t="shared" si="23"/>
        <v>0</v>
      </c>
      <c r="F51" s="738">
        <f t="shared" si="23"/>
        <v>0</v>
      </c>
      <c r="G51" s="738">
        <f t="shared" si="23"/>
        <v>0</v>
      </c>
      <c r="H51" s="738">
        <f t="shared" si="23"/>
        <v>0</v>
      </c>
      <c r="I51" s="738">
        <f t="shared" si="23"/>
        <v>0</v>
      </c>
      <c r="J51" s="738">
        <f t="shared" si="23"/>
        <v>0</v>
      </c>
      <c r="K51" s="738">
        <f t="shared" si="23"/>
        <v>0</v>
      </c>
      <c r="L51" s="478">
        <f t="shared" si="23"/>
        <v>0</v>
      </c>
      <c r="M51" s="478">
        <f t="shared" ref="M51:N51" si="24">ROUND(SUM(L50*M16+M50*M17)/12,4)</f>
        <v>0</v>
      </c>
      <c r="N51" s="478">
        <f t="shared" si="24"/>
        <v>0</v>
      </c>
      <c r="O51" s="483"/>
    </row>
    <row r="52" spans="1:15" s="70" customFormat="1">
      <c r="A52" s="72"/>
      <c r="B52" s="486"/>
      <c r="C52" s="482"/>
      <c r="D52" s="71"/>
      <c r="E52" s="71"/>
      <c r="F52" s="71"/>
      <c r="G52" s="71"/>
      <c r="H52" s="71"/>
      <c r="I52" s="71"/>
      <c r="J52" s="71"/>
      <c r="K52" s="71"/>
      <c r="L52" s="488"/>
      <c r="M52" s="488"/>
      <c r="N52" s="488"/>
      <c r="O52" s="487"/>
    </row>
    <row r="53" spans="1:15" s="64" customFormat="1">
      <c r="A53" s="62"/>
      <c r="B53" s="597">
        <f>'1.  LRAMVA Summary'!B34</f>
        <v>0</v>
      </c>
      <c r="C53" s="836">
        <f>'2. LRAMVA Threshold'!I43</f>
        <v>0</v>
      </c>
      <c r="D53" s="46"/>
      <c r="E53" s="46"/>
      <c r="F53" s="46"/>
      <c r="G53" s="46"/>
      <c r="H53" s="46"/>
      <c r="I53" s="46"/>
      <c r="J53" s="46"/>
      <c r="K53" s="46"/>
      <c r="L53" s="46"/>
      <c r="M53" s="46"/>
      <c r="N53" s="46"/>
      <c r="O53" s="69"/>
    </row>
    <row r="54" spans="1:15" s="18" customFormat="1" outlineLevel="1">
      <c r="A54" s="4"/>
      <c r="B54" s="529" t="s">
        <v>509</v>
      </c>
      <c r="C54" s="837"/>
      <c r="D54" s="46"/>
      <c r="E54" s="46"/>
      <c r="F54" s="46"/>
      <c r="G54" s="46"/>
      <c r="H54" s="46"/>
      <c r="I54" s="46"/>
      <c r="J54" s="46"/>
      <c r="K54" s="46"/>
      <c r="L54" s="46"/>
      <c r="M54" s="46"/>
      <c r="N54" s="46"/>
      <c r="O54" s="69"/>
    </row>
    <row r="55" spans="1:15" s="18" customFormat="1" outlineLevel="1">
      <c r="A55" s="4"/>
      <c r="B55" s="529" t="s">
        <v>510</v>
      </c>
      <c r="C55" s="837"/>
      <c r="D55" s="46"/>
      <c r="E55" s="46"/>
      <c r="F55" s="46"/>
      <c r="G55" s="46"/>
      <c r="H55" s="46"/>
      <c r="I55" s="46"/>
      <c r="J55" s="46"/>
      <c r="K55" s="46"/>
      <c r="L55" s="46"/>
      <c r="M55" s="46"/>
      <c r="N55" s="46"/>
      <c r="O55" s="69"/>
    </row>
    <row r="56" spans="1:15" s="18" customFormat="1" outlineLevel="1">
      <c r="A56" s="4"/>
      <c r="B56" s="529" t="s">
        <v>488</v>
      </c>
      <c r="C56" s="837"/>
      <c r="D56" s="46"/>
      <c r="E56" s="46"/>
      <c r="F56" s="46"/>
      <c r="G56" s="46"/>
      <c r="H56" s="46"/>
      <c r="I56" s="46"/>
      <c r="J56" s="46"/>
      <c r="K56" s="46"/>
      <c r="L56" s="46"/>
      <c r="M56" s="46"/>
      <c r="N56" s="46"/>
      <c r="O56" s="69"/>
    </row>
    <row r="57" spans="1:15" s="18" customFormat="1">
      <c r="A57" s="4"/>
      <c r="B57" s="529" t="s">
        <v>511</v>
      </c>
      <c r="C57" s="838"/>
      <c r="D57" s="65">
        <f>SUM(D53:D56)</f>
        <v>0</v>
      </c>
      <c r="E57" s="65">
        <f t="shared" ref="E57:N57" si="25">SUM(E53:E56)</f>
        <v>0</v>
      </c>
      <c r="F57" s="65">
        <f t="shared" si="25"/>
        <v>0</v>
      </c>
      <c r="G57" s="65">
        <f t="shared" si="25"/>
        <v>0</v>
      </c>
      <c r="H57" s="65">
        <f t="shared" si="25"/>
        <v>0</v>
      </c>
      <c r="I57" s="65">
        <f t="shared" si="25"/>
        <v>0</v>
      </c>
      <c r="J57" s="65">
        <f t="shared" si="25"/>
        <v>0</v>
      </c>
      <c r="K57" s="65">
        <f t="shared" si="25"/>
        <v>0</v>
      </c>
      <c r="L57" s="65">
        <f t="shared" si="25"/>
        <v>0</v>
      </c>
      <c r="M57" s="65">
        <f t="shared" si="25"/>
        <v>0</v>
      </c>
      <c r="N57" s="65">
        <f t="shared" si="25"/>
        <v>0</v>
      </c>
      <c r="O57" s="77"/>
    </row>
    <row r="58" spans="1:15" s="14" customFormat="1">
      <c r="A58" s="72"/>
      <c r="B58" s="486" t="s">
        <v>512</v>
      </c>
      <c r="C58" s="482"/>
      <c r="D58" s="71"/>
      <c r="E58" s="478">
        <f t="shared" ref="E58:N58" si="26">ROUND(SUM(D57*E16+E57*E17)/12,4)</f>
        <v>0</v>
      </c>
      <c r="F58" s="478">
        <f t="shared" si="26"/>
        <v>0</v>
      </c>
      <c r="G58" s="478">
        <f t="shared" si="26"/>
        <v>0</v>
      </c>
      <c r="H58" s="478">
        <f t="shared" si="26"/>
        <v>0</v>
      </c>
      <c r="I58" s="478">
        <f t="shared" si="26"/>
        <v>0</v>
      </c>
      <c r="J58" s="478">
        <f t="shared" si="26"/>
        <v>0</v>
      </c>
      <c r="K58" s="478">
        <f t="shared" si="26"/>
        <v>0</v>
      </c>
      <c r="L58" s="478">
        <f t="shared" si="26"/>
        <v>0</v>
      </c>
      <c r="M58" s="478">
        <f t="shared" si="26"/>
        <v>0</v>
      </c>
      <c r="N58" s="478">
        <f t="shared" si="26"/>
        <v>0</v>
      </c>
      <c r="O58" s="483"/>
    </row>
    <row r="59" spans="1:15" s="70" customFormat="1">
      <c r="A59" s="72"/>
      <c r="B59" s="486"/>
      <c r="C59" s="482"/>
      <c r="D59" s="71"/>
      <c r="E59" s="71"/>
      <c r="F59" s="71"/>
      <c r="G59" s="71"/>
      <c r="H59" s="71"/>
      <c r="I59" s="71"/>
      <c r="J59" s="71"/>
      <c r="K59" s="71"/>
      <c r="L59" s="488"/>
      <c r="M59" s="488"/>
      <c r="N59" s="488"/>
      <c r="O59" s="487"/>
    </row>
    <row r="60" spans="1:15" s="64" customFormat="1">
      <c r="A60" s="62"/>
      <c r="B60" s="597">
        <f>'1.  LRAMVA Summary'!B35</f>
        <v>0</v>
      </c>
      <c r="C60" s="836">
        <f>'2. LRAMVA Threshold'!J43</f>
        <v>0</v>
      </c>
      <c r="D60" s="46"/>
      <c r="E60" s="46"/>
      <c r="F60" s="46"/>
      <c r="G60" s="46"/>
      <c r="H60" s="46"/>
      <c r="I60" s="46"/>
      <c r="J60" s="46"/>
      <c r="K60" s="46"/>
      <c r="L60" s="46"/>
      <c r="M60" s="46"/>
      <c r="N60" s="46"/>
      <c r="O60" s="69"/>
    </row>
    <row r="61" spans="1:15" s="18" customFormat="1" outlineLevel="1">
      <c r="A61" s="4"/>
      <c r="B61" s="529" t="s">
        <v>509</v>
      </c>
      <c r="C61" s="837"/>
      <c r="D61" s="46"/>
      <c r="E61" s="46"/>
      <c r="F61" s="46"/>
      <c r="G61" s="46"/>
      <c r="H61" s="46"/>
      <c r="I61" s="46"/>
      <c r="J61" s="46"/>
      <c r="K61" s="46"/>
      <c r="L61" s="46"/>
      <c r="M61" s="46"/>
      <c r="N61" s="46"/>
      <c r="O61" s="69"/>
    </row>
    <row r="62" spans="1:15" s="18" customFormat="1" outlineLevel="1">
      <c r="A62" s="4"/>
      <c r="B62" s="529" t="s">
        <v>510</v>
      </c>
      <c r="C62" s="837"/>
      <c r="D62" s="46"/>
      <c r="E62" s="46"/>
      <c r="F62" s="46"/>
      <c r="G62" s="46"/>
      <c r="H62" s="46"/>
      <c r="I62" s="46"/>
      <c r="J62" s="46"/>
      <c r="K62" s="46"/>
      <c r="L62" s="46"/>
      <c r="M62" s="46"/>
      <c r="N62" s="46"/>
      <c r="O62" s="69"/>
    </row>
    <row r="63" spans="1:15" s="18" customFormat="1" outlineLevel="1">
      <c r="A63" s="4"/>
      <c r="B63" s="529" t="s">
        <v>488</v>
      </c>
      <c r="C63" s="837"/>
      <c r="D63" s="46"/>
      <c r="E63" s="46"/>
      <c r="F63" s="46"/>
      <c r="G63" s="46"/>
      <c r="H63" s="46"/>
      <c r="I63" s="46"/>
      <c r="J63" s="46"/>
      <c r="K63" s="46"/>
      <c r="L63" s="46"/>
      <c r="M63" s="46"/>
      <c r="N63" s="46"/>
      <c r="O63" s="69"/>
    </row>
    <row r="64" spans="1:15" s="18" customFormat="1">
      <c r="A64" s="4"/>
      <c r="B64" s="529" t="s">
        <v>511</v>
      </c>
      <c r="C64" s="838"/>
      <c r="D64" s="65">
        <f>SUM(D60:D63)</f>
        <v>0</v>
      </c>
      <c r="E64" s="65">
        <f t="shared" ref="E64:N64" si="27">SUM(E60:E63)</f>
        <v>0</v>
      </c>
      <c r="F64" s="65">
        <f t="shared" si="27"/>
        <v>0</v>
      </c>
      <c r="G64" s="65">
        <f t="shared" si="27"/>
        <v>0</v>
      </c>
      <c r="H64" s="65">
        <f t="shared" si="27"/>
        <v>0</v>
      </c>
      <c r="I64" s="65">
        <f t="shared" si="27"/>
        <v>0</v>
      </c>
      <c r="J64" s="65">
        <f t="shared" si="27"/>
        <v>0</v>
      </c>
      <c r="K64" s="65">
        <f t="shared" si="27"/>
        <v>0</v>
      </c>
      <c r="L64" s="65">
        <f t="shared" si="27"/>
        <v>0</v>
      </c>
      <c r="M64" s="65">
        <f t="shared" si="27"/>
        <v>0</v>
      </c>
      <c r="N64" s="65">
        <f t="shared" si="27"/>
        <v>0</v>
      </c>
      <c r="O64" s="77"/>
    </row>
    <row r="65" spans="1:15" s="14" customFormat="1">
      <c r="A65" s="72"/>
      <c r="B65" s="486" t="s">
        <v>512</v>
      </c>
      <c r="C65" s="482"/>
      <c r="D65" s="71"/>
      <c r="E65" s="478">
        <f t="shared" ref="E65:N65" si="28">ROUND(SUM(D64*E16+E64*E17)/12,4)</f>
        <v>0</v>
      </c>
      <c r="F65" s="478">
        <f t="shared" si="28"/>
        <v>0</v>
      </c>
      <c r="G65" s="478">
        <f t="shared" si="28"/>
        <v>0</v>
      </c>
      <c r="H65" s="478">
        <f t="shared" si="28"/>
        <v>0</v>
      </c>
      <c r="I65" s="478">
        <f>ROUND(SUM(H64*I16+I64*I17)/12,4)</f>
        <v>0</v>
      </c>
      <c r="J65" s="478">
        <f t="shared" si="28"/>
        <v>0</v>
      </c>
      <c r="K65" s="478">
        <f t="shared" si="28"/>
        <v>0</v>
      </c>
      <c r="L65" s="478">
        <f t="shared" si="28"/>
        <v>0</v>
      </c>
      <c r="M65" s="478">
        <f t="shared" si="28"/>
        <v>0</v>
      </c>
      <c r="N65" s="478">
        <f t="shared" si="28"/>
        <v>0</v>
      </c>
      <c r="O65" s="483"/>
    </row>
    <row r="66" spans="1:15" s="14" customFormat="1">
      <c r="A66" s="72"/>
      <c r="B66" s="73"/>
      <c r="C66" s="80"/>
      <c r="D66" s="71"/>
      <c r="E66" s="71"/>
      <c r="F66" s="71"/>
      <c r="G66" s="71"/>
      <c r="H66" s="71"/>
      <c r="I66" s="71"/>
      <c r="J66" s="71"/>
      <c r="K66" s="71"/>
      <c r="L66" s="481"/>
      <c r="M66" s="481"/>
      <c r="N66" s="481"/>
      <c r="O66" s="483"/>
    </row>
    <row r="67" spans="1:15" s="64" customFormat="1">
      <c r="A67" s="62"/>
      <c r="B67" s="597">
        <f>'1.  LRAMVA Summary'!B36</f>
        <v>0</v>
      </c>
      <c r="C67" s="836">
        <f>'2. LRAMVA Threshold'!K43</f>
        <v>0</v>
      </c>
      <c r="D67" s="46"/>
      <c r="E67" s="46"/>
      <c r="F67" s="46"/>
      <c r="G67" s="46"/>
      <c r="H67" s="46"/>
      <c r="I67" s="46"/>
      <c r="J67" s="46"/>
      <c r="K67" s="46"/>
      <c r="L67" s="46"/>
      <c r="M67" s="46"/>
      <c r="N67" s="46"/>
      <c r="O67" s="69"/>
    </row>
    <row r="68" spans="1:15" s="18" customFormat="1" outlineLevel="1">
      <c r="A68" s="4"/>
      <c r="B68" s="529" t="s">
        <v>509</v>
      </c>
      <c r="C68" s="837"/>
      <c r="D68" s="46"/>
      <c r="E68" s="46"/>
      <c r="F68" s="46"/>
      <c r="G68" s="46"/>
      <c r="H68" s="46"/>
      <c r="I68" s="46"/>
      <c r="J68" s="46"/>
      <c r="K68" s="46"/>
      <c r="L68" s="46"/>
      <c r="M68" s="46"/>
      <c r="N68" s="46"/>
      <c r="O68" s="69"/>
    </row>
    <row r="69" spans="1:15" s="18" customFormat="1" outlineLevel="1">
      <c r="A69" s="4"/>
      <c r="B69" s="529" t="s">
        <v>510</v>
      </c>
      <c r="C69" s="837"/>
      <c r="D69" s="46"/>
      <c r="E69" s="46"/>
      <c r="F69" s="46"/>
      <c r="G69" s="46"/>
      <c r="H69" s="46"/>
      <c r="I69" s="46"/>
      <c r="J69" s="46"/>
      <c r="K69" s="46"/>
      <c r="L69" s="46"/>
      <c r="M69" s="46"/>
      <c r="N69" s="46"/>
      <c r="O69" s="69"/>
    </row>
    <row r="70" spans="1:15" s="18" customFormat="1" outlineLevel="1">
      <c r="A70" s="4"/>
      <c r="B70" s="529" t="s">
        <v>488</v>
      </c>
      <c r="C70" s="837"/>
      <c r="D70" s="46"/>
      <c r="E70" s="46"/>
      <c r="F70" s="46"/>
      <c r="G70" s="46"/>
      <c r="H70" s="46"/>
      <c r="I70" s="46"/>
      <c r="J70" s="46"/>
      <c r="K70" s="46"/>
      <c r="L70" s="46"/>
      <c r="M70" s="46"/>
      <c r="N70" s="46"/>
      <c r="O70" s="69"/>
    </row>
    <row r="71" spans="1:15" s="18" customFormat="1">
      <c r="A71" s="4"/>
      <c r="B71" s="529" t="s">
        <v>511</v>
      </c>
      <c r="C71" s="838"/>
      <c r="D71" s="65">
        <f>SUM(D67:D70)</f>
        <v>0</v>
      </c>
      <c r="E71" s="65">
        <f t="shared" ref="E71:N71" si="29">SUM(E67:E70)</f>
        <v>0</v>
      </c>
      <c r="F71" s="65">
        <f>SUM(F67:F70)</f>
        <v>0</v>
      </c>
      <c r="G71" s="65">
        <f t="shared" si="29"/>
        <v>0</v>
      </c>
      <c r="H71" s="65">
        <f t="shared" si="29"/>
        <v>0</v>
      </c>
      <c r="I71" s="65">
        <f t="shared" si="29"/>
        <v>0</v>
      </c>
      <c r="J71" s="65">
        <f t="shared" si="29"/>
        <v>0</v>
      </c>
      <c r="K71" s="65">
        <f t="shared" si="29"/>
        <v>0</v>
      </c>
      <c r="L71" s="65">
        <f t="shared" si="29"/>
        <v>0</v>
      </c>
      <c r="M71" s="65">
        <f t="shared" si="29"/>
        <v>0</v>
      </c>
      <c r="N71" s="65">
        <f t="shared" si="29"/>
        <v>0</v>
      </c>
      <c r="O71" s="77"/>
    </row>
    <row r="72" spans="1:15" s="14" customFormat="1">
      <c r="A72" s="72"/>
      <c r="B72" s="486" t="s">
        <v>512</v>
      </c>
      <c r="C72" s="482"/>
      <c r="D72" s="71"/>
      <c r="E72" s="478">
        <f t="shared" ref="E72:N72" si="30">ROUND(SUM(D71*E16+E71*E17)/12,4)</f>
        <v>0</v>
      </c>
      <c r="F72" s="478">
        <f t="shared" si="30"/>
        <v>0</v>
      </c>
      <c r="G72" s="478">
        <f t="shared" si="30"/>
        <v>0</v>
      </c>
      <c r="H72" s="478">
        <f t="shared" si="30"/>
        <v>0</v>
      </c>
      <c r="I72" s="478">
        <f t="shared" si="30"/>
        <v>0</v>
      </c>
      <c r="J72" s="478">
        <f t="shared" si="30"/>
        <v>0</v>
      </c>
      <c r="K72" s="478">
        <f t="shared" si="30"/>
        <v>0</v>
      </c>
      <c r="L72" s="478">
        <f t="shared" si="30"/>
        <v>0</v>
      </c>
      <c r="M72" s="478">
        <f t="shared" si="30"/>
        <v>0</v>
      </c>
      <c r="N72" s="478">
        <f t="shared" si="30"/>
        <v>0</v>
      </c>
      <c r="O72" s="483"/>
    </row>
    <row r="73" spans="1:15" s="14" customFormat="1">
      <c r="A73" s="72"/>
      <c r="B73" s="476"/>
      <c r="C73" s="482"/>
      <c r="D73" s="71"/>
      <c r="E73" s="478"/>
      <c r="F73" s="478"/>
      <c r="G73" s="478"/>
      <c r="H73" s="478"/>
      <c r="I73" s="478"/>
      <c r="J73" s="478"/>
      <c r="K73" s="478"/>
      <c r="L73" s="478"/>
      <c r="M73" s="478"/>
      <c r="N73" s="478"/>
      <c r="O73" s="483"/>
    </row>
    <row r="74" spans="1:15" s="64" customFormat="1">
      <c r="A74" s="62"/>
      <c r="B74" s="597">
        <f>'1.  LRAMVA Summary'!B37</f>
        <v>0</v>
      </c>
      <c r="C74" s="836">
        <f>'2. LRAMVA Threshold'!L43</f>
        <v>0</v>
      </c>
      <c r="D74" s="46"/>
      <c r="E74" s="46"/>
      <c r="F74" s="46"/>
      <c r="G74" s="46"/>
      <c r="H74" s="46"/>
      <c r="I74" s="46"/>
      <c r="J74" s="46"/>
      <c r="K74" s="46"/>
      <c r="L74" s="46"/>
      <c r="M74" s="46"/>
      <c r="N74" s="46"/>
      <c r="O74" s="69"/>
    </row>
    <row r="75" spans="1:15" s="18" customFormat="1" outlineLevel="1">
      <c r="A75" s="4"/>
      <c r="B75" s="529" t="s">
        <v>509</v>
      </c>
      <c r="C75" s="837"/>
      <c r="D75" s="46"/>
      <c r="E75" s="46"/>
      <c r="F75" s="46"/>
      <c r="G75" s="46"/>
      <c r="H75" s="46"/>
      <c r="I75" s="46"/>
      <c r="J75" s="46"/>
      <c r="K75" s="46"/>
      <c r="L75" s="46"/>
      <c r="M75" s="46"/>
      <c r="N75" s="46"/>
      <c r="O75" s="69"/>
    </row>
    <row r="76" spans="1:15" s="18" customFormat="1" outlineLevel="1">
      <c r="A76" s="4"/>
      <c r="B76" s="529" t="s">
        <v>510</v>
      </c>
      <c r="C76" s="837"/>
      <c r="D76" s="46"/>
      <c r="E76" s="46"/>
      <c r="F76" s="46"/>
      <c r="G76" s="46"/>
      <c r="H76" s="46"/>
      <c r="I76" s="46"/>
      <c r="J76" s="46"/>
      <c r="K76" s="46"/>
      <c r="L76" s="46"/>
      <c r="M76" s="46"/>
      <c r="N76" s="46"/>
      <c r="O76" s="69"/>
    </row>
    <row r="77" spans="1:15" s="18" customFormat="1" outlineLevel="1">
      <c r="A77" s="4"/>
      <c r="B77" s="529" t="s">
        <v>488</v>
      </c>
      <c r="C77" s="837"/>
      <c r="D77" s="46"/>
      <c r="E77" s="46"/>
      <c r="F77" s="46"/>
      <c r="G77" s="46"/>
      <c r="H77" s="46"/>
      <c r="I77" s="46"/>
      <c r="J77" s="46"/>
      <c r="K77" s="46"/>
      <c r="L77" s="46"/>
      <c r="M77" s="46"/>
      <c r="N77" s="46"/>
      <c r="O77" s="69"/>
    </row>
    <row r="78" spans="1:15" s="18" customFormat="1">
      <c r="A78" s="4"/>
      <c r="B78" s="529" t="s">
        <v>511</v>
      </c>
      <c r="C78" s="838"/>
      <c r="D78" s="65">
        <f>SUM(D74:D77)</f>
        <v>0</v>
      </c>
      <c r="E78" s="65">
        <f>SUM(E74:E77)</f>
        <v>0</v>
      </c>
      <c r="F78" s="65">
        <f t="shared" ref="F78:N78" si="31">SUM(F74:F77)</f>
        <v>0</v>
      </c>
      <c r="G78" s="65">
        <f t="shared" si="31"/>
        <v>0</v>
      </c>
      <c r="H78" s="65">
        <f t="shared" si="31"/>
        <v>0</v>
      </c>
      <c r="I78" s="65">
        <f t="shared" si="31"/>
        <v>0</v>
      </c>
      <c r="J78" s="65">
        <f t="shared" si="31"/>
        <v>0</v>
      </c>
      <c r="K78" s="65">
        <f t="shared" si="31"/>
        <v>0</v>
      </c>
      <c r="L78" s="65">
        <f t="shared" si="31"/>
        <v>0</v>
      </c>
      <c r="M78" s="65">
        <f t="shared" si="31"/>
        <v>0</v>
      </c>
      <c r="N78" s="65">
        <f t="shared" si="31"/>
        <v>0</v>
      </c>
      <c r="O78" s="77"/>
    </row>
    <row r="79" spans="1:15" s="14" customFormat="1">
      <c r="A79" s="72"/>
      <c r="B79" s="486" t="s">
        <v>512</v>
      </c>
      <c r="C79" s="482"/>
      <c r="D79" s="71"/>
      <c r="E79" s="478">
        <f t="shared" ref="E79:N79" si="32">ROUND(SUM(D78*E16+E78*E17)/12,4)</f>
        <v>0</v>
      </c>
      <c r="F79" s="478">
        <f t="shared" si="32"/>
        <v>0</v>
      </c>
      <c r="G79" s="478">
        <f t="shared" si="32"/>
        <v>0</v>
      </c>
      <c r="H79" s="478">
        <f t="shared" si="32"/>
        <v>0</v>
      </c>
      <c r="I79" s="478">
        <f t="shared" si="32"/>
        <v>0</v>
      </c>
      <c r="J79" s="478">
        <f t="shared" si="32"/>
        <v>0</v>
      </c>
      <c r="K79" s="478">
        <f t="shared" si="32"/>
        <v>0</v>
      </c>
      <c r="L79" s="478">
        <f t="shared" si="32"/>
        <v>0</v>
      </c>
      <c r="M79" s="478">
        <f t="shared" si="32"/>
        <v>0</v>
      </c>
      <c r="N79" s="478">
        <f t="shared" si="32"/>
        <v>0</v>
      </c>
      <c r="O79" s="483"/>
    </row>
    <row r="80" spans="1:15" s="14" customFormat="1">
      <c r="A80" s="72"/>
      <c r="B80" s="476"/>
      <c r="C80" s="482"/>
      <c r="D80" s="71"/>
      <c r="E80" s="478"/>
      <c r="F80" s="478"/>
      <c r="G80" s="478"/>
      <c r="H80" s="478"/>
      <c r="I80" s="478"/>
      <c r="J80" s="478"/>
      <c r="K80" s="478"/>
      <c r="L80" s="478"/>
      <c r="M80" s="478"/>
      <c r="N80" s="478"/>
      <c r="O80" s="483"/>
    </row>
    <row r="81" spans="1:15" s="64" customFormat="1">
      <c r="A81" s="62"/>
      <c r="B81" s="597">
        <f>'1.  LRAMVA Summary'!B38</f>
        <v>0</v>
      </c>
      <c r="C81" s="836">
        <f>'2. LRAMVA Threshold'!M43</f>
        <v>0</v>
      </c>
      <c r="D81" s="46"/>
      <c r="E81" s="46"/>
      <c r="F81" s="46"/>
      <c r="G81" s="46"/>
      <c r="H81" s="46"/>
      <c r="I81" s="46"/>
      <c r="J81" s="46"/>
      <c r="K81" s="46"/>
      <c r="L81" s="46"/>
      <c r="M81" s="46"/>
      <c r="N81" s="46"/>
      <c r="O81" s="69"/>
    </row>
    <row r="82" spans="1:15" s="18" customFormat="1" outlineLevel="1">
      <c r="A82" s="4"/>
      <c r="B82" s="529" t="s">
        <v>509</v>
      </c>
      <c r="C82" s="837"/>
      <c r="D82" s="46"/>
      <c r="E82" s="46"/>
      <c r="F82" s="46"/>
      <c r="G82" s="46"/>
      <c r="H82" s="46"/>
      <c r="I82" s="46"/>
      <c r="J82" s="46"/>
      <c r="K82" s="46"/>
      <c r="L82" s="46"/>
      <c r="M82" s="46"/>
      <c r="N82" s="46"/>
      <c r="O82" s="69"/>
    </row>
    <row r="83" spans="1:15" s="18" customFormat="1" outlineLevel="1">
      <c r="A83" s="4"/>
      <c r="B83" s="529" t="s">
        <v>510</v>
      </c>
      <c r="C83" s="837"/>
      <c r="D83" s="46"/>
      <c r="E83" s="46"/>
      <c r="F83" s="46"/>
      <c r="G83" s="46"/>
      <c r="H83" s="46"/>
      <c r="I83" s="46"/>
      <c r="J83" s="46"/>
      <c r="K83" s="46"/>
      <c r="L83" s="46"/>
      <c r="M83" s="46"/>
      <c r="N83" s="46"/>
      <c r="O83" s="69"/>
    </row>
    <row r="84" spans="1:15" s="18" customFormat="1" outlineLevel="1">
      <c r="A84" s="4"/>
      <c r="B84" s="529" t="s">
        <v>488</v>
      </c>
      <c r="C84" s="837"/>
      <c r="D84" s="46"/>
      <c r="E84" s="46"/>
      <c r="F84" s="46"/>
      <c r="G84" s="46"/>
      <c r="H84" s="46"/>
      <c r="I84" s="46"/>
      <c r="J84" s="46"/>
      <c r="K84" s="46"/>
      <c r="L84" s="46"/>
      <c r="M84" s="46"/>
      <c r="N84" s="46"/>
      <c r="O84" s="69"/>
    </row>
    <row r="85" spans="1:15" s="18" customFormat="1">
      <c r="A85" s="4"/>
      <c r="B85" s="529" t="s">
        <v>511</v>
      </c>
      <c r="C85" s="838"/>
      <c r="D85" s="65">
        <f>SUM(D81:D84)</f>
        <v>0</v>
      </c>
      <c r="E85" s="65">
        <f>SUM(E81:E84)</f>
        <v>0</v>
      </c>
      <c r="F85" s="65">
        <f t="shared" ref="F85:N85" si="33">SUM(F81:F84)</f>
        <v>0</v>
      </c>
      <c r="G85" s="65">
        <f t="shared" si="33"/>
        <v>0</v>
      </c>
      <c r="H85" s="65">
        <f t="shared" si="33"/>
        <v>0</v>
      </c>
      <c r="I85" s="65">
        <f t="shared" si="33"/>
        <v>0</v>
      </c>
      <c r="J85" s="65">
        <f t="shared" si="33"/>
        <v>0</v>
      </c>
      <c r="K85" s="65">
        <f t="shared" si="33"/>
        <v>0</v>
      </c>
      <c r="L85" s="65">
        <f t="shared" si="33"/>
        <v>0</v>
      </c>
      <c r="M85" s="65">
        <f t="shared" si="33"/>
        <v>0</v>
      </c>
      <c r="N85" s="65">
        <f t="shared" si="33"/>
        <v>0</v>
      </c>
      <c r="O85" s="77"/>
    </row>
    <row r="86" spans="1:15" s="14" customFormat="1">
      <c r="A86" s="72"/>
      <c r="B86" s="486" t="s">
        <v>512</v>
      </c>
      <c r="C86" s="482"/>
      <c r="D86" s="71"/>
      <c r="E86" s="478">
        <f t="shared" ref="E86:N86" si="34">ROUND(SUM(D85*E16+E85*E17)/12,4)</f>
        <v>0</v>
      </c>
      <c r="F86" s="478">
        <f t="shared" si="34"/>
        <v>0</v>
      </c>
      <c r="G86" s="478">
        <f t="shared" si="34"/>
        <v>0</v>
      </c>
      <c r="H86" s="478">
        <f t="shared" si="34"/>
        <v>0</v>
      </c>
      <c r="I86" s="478">
        <f t="shared" si="34"/>
        <v>0</v>
      </c>
      <c r="J86" s="478">
        <f t="shared" si="34"/>
        <v>0</v>
      </c>
      <c r="K86" s="478">
        <f t="shared" si="34"/>
        <v>0</v>
      </c>
      <c r="L86" s="478">
        <f t="shared" si="34"/>
        <v>0</v>
      </c>
      <c r="M86" s="478">
        <f t="shared" si="34"/>
        <v>0</v>
      </c>
      <c r="N86" s="478">
        <f t="shared" si="34"/>
        <v>0</v>
      </c>
      <c r="O86" s="483"/>
    </row>
    <row r="87" spans="1:15" s="14" customFormat="1">
      <c r="A87" s="72"/>
      <c r="B87" s="476"/>
      <c r="C87" s="482"/>
      <c r="D87" s="71"/>
      <c r="E87" s="478"/>
      <c r="F87" s="478"/>
      <c r="G87" s="478"/>
      <c r="H87" s="478"/>
      <c r="I87" s="478"/>
      <c r="J87" s="478"/>
      <c r="K87" s="478"/>
      <c r="L87" s="478"/>
      <c r="M87" s="478"/>
      <c r="N87" s="478"/>
      <c r="O87" s="483"/>
    </row>
    <row r="88" spans="1:15" s="64" customFormat="1">
      <c r="A88" s="62"/>
      <c r="B88" s="597">
        <f>'1.  LRAMVA Summary'!B39</f>
        <v>0</v>
      </c>
      <c r="C88" s="836">
        <f>'2. LRAMVA Threshold'!N43</f>
        <v>0</v>
      </c>
      <c r="D88" s="46"/>
      <c r="E88" s="46"/>
      <c r="F88" s="46"/>
      <c r="G88" s="46"/>
      <c r="H88" s="46"/>
      <c r="I88" s="46"/>
      <c r="J88" s="46"/>
      <c r="K88" s="46"/>
      <c r="L88" s="46"/>
      <c r="M88" s="46"/>
      <c r="N88" s="46"/>
      <c r="O88" s="69"/>
    </row>
    <row r="89" spans="1:15" s="18" customFormat="1" outlineLevel="1">
      <c r="A89" s="4"/>
      <c r="B89" s="529" t="s">
        <v>509</v>
      </c>
      <c r="C89" s="837"/>
      <c r="D89" s="46"/>
      <c r="E89" s="46"/>
      <c r="F89" s="46"/>
      <c r="G89" s="46"/>
      <c r="H89" s="46"/>
      <c r="I89" s="46"/>
      <c r="J89" s="46"/>
      <c r="K89" s="46"/>
      <c r="L89" s="46"/>
      <c r="M89" s="46"/>
      <c r="N89" s="46"/>
      <c r="O89" s="69"/>
    </row>
    <row r="90" spans="1:15" s="18" customFormat="1" outlineLevel="1">
      <c r="A90" s="4"/>
      <c r="B90" s="529" t="s">
        <v>510</v>
      </c>
      <c r="C90" s="837"/>
      <c r="D90" s="46"/>
      <c r="E90" s="46"/>
      <c r="F90" s="46"/>
      <c r="G90" s="46"/>
      <c r="H90" s="46"/>
      <c r="I90" s="46"/>
      <c r="J90" s="46"/>
      <c r="K90" s="46"/>
      <c r="L90" s="46"/>
      <c r="M90" s="46"/>
      <c r="N90" s="46"/>
      <c r="O90" s="69"/>
    </row>
    <row r="91" spans="1:15" s="18" customFormat="1" outlineLevel="1">
      <c r="A91" s="4"/>
      <c r="B91" s="529" t="s">
        <v>488</v>
      </c>
      <c r="C91" s="837"/>
      <c r="D91" s="46"/>
      <c r="E91" s="46"/>
      <c r="F91" s="46"/>
      <c r="G91" s="46"/>
      <c r="H91" s="46"/>
      <c r="I91" s="46"/>
      <c r="J91" s="46"/>
      <c r="K91" s="46"/>
      <c r="L91" s="46"/>
      <c r="M91" s="46"/>
      <c r="N91" s="46"/>
      <c r="O91" s="69"/>
    </row>
    <row r="92" spans="1:15" s="18" customFormat="1">
      <c r="A92" s="4"/>
      <c r="B92" s="529" t="s">
        <v>511</v>
      </c>
      <c r="C92" s="838"/>
      <c r="D92" s="65">
        <f>SUM(D88:D91)</f>
        <v>0</v>
      </c>
      <c r="E92" s="65">
        <f>SUM(E88:E91)</f>
        <v>0</v>
      </c>
      <c r="F92" s="65">
        <f t="shared" ref="F92:N92" si="35">SUM(F88:F91)</f>
        <v>0</v>
      </c>
      <c r="G92" s="65">
        <f t="shared" si="35"/>
        <v>0</v>
      </c>
      <c r="H92" s="65">
        <f t="shared" si="35"/>
        <v>0</v>
      </c>
      <c r="I92" s="65">
        <f t="shared" si="35"/>
        <v>0</v>
      </c>
      <c r="J92" s="65">
        <f t="shared" si="35"/>
        <v>0</v>
      </c>
      <c r="K92" s="65">
        <f t="shared" si="35"/>
        <v>0</v>
      </c>
      <c r="L92" s="65">
        <f t="shared" si="35"/>
        <v>0</v>
      </c>
      <c r="M92" s="65">
        <f t="shared" si="35"/>
        <v>0</v>
      </c>
      <c r="N92" s="65">
        <f t="shared" si="35"/>
        <v>0</v>
      </c>
      <c r="O92" s="77"/>
    </row>
    <row r="93" spans="1:15" s="14" customFormat="1">
      <c r="A93" s="72"/>
      <c r="B93" s="486" t="s">
        <v>512</v>
      </c>
      <c r="C93" s="482"/>
      <c r="D93" s="71"/>
      <c r="E93" s="478">
        <f t="shared" ref="E93:N93" si="36">ROUND(SUM(D92*E16+E92*E17)/12,4)</f>
        <v>0</v>
      </c>
      <c r="F93" s="478">
        <f t="shared" si="36"/>
        <v>0</v>
      </c>
      <c r="G93" s="478">
        <f t="shared" si="36"/>
        <v>0</v>
      </c>
      <c r="H93" s="478">
        <f t="shared" si="36"/>
        <v>0</v>
      </c>
      <c r="I93" s="478">
        <f t="shared" si="36"/>
        <v>0</v>
      </c>
      <c r="J93" s="478">
        <f t="shared" si="36"/>
        <v>0</v>
      </c>
      <c r="K93" s="478">
        <f t="shared" si="36"/>
        <v>0</v>
      </c>
      <c r="L93" s="478">
        <f t="shared" si="36"/>
        <v>0</v>
      </c>
      <c r="M93" s="478">
        <f t="shared" si="36"/>
        <v>0</v>
      </c>
      <c r="N93" s="478">
        <f t="shared" si="36"/>
        <v>0</v>
      </c>
      <c r="O93" s="483"/>
    </row>
    <row r="94" spans="1:15" s="14" customFormat="1">
      <c r="A94" s="72"/>
      <c r="B94" s="476"/>
      <c r="C94" s="482"/>
      <c r="D94" s="71"/>
      <c r="E94" s="478"/>
      <c r="F94" s="478"/>
      <c r="G94" s="478"/>
      <c r="H94" s="478"/>
      <c r="I94" s="478"/>
      <c r="J94" s="478"/>
      <c r="K94" s="478"/>
      <c r="L94" s="478"/>
      <c r="M94" s="478"/>
      <c r="N94" s="478"/>
      <c r="O94" s="483"/>
    </row>
    <row r="95" spans="1:15" s="64" customFormat="1">
      <c r="A95" s="62"/>
      <c r="B95" s="597">
        <f>'1.  LRAMVA Summary'!B40</f>
        <v>0</v>
      </c>
      <c r="C95" s="836">
        <f>'2. LRAMVA Threshold'!O43</f>
        <v>0</v>
      </c>
      <c r="D95" s="46"/>
      <c r="E95" s="46"/>
      <c r="F95" s="46"/>
      <c r="G95" s="46"/>
      <c r="H95" s="46"/>
      <c r="I95" s="46"/>
      <c r="J95" s="46"/>
      <c r="K95" s="46"/>
      <c r="L95" s="46"/>
      <c r="M95" s="46"/>
      <c r="N95" s="46"/>
      <c r="O95" s="69"/>
    </row>
    <row r="96" spans="1:15" s="18" customFormat="1" outlineLevel="1">
      <c r="A96" s="4"/>
      <c r="B96" s="529" t="s">
        <v>509</v>
      </c>
      <c r="C96" s="837"/>
      <c r="D96" s="46"/>
      <c r="E96" s="46"/>
      <c r="F96" s="46"/>
      <c r="G96" s="46"/>
      <c r="H96" s="46"/>
      <c r="I96" s="46"/>
      <c r="J96" s="46"/>
      <c r="K96" s="46"/>
      <c r="L96" s="46"/>
      <c r="M96" s="46"/>
      <c r="N96" s="46"/>
      <c r="O96" s="69"/>
    </row>
    <row r="97" spans="1:15" s="18" customFormat="1" outlineLevel="1">
      <c r="A97" s="4"/>
      <c r="B97" s="529" t="s">
        <v>510</v>
      </c>
      <c r="C97" s="837"/>
      <c r="D97" s="46"/>
      <c r="E97" s="46"/>
      <c r="F97" s="46"/>
      <c r="G97" s="46"/>
      <c r="H97" s="46"/>
      <c r="I97" s="46"/>
      <c r="J97" s="46"/>
      <c r="K97" s="46"/>
      <c r="L97" s="46"/>
      <c r="M97" s="46"/>
      <c r="N97" s="46"/>
      <c r="O97" s="69"/>
    </row>
    <row r="98" spans="1:15" s="18" customFormat="1" outlineLevel="1">
      <c r="A98" s="4"/>
      <c r="B98" s="529" t="s">
        <v>488</v>
      </c>
      <c r="C98" s="837"/>
      <c r="D98" s="46"/>
      <c r="E98" s="46"/>
      <c r="F98" s="46"/>
      <c r="G98" s="46"/>
      <c r="H98" s="46"/>
      <c r="I98" s="46"/>
      <c r="J98" s="46"/>
      <c r="K98" s="46"/>
      <c r="L98" s="46"/>
      <c r="M98" s="46"/>
      <c r="N98" s="46"/>
      <c r="O98" s="69"/>
    </row>
    <row r="99" spans="1:15" s="18" customFormat="1">
      <c r="A99" s="4"/>
      <c r="B99" s="529" t="s">
        <v>511</v>
      </c>
      <c r="C99" s="838"/>
      <c r="D99" s="65">
        <f>SUM(D95:D98)</f>
        <v>0</v>
      </c>
      <c r="E99" s="65">
        <f>SUM(E95:E98)</f>
        <v>0</v>
      </c>
      <c r="F99" s="65">
        <f t="shared" ref="F99:N99" si="37">SUM(F95:F98)</f>
        <v>0</v>
      </c>
      <c r="G99" s="65">
        <f t="shared" si="37"/>
        <v>0</v>
      </c>
      <c r="H99" s="65">
        <f t="shared" si="37"/>
        <v>0</v>
      </c>
      <c r="I99" s="65">
        <f t="shared" si="37"/>
        <v>0</v>
      </c>
      <c r="J99" s="65">
        <f t="shared" si="37"/>
        <v>0</v>
      </c>
      <c r="K99" s="65">
        <f t="shared" si="37"/>
        <v>0</v>
      </c>
      <c r="L99" s="65">
        <f t="shared" si="37"/>
        <v>0</v>
      </c>
      <c r="M99" s="65">
        <f t="shared" si="37"/>
        <v>0</v>
      </c>
      <c r="N99" s="65">
        <f t="shared" si="37"/>
        <v>0</v>
      </c>
      <c r="O99" s="77"/>
    </row>
    <row r="100" spans="1:15" s="14" customFormat="1">
      <c r="A100" s="72"/>
      <c r="B100" s="486" t="s">
        <v>512</v>
      </c>
      <c r="C100" s="482"/>
      <c r="D100" s="71"/>
      <c r="E100" s="478">
        <f t="shared" ref="E100:N100" si="38">ROUND(SUM(D99*E16+E99*E17)/12,4)</f>
        <v>0</v>
      </c>
      <c r="F100" s="478">
        <f t="shared" si="38"/>
        <v>0</v>
      </c>
      <c r="G100" s="478">
        <f t="shared" si="38"/>
        <v>0</v>
      </c>
      <c r="H100" s="478">
        <f t="shared" si="38"/>
        <v>0</v>
      </c>
      <c r="I100" s="478">
        <f t="shared" si="38"/>
        <v>0</v>
      </c>
      <c r="J100" s="478">
        <f t="shared" si="38"/>
        <v>0</v>
      </c>
      <c r="K100" s="478">
        <f t="shared" si="38"/>
        <v>0</v>
      </c>
      <c r="L100" s="478">
        <f t="shared" si="38"/>
        <v>0</v>
      </c>
      <c r="M100" s="478">
        <f t="shared" si="38"/>
        <v>0</v>
      </c>
      <c r="N100" s="478">
        <f t="shared" si="38"/>
        <v>0</v>
      </c>
      <c r="O100" s="483"/>
    </row>
    <row r="101" spans="1:15" s="14" customFormat="1">
      <c r="A101" s="72"/>
      <c r="B101" s="476"/>
      <c r="C101" s="482"/>
      <c r="D101" s="71"/>
      <c r="E101" s="478"/>
      <c r="F101" s="478"/>
      <c r="G101" s="478"/>
      <c r="H101" s="478"/>
      <c r="I101" s="478"/>
      <c r="J101" s="478"/>
      <c r="K101" s="478"/>
      <c r="L101" s="478"/>
      <c r="M101" s="478"/>
      <c r="N101" s="478"/>
      <c r="O101" s="483"/>
    </row>
    <row r="102" spans="1:15" s="64" customFormat="1">
      <c r="A102" s="62"/>
      <c r="B102" s="597">
        <f>'1.  LRAMVA Summary'!B41</f>
        <v>0</v>
      </c>
      <c r="C102" s="836">
        <f>'2. LRAMVA Threshold'!P43</f>
        <v>0</v>
      </c>
      <c r="D102" s="46"/>
      <c r="E102" s="46"/>
      <c r="F102" s="46"/>
      <c r="G102" s="46"/>
      <c r="H102" s="46"/>
      <c r="I102" s="46"/>
      <c r="J102" s="46"/>
      <c r="K102" s="46"/>
      <c r="L102" s="46"/>
      <c r="M102" s="46"/>
      <c r="N102" s="46"/>
      <c r="O102" s="69"/>
    </row>
    <row r="103" spans="1:15" s="18" customFormat="1" outlineLevel="1">
      <c r="A103" s="4"/>
      <c r="B103" s="529" t="s">
        <v>509</v>
      </c>
      <c r="C103" s="837"/>
      <c r="D103" s="46"/>
      <c r="E103" s="46"/>
      <c r="F103" s="46"/>
      <c r="G103" s="46"/>
      <c r="H103" s="46"/>
      <c r="I103" s="46"/>
      <c r="J103" s="46"/>
      <c r="K103" s="46"/>
      <c r="L103" s="46"/>
      <c r="M103" s="46"/>
      <c r="N103" s="46"/>
      <c r="O103" s="69"/>
    </row>
    <row r="104" spans="1:15" s="18" customFormat="1" outlineLevel="1">
      <c r="A104" s="4"/>
      <c r="B104" s="529" t="s">
        <v>510</v>
      </c>
      <c r="C104" s="837"/>
      <c r="D104" s="46"/>
      <c r="E104" s="46"/>
      <c r="F104" s="46"/>
      <c r="G104" s="46"/>
      <c r="H104" s="46"/>
      <c r="I104" s="46"/>
      <c r="J104" s="46"/>
      <c r="K104" s="46"/>
      <c r="L104" s="46"/>
      <c r="M104" s="46"/>
      <c r="N104" s="46"/>
      <c r="O104" s="69"/>
    </row>
    <row r="105" spans="1:15" s="18" customFormat="1" outlineLevel="1">
      <c r="A105" s="4"/>
      <c r="B105" s="529" t="s">
        <v>488</v>
      </c>
      <c r="C105" s="837"/>
      <c r="D105" s="46"/>
      <c r="E105" s="46"/>
      <c r="F105" s="46"/>
      <c r="G105" s="46"/>
      <c r="H105" s="46"/>
      <c r="I105" s="46"/>
      <c r="J105" s="46"/>
      <c r="K105" s="46"/>
      <c r="L105" s="46"/>
      <c r="M105" s="46"/>
      <c r="N105" s="46"/>
      <c r="O105" s="69"/>
    </row>
    <row r="106" spans="1:15" s="18" customFormat="1">
      <c r="A106" s="4"/>
      <c r="B106" s="529" t="s">
        <v>511</v>
      </c>
      <c r="C106" s="838"/>
      <c r="D106" s="65">
        <f>SUM(D102:D105)</f>
        <v>0</v>
      </c>
      <c r="E106" s="65">
        <f>SUM(E102:E105)</f>
        <v>0</v>
      </c>
      <c r="F106" s="65">
        <f>SUM(F102:F105)</f>
        <v>0</v>
      </c>
      <c r="G106" s="65">
        <f t="shared" ref="G106:N106" si="39">SUM(G102:G105)</f>
        <v>0</v>
      </c>
      <c r="H106" s="65">
        <f t="shared" si="39"/>
        <v>0</v>
      </c>
      <c r="I106" s="65">
        <f t="shared" si="39"/>
        <v>0</v>
      </c>
      <c r="J106" s="65">
        <f t="shared" si="39"/>
        <v>0</v>
      </c>
      <c r="K106" s="65">
        <f t="shared" si="39"/>
        <v>0</v>
      </c>
      <c r="L106" s="65">
        <f t="shared" si="39"/>
        <v>0</v>
      </c>
      <c r="M106" s="65">
        <f t="shared" si="39"/>
        <v>0</v>
      </c>
      <c r="N106" s="65">
        <f t="shared" si="39"/>
        <v>0</v>
      </c>
      <c r="O106" s="77"/>
    </row>
    <row r="107" spans="1:15" s="14" customFormat="1">
      <c r="A107" s="72"/>
      <c r="B107" s="486" t="s">
        <v>512</v>
      </c>
      <c r="C107" s="482"/>
      <c r="D107" s="71"/>
      <c r="E107" s="478">
        <f t="shared" ref="E107:N107" si="40">ROUND(SUM(D106*E16+E106*E17)/12,4)</f>
        <v>0</v>
      </c>
      <c r="F107" s="478">
        <f t="shared" si="40"/>
        <v>0</v>
      </c>
      <c r="G107" s="478">
        <f t="shared" si="40"/>
        <v>0</v>
      </c>
      <c r="H107" s="478">
        <f t="shared" si="40"/>
        <v>0</v>
      </c>
      <c r="I107" s="478">
        <f t="shared" si="40"/>
        <v>0</v>
      </c>
      <c r="J107" s="478">
        <f t="shared" si="40"/>
        <v>0</v>
      </c>
      <c r="K107" s="478">
        <f t="shared" si="40"/>
        <v>0</v>
      </c>
      <c r="L107" s="478">
        <f t="shared" si="40"/>
        <v>0</v>
      </c>
      <c r="M107" s="478">
        <f t="shared" si="40"/>
        <v>0</v>
      </c>
      <c r="N107" s="478">
        <f t="shared" si="40"/>
        <v>0</v>
      </c>
      <c r="O107" s="483"/>
    </row>
    <row r="108" spans="1:15" s="14" customFormat="1">
      <c r="A108" s="72"/>
      <c r="B108" s="476"/>
      <c r="C108" s="482"/>
      <c r="D108" s="71"/>
      <c r="E108" s="478"/>
      <c r="F108" s="478"/>
      <c r="G108" s="478"/>
      <c r="H108" s="478"/>
      <c r="I108" s="478"/>
      <c r="J108" s="478"/>
      <c r="K108" s="478"/>
      <c r="L108" s="478"/>
      <c r="M108" s="478"/>
      <c r="N108" s="478"/>
      <c r="O108" s="483"/>
    </row>
    <row r="109" spans="1:15" s="64" customFormat="1">
      <c r="A109" s="62"/>
      <c r="B109" s="597">
        <f>'1.  LRAMVA Summary'!B42</f>
        <v>0</v>
      </c>
      <c r="C109" s="836">
        <f>'2. LRAMVA Threshold'!Q43</f>
        <v>0</v>
      </c>
      <c r="D109" s="46"/>
      <c r="E109" s="46"/>
      <c r="F109" s="46"/>
      <c r="G109" s="46"/>
      <c r="H109" s="46"/>
      <c r="I109" s="46"/>
      <c r="J109" s="46"/>
      <c r="K109" s="46"/>
      <c r="L109" s="46"/>
      <c r="M109" s="46"/>
      <c r="N109" s="46"/>
      <c r="O109" s="69"/>
    </row>
    <row r="110" spans="1:15" s="18" customFormat="1" outlineLevel="1">
      <c r="A110" s="4"/>
      <c r="B110" s="529" t="s">
        <v>509</v>
      </c>
      <c r="C110" s="837"/>
      <c r="D110" s="46"/>
      <c r="E110" s="46"/>
      <c r="F110" s="46"/>
      <c r="G110" s="46"/>
      <c r="H110" s="46"/>
      <c r="I110" s="46"/>
      <c r="J110" s="46"/>
      <c r="K110" s="46"/>
      <c r="L110" s="46"/>
      <c r="M110" s="46"/>
      <c r="N110" s="46"/>
      <c r="O110" s="69"/>
    </row>
    <row r="111" spans="1:15" s="18" customFormat="1" outlineLevel="1">
      <c r="A111" s="4"/>
      <c r="B111" s="529" t="s">
        <v>510</v>
      </c>
      <c r="C111" s="837"/>
      <c r="D111" s="46"/>
      <c r="E111" s="46"/>
      <c r="F111" s="46"/>
      <c r="G111" s="46"/>
      <c r="H111" s="46"/>
      <c r="I111" s="46"/>
      <c r="J111" s="46"/>
      <c r="K111" s="46"/>
      <c r="L111" s="46"/>
      <c r="M111" s="46"/>
      <c r="N111" s="46"/>
      <c r="O111" s="69"/>
    </row>
    <row r="112" spans="1:15" s="18" customFormat="1" outlineLevel="1">
      <c r="A112" s="4"/>
      <c r="B112" s="529" t="s">
        <v>488</v>
      </c>
      <c r="C112" s="837"/>
      <c r="D112" s="46"/>
      <c r="E112" s="46"/>
      <c r="F112" s="46"/>
      <c r="G112" s="46"/>
      <c r="H112" s="46"/>
      <c r="I112" s="46"/>
      <c r="J112" s="46"/>
      <c r="K112" s="46"/>
      <c r="L112" s="46"/>
      <c r="M112" s="46"/>
      <c r="N112" s="46"/>
      <c r="O112" s="69"/>
    </row>
    <row r="113" spans="1:17" s="18" customFormat="1">
      <c r="A113" s="4"/>
      <c r="B113" s="529" t="s">
        <v>511</v>
      </c>
      <c r="C113" s="838"/>
      <c r="D113" s="65">
        <f>SUM(D109:D112)</f>
        <v>0</v>
      </c>
      <c r="E113" s="65">
        <f>SUM(E109:E112)</f>
        <v>0</v>
      </c>
      <c r="F113" s="65">
        <f>SUM(F109:F112)</f>
        <v>0</v>
      </c>
      <c r="G113" s="65">
        <f>SUM(G109:G112)</f>
        <v>0</v>
      </c>
      <c r="H113" s="65">
        <f t="shared" ref="H113:N113" si="41">SUM(H109:H112)</f>
        <v>0</v>
      </c>
      <c r="I113" s="65">
        <f t="shared" si="41"/>
        <v>0</v>
      </c>
      <c r="J113" s="65">
        <f t="shared" si="41"/>
        <v>0</v>
      </c>
      <c r="K113" s="65">
        <f t="shared" si="41"/>
        <v>0</v>
      </c>
      <c r="L113" s="65">
        <f t="shared" si="41"/>
        <v>0</v>
      </c>
      <c r="M113" s="65">
        <f t="shared" si="41"/>
        <v>0</v>
      </c>
      <c r="N113" s="65">
        <f t="shared" si="41"/>
        <v>0</v>
      </c>
      <c r="O113" s="77"/>
    </row>
    <row r="114" spans="1:17" s="14" customFormat="1">
      <c r="A114" s="72"/>
      <c r="B114" s="486" t="s">
        <v>512</v>
      </c>
      <c r="C114" s="482"/>
      <c r="D114" s="71"/>
      <c r="E114" s="478">
        <f t="shared" ref="E114:N114" si="42">ROUND(SUM(D113*E16+E113*E17)/12,4)</f>
        <v>0</v>
      </c>
      <c r="F114" s="478">
        <f t="shared" si="42"/>
        <v>0</v>
      </c>
      <c r="G114" s="478">
        <f t="shared" si="42"/>
        <v>0</v>
      </c>
      <c r="H114" s="478">
        <f t="shared" si="42"/>
        <v>0</v>
      </c>
      <c r="I114" s="478">
        <f t="shared" si="42"/>
        <v>0</v>
      </c>
      <c r="J114" s="478">
        <f t="shared" si="42"/>
        <v>0</v>
      </c>
      <c r="K114" s="478">
        <f t="shared" si="42"/>
        <v>0</v>
      </c>
      <c r="L114" s="478">
        <f t="shared" si="42"/>
        <v>0</v>
      </c>
      <c r="M114" s="478">
        <f t="shared" si="42"/>
        <v>0</v>
      </c>
      <c r="N114" s="478">
        <f t="shared" si="42"/>
        <v>0</v>
      </c>
      <c r="O114" s="483"/>
    </row>
    <row r="115" spans="1:17" s="70" customFormat="1">
      <c r="A115" s="72"/>
      <c r="B115" s="74"/>
      <c r="C115" s="81"/>
      <c r="D115" s="75"/>
      <c r="E115" s="75"/>
      <c r="F115" s="75"/>
      <c r="G115" s="75"/>
      <c r="H115" s="75"/>
      <c r="I115" s="75"/>
      <c r="J115" s="75"/>
      <c r="K115" s="489"/>
      <c r="L115" s="490"/>
      <c r="M115" s="490"/>
      <c r="N115" s="490"/>
      <c r="O115" s="491"/>
    </row>
    <row r="116" spans="1:17" s="3" customFormat="1" ht="21" customHeight="1">
      <c r="A116" s="4"/>
      <c r="B116" s="492" t="s">
        <v>606</v>
      </c>
      <c r="C116" s="98"/>
      <c r="D116" s="493"/>
      <c r="E116" s="493"/>
      <c r="F116" s="493"/>
      <c r="G116" s="493"/>
      <c r="H116" s="493"/>
      <c r="I116" s="493"/>
      <c r="J116" s="493"/>
      <c r="K116" s="493"/>
      <c r="L116" s="493"/>
      <c r="M116" s="493"/>
      <c r="N116" s="493"/>
      <c r="O116" s="493"/>
    </row>
    <row r="119" spans="1:17" ht="15.6">
      <c r="B119" s="118" t="s">
        <v>482</v>
      </c>
      <c r="J119" s="18"/>
    </row>
    <row r="120" spans="1:17" s="14" customFormat="1" ht="75.75" customHeight="1">
      <c r="A120" s="72"/>
      <c r="B120" s="840" t="s">
        <v>667</v>
      </c>
      <c r="C120" s="840"/>
      <c r="D120" s="840"/>
      <c r="E120" s="840"/>
      <c r="F120" s="840"/>
      <c r="G120" s="840"/>
      <c r="H120" s="840"/>
      <c r="I120" s="840"/>
      <c r="J120" s="840"/>
      <c r="K120" s="840"/>
      <c r="L120" s="840"/>
      <c r="M120" s="840"/>
      <c r="N120" s="840"/>
      <c r="O120" s="840"/>
      <c r="P120" s="840"/>
    </row>
    <row r="121" spans="1:17" s="18" customFormat="1" ht="9" customHeight="1">
      <c r="A121" s="4"/>
      <c r="B121" s="118"/>
      <c r="C121" s="78"/>
    </row>
    <row r="122" spans="1:17" ht="63.75" customHeight="1">
      <c r="B122" s="244" t="s">
        <v>232</v>
      </c>
      <c r="C122" s="244" t="str">
        <f>'1.  LRAMVA Summary'!D52</f>
        <v>Residential</v>
      </c>
      <c r="D122" s="244" t="str">
        <f>'1.  LRAMVA Summary'!E52</f>
        <v>GS&lt;50 kW</v>
      </c>
      <c r="E122" s="244" t="str">
        <f>'1.  LRAMVA Summary'!F52</f>
        <v>GS&gt;50 kW - Thermal Demand Meter</v>
      </c>
      <c r="F122" s="244" t="str">
        <f>'1.  LRAMVA Summary'!G52</f>
        <v>GS&gt;50 kW - Interval Meter</v>
      </c>
      <c r="G122" s="244">
        <f>'1.  LRAMVA Summary'!H52</f>
        <v>0</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78"/>
      <c r="C123" s="579" t="str">
        <f>'1.  LRAMVA Summary'!D53</f>
        <v>kWh</v>
      </c>
      <c r="D123" s="579" t="str">
        <f>'1.  LRAMVA Summary'!E53</f>
        <v>kWh</v>
      </c>
      <c r="E123" s="579" t="str">
        <f>'1.  LRAMVA Summary'!F53</f>
        <v>kW</v>
      </c>
      <c r="F123" s="579" t="str">
        <f>'1.  LRAMVA Summary'!G53</f>
        <v>kW</v>
      </c>
      <c r="G123" s="579">
        <f>'1.  LRAMVA Summary'!H53</f>
        <v>0</v>
      </c>
      <c r="H123" s="579">
        <f>'1.  LRAMVA Summary'!I53</f>
        <v>0</v>
      </c>
      <c r="I123" s="579">
        <f>'1.  LRAMVA Summary'!J53</f>
        <v>0</v>
      </c>
      <c r="J123" s="579">
        <f>'1.  LRAMVA Summary'!K53</f>
        <v>0</v>
      </c>
      <c r="K123" s="579">
        <f>'1.  LRAMVA Summary'!L53</f>
        <v>0</v>
      </c>
      <c r="L123" s="579">
        <f>'1.  LRAMVA Summary'!M53</f>
        <v>0</v>
      </c>
      <c r="M123" s="579">
        <f>'1.  LRAMVA Summary'!N53</f>
        <v>0</v>
      </c>
      <c r="N123" s="579">
        <f>'1.  LRAMVA Summary'!O53</f>
        <v>0</v>
      </c>
      <c r="O123" s="579">
        <f>'1.  LRAMVA Summary'!P53</f>
        <v>0</v>
      </c>
      <c r="P123" s="580">
        <f>'1.  LRAMVA Summary'!Q53</f>
        <v>0</v>
      </c>
    </row>
    <row r="124" spans="1:17">
      <c r="B124" s="494">
        <v>2011</v>
      </c>
      <c r="C124" s="671">
        <f>HLOOKUP(B124,$D$15:$O$114,9,FALSE)</f>
        <v>1.43E-2</v>
      </c>
      <c r="D124" s="672">
        <f>HLOOKUP(B124,$D$15:$O$114,16,FALSE)</f>
        <v>1.9099999999999999E-2</v>
      </c>
      <c r="E124" s="673">
        <f>HLOOKUP(B124,$D$15:$O$114,23,FALSE)</f>
        <v>4.58</v>
      </c>
      <c r="F124" s="672">
        <f>HLOOKUP(B124,$D$15:$O$114,30,FALSE)</f>
        <v>4.7081</v>
      </c>
      <c r="G124" s="673">
        <f>HLOOKUP(B124,$D$15:$O$114,37,FALSE)</f>
        <v>0</v>
      </c>
      <c r="H124" s="672" t="e">
        <f>HLOOKUP(B124,$E$15:$O$114,44,FALSE)</f>
        <v>#N/A</v>
      </c>
      <c r="I124" s="673" t="e">
        <f>HLOOKUP(B124,$E$15:$O$114,51,FALSE)</f>
        <v>#N/A</v>
      </c>
      <c r="J124" s="673" t="e">
        <f>HLOOKUP(B124,$E$15:$O$114,58,FALSE)</f>
        <v>#N/A</v>
      </c>
      <c r="K124" s="673" t="e">
        <f>HLOOKUP(B124,$E$15:$O$114,65,FALSE)</f>
        <v>#N/A</v>
      </c>
      <c r="L124" s="673" t="e">
        <f>HLOOKUP(B124,$E$15:$O$114,72,FALSE)</f>
        <v>#N/A</v>
      </c>
      <c r="M124" s="673" t="e">
        <f>HLOOKUP(B124,$E$15:$O$114,79,FALSE)</f>
        <v>#N/A</v>
      </c>
      <c r="N124" s="673" t="e">
        <f>HLOOKUP(B124,$E$15:$O$114,86,FALSE)</f>
        <v>#N/A</v>
      </c>
      <c r="O124" s="673" t="e">
        <f>HLOOKUP(B124,$E$15:$O$114,93,FALSE)</f>
        <v>#N/A</v>
      </c>
      <c r="P124" s="673" t="e">
        <f>HLOOKUP(B124,$E$15:$O$114,100,FALSE)</f>
        <v>#N/A</v>
      </c>
    </row>
    <row r="125" spans="1:17">
      <c r="B125" s="495">
        <v>2012</v>
      </c>
      <c r="C125" s="674">
        <f t="shared" ref="C125:C129" si="43">HLOOKUP(B125,$E$15:$O$114,9,FALSE)</f>
        <v>1.43E-2</v>
      </c>
      <c r="D125" s="675">
        <f>HLOOKUP(B125,$E$15:$O$114,16,FALSE)</f>
        <v>1.9099999999999999E-2</v>
      </c>
      <c r="E125" s="676">
        <f>HLOOKUP(B125,$E$15:$O$114,23,FALSE)</f>
        <v>4.58</v>
      </c>
      <c r="F125" s="675">
        <f>HLOOKUP(B125,$E$15:$O$114,30,FALSE)</f>
        <v>4.7081</v>
      </c>
      <c r="G125" s="676">
        <f>HLOOKUP(B125,$E$15:$O$114,37,FALSE)</f>
        <v>0</v>
      </c>
      <c r="H125" s="675">
        <f>HLOOKUP(B125,$E$15:$O$114,44,FALSE)</f>
        <v>0</v>
      </c>
      <c r="I125" s="676">
        <f>HLOOKUP(B125,$E$15:$O$114,51,FALSE)</f>
        <v>0</v>
      </c>
      <c r="J125" s="676">
        <f>HLOOKUP(B125,$E$15:$O$114,58,FALSE)</f>
        <v>0</v>
      </c>
      <c r="K125" s="676">
        <f>HLOOKUP(B125,$E$15:$O$114,65,FALSE)</f>
        <v>0</v>
      </c>
      <c r="L125" s="676">
        <f>HLOOKUP(B125,$E$15:$O$114,72,FALSE)</f>
        <v>0</v>
      </c>
      <c r="M125" s="676">
        <f>HLOOKUP(B125,$E$15:$O$114,79,FALSE)</f>
        <v>0</v>
      </c>
      <c r="N125" s="676">
        <f>HLOOKUP(B125,$E$15:$O$114,86,FALSE)</f>
        <v>0</v>
      </c>
      <c r="O125" s="676">
        <f>HLOOKUP(B125,$E$15:$O$114,93,FALSE)</f>
        <v>0</v>
      </c>
      <c r="P125" s="676">
        <f t="shared" ref="P125:P133" si="44">HLOOKUP(B125,$E$15:$O$114,100,FALSE)</f>
        <v>0</v>
      </c>
    </row>
    <row r="126" spans="1:17">
      <c r="B126" s="495">
        <v>2013</v>
      </c>
      <c r="C126" s="674">
        <f t="shared" si="43"/>
        <v>1.4200000000000001E-2</v>
      </c>
      <c r="D126" s="675">
        <f t="shared" ref="D126:D133" si="45">HLOOKUP(B126,$E$15:$O$114,16,FALSE)</f>
        <v>1.9199999999999998E-2</v>
      </c>
      <c r="E126" s="676">
        <f t="shared" ref="E126:E133" si="46">HLOOKUP(B126,$E$15:$O$114,23,FALSE)</f>
        <v>4.5952999999999999</v>
      </c>
      <c r="F126" s="675">
        <f t="shared" ref="F126:F133" si="47">HLOOKUP(B126,$E$15:$O$114,30,FALSE)</f>
        <v>4.7244999999999999</v>
      </c>
      <c r="G126" s="676">
        <f t="shared" ref="G126:G132" si="48">HLOOKUP(B126,$E$15:$O$114,37,FALSE)</f>
        <v>0</v>
      </c>
      <c r="H126" s="675">
        <f t="shared" ref="H126:H133" si="49">HLOOKUP(B126,$E$15:$O$114,44,FALSE)</f>
        <v>0</v>
      </c>
      <c r="I126" s="676">
        <f t="shared" ref="I126:I133" si="50">HLOOKUP(B126,$E$15:$O$114,51,FALSE)</f>
        <v>0</v>
      </c>
      <c r="J126" s="676">
        <f t="shared" ref="J126:J133" si="51">HLOOKUP(B126,$E$15:$O$114,58,FALSE)</f>
        <v>0</v>
      </c>
      <c r="K126" s="676">
        <f t="shared" ref="K126:K133" si="52">HLOOKUP(B126,$E$15:$O$114,65,FALSE)</f>
        <v>0</v>
      </c>
      <c r="L126" s="676">
        <f>HLOOKUP(B126,$E$15:$O$114,72,FALSE)</f>
        <v>0</v>
      </c>
      <c r="M126" s="676">
        <f t="shared" ref="M126:M133" si="53">HLOOKUP(B126,$E$15:$O$114,79,FALSE)</f>
        <v>0</v>
      </c>
      <c r="N126" s="676">
        <f t="shared" ref="N126:N133" si="54">HLOOKUP(B126,$E$15:$O$114,86,FALSE)</f>
        <v>0</v>
      </c>
      <c r="O126" s="676">
        <f t="shared" ref="O126:O133" si="55">HLOOKUP(B126,$E$15:$O$114,93,FALSE)</f>
        <v>0</v>
      </c>
      <c r="P126" s="676">
        <f t="shared" si="44"/>
        <v>0</v>
      </c>
    </row>
    <row r="127" spans="1:17">
      <c r="B127" s="495">
        <v>2014</v>
      </c>
      <c r="C127" s="674">
        <f t="shared" si="43"/>
        <v>1.43E-2</v>
      </c>
      <c r="D127" s="675">
        <f>HLOOKUP(B127,$E$15:$O$114,16,FALSE)</f>
        <v>1.9300000000000001E-2</v>
      </c>
      <c r="E127" s="676">
        <f>HLOOKUP(B127,$E$15:$O$114,23,FALSE)</f>
        <v>4.6245000000000003</v>
      </c>
      <c r="F127" s="675">
        <f>HLOOKUP(B127,$E$15:$O$114,30,FALSE)</f>
        <v>4.7545000000000002</v>
      </c>
      <c r="G127" s="676">
        <f>HLOOKUP(B127,$E$15:$O$114,37,FALSE)</f>
        <v>0</v>
      </c>
      <c r="H127" s="675">
        <f>HLOOKUP(B127,$E$15:$O$114,44,FALSE)</f>
        <v>0</v>
      </c>
      <c r="I127" s="676">
        <f>HLOOKUP(B127,$E$15:$O$114,51,FALSE)</f>
        <v>0</v>
      </c>
      <c r="J127" s="676">
        <f>HLOOKUP(B127,$E$15:$O$114,58,FALSE)</f>
        <v>0</v>
      </c>
      <c r="K127" s="676">
        <f>HLOOKUP(B127,$E$15:$O$114,65,FALSE)</f>
        <v>0</v>
      </c>
      <c r="L127" s="676">
        <f>HLOOKUP(B127,$E$15:$O$114,72,FALSE)</f>
        <v>0</v>
      </c>
      <c r="M127" s="676">
        <f>HLOOKUP(B127,$E$15:$O$114,79,FALSE)</f>
        <v>0</v>
      </c>
      <c r="N127" s="676">
        <f>HLOOKUP(B127,$E$15:$O$114,86,FALSE)</f>
        <v>0</v>
      </c>
      <c r="O127" s="676">
        <f>HLOOKUP(B127,$E$15:$O$114,93,FALSE)</f>
        <v>0</v>
      </c>
      <c r="P127" s="676">
        <f>HLOOKUP(B127,$E$15:$O$114,100,FALSE)</f>
        <v>0</v>
      </c>
    </row>
    <row r="128" spans="1:17">
      <c r="B128" s="495">
        <v>2015</v>
      </c>
      <c r="C128" s="674">
        <f t="shared" si="43"/>
        <v>1.44E-2</v>
      </c>
      <c r="D128" s="675">
        <f t="shared" si="45"/>
        <v>1.9400000000000001E-2</v>
      </c>
      <c r="E128" s="676">
        <f t="shared" si="46"/>
        <v>4.6454000000000004</v>
      </c>
      <c r="F128" s="675">
        <f t="shared" si="47"/>
        <v>4.7759999999999998</v>
      </c>
      <c r="G128" s="676">
        <f t="shared" si="48"/>
        <v>0</v>
      </c>
      <c r="H128" s="675">
        <f t="shared" si="49"/>
        <v>0</v>
      </c>
      <c r="I128" s="676">
        <f t="shared" si="50"/>
        <v>0</v>
      </c>
      <c r="J128" s="676">
        <f t="shared" si="51"/>
        <v>0</v>
      </c>
      <c r="K128" s="676">
        <f t="shared" si="52"/>
        <v>0</v>
      </c>
      <c r="L128" s="676">
        <f t="shared" ref="L128:L133" si="56">HLOOKUP(B128,$E$15:$O$114,72,FALSE)</f>
        <v>0</v>
      </c>
      <c r="M128" s="676">
        <f t="shared" si="53"/>
        <v>0</v>
      </c>
      <c r="N128" s="676">
        <f t="shared" si="54"/>
        <v>0</v>
      </c>
      <c r="O128" s="676">
        <f t="shared" si="55"/>
        <v>0</v>
      </c>
      <c r="P128" s="676">
        <f t="shared" si="44"/>
        <v>0</v>
      </c>
    </row>
    <row r="129" spans="2:16">
      <c r="B129" s="495">
        <v>2016</v>
      </c>
      <c r="C129" s="674">
        <f t="shared" si="43"/>
        <v>1.11E-2</v>
      </c>
      <c r="D129" s="675">
        <f t="shared" si="45"/>
        <v>1.9599999999999999E-2</v>
      </c>
      <c r="E129" s="676">
        <f t="shared" si="46"/>
        <v>4.6923000000000004</v>
      </c>
      <c r="F129" s="675">
        <f t="shared" si="47"/>
        <v>4.8242000000000003</v>
      </c>
      <c r="G129" s="676">
        <f t="shared" si="48"/>
        <v>0</v>
      </c>
      <c r="H129" s="675">
        <f t="shared" si="49"/>
        <v>0</v>
      </c>
      <c r="I129" s="676">
        <f t="shared" si="50"/>
        <v>0</v>
      </c>
      <c r="J129" s="676">
        <f t="shared" si="51"/>
        <v>0</v>
      </c>
      <c r="K129" s="676">
        <f t="shared" si="52"/>
        <v>0</v>
      </c>
      <c r="L129" s="676">
        <f t="shared" si="56"/>
        <v>0</v>
      </c>
      <c r="M129" s="676">
        <f t="shared" si="53"/>
        <v>0</v>
      </c>
      <c r="N129" s="676">
        <f t="shared" si="54"/>
        <v>0</v>
      </c>
      <c r="O129" s="676">
        <f t="shared" si="55"/>
        <v>0</v>
      </c>
      <c r="P129" s="676">
        <f t="shared" si="44"/>
        <v>0</v>
      </c>
    </row>
    <row r="130" spans="2:16">
      <c r="B130" s="495">
        <v>2017</v>
      </c>
      <c r="C130" s="674">
        <f>HLOOKUP(B130,$E$15:$O$114,9,FALSE)</f>
        <v>8.6999999999999994E-3</v>
      </c>
      <c r="D130" s="675">
        <f t="shared" si="45"/>
        <v>1.9800000000000002E-2</v>
      </c>
      <c r="E130" s="676">
        <f t="shared" si="46"/>
        <v>4.7404000000000002</v>
      </c>
      <c r="F130" s="675">
        <f t="shared" si="47"/>
        <v>4.8734999999999999</v>
      </c>
      <c r="G130" s="676">
        <f t="shared" si="48"/>
        <v>0</v>
      </c>
      <c r="H130" s="675">
        <f t="shared" si="49"/>
        <v>0</v>
      </c>
      <c r="I130" s="676">
        <f t="shared" si="50"/>
        <v>0</v>
      </c>
      <c r="J130" s="676">
        <f t="shared" si="51"/>
        <v>0</v>
      </c>
      <c r="K130" s="676">
        <f t="shared" si="52"/>
        <v>0</v>
      </c>
      <c r="L130" s="676">
        <f t="shared" si="56"/>
        <v>0</v>
      </c>
      <c r="M130" s="676">
        <f t="shared" si="53"/>
        <v>0</v>
      </c>
      <c r="N130" s="676">
        <f t="shared" si="54"/>
        <v>0</v>
      </c>
      <c r="O130" s="676">
        <f t="shared" si="55"/>
        <v>0</v>
      </c>
      <c r="P130" s="676">
        <f t="shared" si="44"/>
        <v>0</v>
      </c>
    </row>
    <row r="131" spans="2:16">
      <c r="B131" s="495">
        <v>2018</v>
      </c>
      <c r="C131" s="674">
        <f t="shared" ref="C131:C133" si="57">HLOOKUP(B131,$E$15:$O$114,9,FALSE)</f>
        <v>5.0000000000000001E-3</v>
      </c>
      <c r="D131" s="675">
        <f t="shared" si="45"/>
        <v>0.02</v>
      </c>
      <c r="E131" s="676">
        <f t="shared" si="46"/>
        <v>4.7934000000000001</v>
      </c>
      <c r="F131" s="675">
        <f t="shared" si="47"/>
        <v>4.9275000000000002</v>
      </c>
      <c r="G131" s="676">
        <f t="shared" si="48"/>
        <v>0</v>
      </c>
      <c r="H131" s="675">
        <f t="shared" si="49"/>
        <v>0</v>
      </c>
      <c r="I131" s="676">
        <f t="shared" si="50"/>
        <v>0</v>
      </c>
      <c r="J131" s="676">
        <f t="shared" si="51"/>
        <v>0</v>
      </c>
      <c r="K131" s="676">
        <f t="shared" si="52"/>
        <v>0</v>
      </c>
      <c r="L131" s="676">
        <f t="shared" si="56"/>
        <v>0</v>
      </c>
      <c r="M131" s="676">
        <f t="shared" si="53"/>
        <v>0</v>
      </c>
      <c r="N131" s="676">
        <f t="shared" si="54"/>
        <v>0</v>
      </c>
      <c r="O131" s="676">
        <f t="shared" si="55"/>
        <v>0</v>
      </c>
      <c r="P131" s="676">
        <f t="shared" si="44"/>
        <v>0</v>
      </c>
    </row>
    <row r="132" spans="2:16">
      <c r="B132" s="495">
        <v>2019</v>
      </c>
      <c r="C132" s="674">
        <f t="shared" si="57"/>
        <v>1.2999999999999999E-3</v>
      </c>
      <c r="D132" s="675">
        <f t="shared" si="45"/>
        <v>2.0199999999999999E-2</v>
      </c>
      <c r="E132" s="676">
        <f t="shared" si="46"/>
        <v>4.8274999999999997</v>
      </c>
      <c r="F132" s="675">
        <f t="shared" si="47"/>
        <v>4.8723000000000001</v>
      </c>
      <c r="G132" s="676">
        <f t="shared" si="48"/>
        <v>0</v>
      </c>
      <c r="H132" s="675">
        <f t="shared" si="49"/>
        <v>0</v>
      </c>
      <c r="I132" s="676">
        <f t="shared" si="50"/>
        <v>0</v>
      </c>
      <c r="J132" s="676">
        <f t="shared" si="51"/>
        <v>0</v>
      </c>
      <c r="K132" s="676">
        <f t="shared" si="52"/>
        <v>0</v>
      </c>
      <c r="L132" s="676">
        <f t="shared" si="56"/>
        <v>0</v>
      </c>
      <c r="M132" s="676">
        <f t="shared" si="53"/>
        <v>0</v>
      </c>
      <c r="N132" s="676">
        <f t="shared" si="54"/>
        <v>0</v>
      </c>
      <c r="O132" s="676">
        <f t="shared" si="55"/>
        <v>0</v>
      </c>
      <c r="P132" s="676">
        <f t="shared" si="44"/>
        <v>0</v>
      </c>
    </row>
    <row r="133" spans="2:16" hidden="1">
      <c r="B133" s="496">
        <v>2020</v>
      </c>
      <c r="C133" s="677">
        <f t="shared" si="57"/>
        <v>0</v>
      </c>
      <c r="D133" s="678">
        <f t="shared" si="45"/>
        <v>2.0400000000000001E-2</v>
      </c>
      <c r="E133" s="679">
        <f t="shared" si="46"/>
        <v>4.8807999999999998</v>
      </c>
      <c r="F133" s="678">
        <f t="shared" si="47"/>
        <v>4.9724000000000004</v>
      </c>
      <c r="G133" s="679">
        <f>HLOOKUP(B133,$E$15:$O$114,37,FALSE)</f>
        <v>0</v>
      </c>
      <c r="H133" s="678">
        <f t="shared" si="49"/>
        <v>0</v>
      </c>
      <c r="I133" s="679">
        <f t="shared" si="50"/>
        <v>0</v>
      </c>
      <c r="J133" s="679">
        <f t="shared" si="51"/>
        <v>0</v>
      </c>
      <c r="K133" s="679">
        <f t="shared" si="52"/>
        <v>0</v>
      </c>
      <c r="L133" s="679">
        <f t="shared" si="56"/>
        <v>0</v>
      </c>
      <c r="M133" s="679">
        <f t="shared" si="53"/>
        <v>0</v>
      </c>
      <c r="N133" s="679">
        <f t="shared" si="54"/>
        <v>0</v>
      </c>
      <c r="O133" s="679">
        <f t="shared" si="55"/>
        <v>0</v>
      </c>
      <c r="P133" s="679">
        <f t="shared" si="44"/>
        <v>0</v>
      </c>
    </row>
    <row r="134" spans="2:16" ht="18.75" customHeight="1">
      <c r="B134" s="492" t="s">
        <v>623</v>
      </c>
      <c r="C134" s="591"/>
      <c r="D134" s="592"/>
      <c r="E134" s="593"/>
      <c r="F134" s="592"/>
      <c r="G134" s="592"/>
      <c r="H134" s="592"/>
      <c r="I134" s="592"/>
      <c r="J134" s="592"/>
      <c r="K134" s="592"/>
      <c r="L134" s="592"/>
      <c r="M134" s="592"/>
      <c r="N134" s="592"/>
      <c r="O134" s="592"/>
      <c r="P134" s="592"/>
    </row>
    <row r="136" spans="2:16">
      <c r="B136" s="585" t="s">
        <v>524</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4:W30"/>
  <sheetViews>
    <sheetView zoomScale="80" zoomScaleNormal="80" workbookViewId="0">
      <selection activeCell="B32" sqref="B32"/>
    </sheetView>
  </sheetViews>
  <sheetFormatPr defaultColWidth="9.109375" defaultRowHeight="14.4"/>
  <cols>
    <col min="1" max="1" width="9.109375" style="12"/>
    <col min="2" max="2" width="68.88671875" style="12" customWidth="1"/>
    <col min="3" max="6" width="20.33203125" style="12" customWidth="1"/>
    <col min="7" max="7" width="20.33203125" style="8" customWidth="1"/>
    <col min="8" max="8" width="9.109375" style="12"/>
    <col min="9" max="9" width="44.88671875" style="12" bestFit="1" customWidth="1"/>
    <col min="10" max="10" width="9" style="12" bestFit="1" customWidth="1"/>
    <col min="11" max="11" width="7.21875" style="12" bestFit="1" customWidth="1"/>
    <col min="12" max="12" width="8.6640625" style="12" bestFit="1" customWidth="1"/>
    <col min="13" max="13" width="8" style="12" bestFit="1" customWidth="1"/>
    <col min="14" max="14" width="8.6640625" style="12" bestFit="1" customWidth="1"/>
    <col min="15" max="15" width="6.109375" style="12" bestFit="1" customWidth="1"/>
    <col min="16" max="16384" width="9.109375" style="12"/>
  </cols>
  <sheetData>
    <row r="14" spans="2:23" ht="15.6">
      <c r="B14" s="581" t="s">
        <v>503</v>
      </c>
    </row>
    <row r="15" spans="2:23" ht="15.6">
      <c r="B15" s="581"/>
    </row>
    <row r="16" spans="2:23" s="658" customFormat="1" ht="15">
      <c r="B16" s="846" t="s">
        <v>626</v>
      </c>
      <c r="C16" s="846"/>
      <c r="D16" s="846"/>
      <c r="E16" s="846"/>
      <c r="F16" s="846"/>
      <c r="G16" s="846"/>
      <c r="H16" s="846"/>
      <c r="I16" s="846"/>
      <c r="J16" s="846"/>
      <c r="K16" s="846"/>
      <c r="L16" s="846"/>
      <c r="M16" s="846"/>
      <c r="N16" s="846"/>
      <c r="O16" s="846"/>
      <c r="P16" s="846"/>
      <c r="Q16" s="846"/>
      <c r="R16" s="846"/>
      <c r="S16" s="846"/>
      <c r="T16" s="846"/>
      <c r="U16" s="846"/>
      <c r="V16" s="846"/>
      <c r="W16" s="846"/>
    </row>
    <row r="19" spans="2:7">
      <c r="B19" s="847" t="s">
        <v>769</v>
      </c>
      <c r="C19" s="849" t="s">
        <v>241</v>
      </c>
      <c r="D19" s="850"/>
      <c r="E19" s="850"/>
      <c r="F19" s="850"/>
      <c r="G19" s="851"/>
    </row>
    <row r="20" spans="2:7" ht="51" customHeight="1">
      <c r="B20" s="848"/>
      <c r="C20" s="745" t="s">
        <v>28</v>
      </c>
      <c r="D20" s="745" t="s">
        <v>369</v>
      </c>
      <c r="E20" s="745" t="s">
        <v>756</v>
      </c>
      <c r="F20" s="745" t="s">
        <v>757</v>
      </c>
      <c r="G20" s="746" t="s">
        <v>25</v>
      </c>
    </row>
    <row r="21" spans="2:7" ht="15.6">
      <c r="B21" s="511" t="s">
        <v>501</v>
      </c>
      <c r="C21" s="757"/>
      <c r="D21" s="759"/>
      <c r="E21" s="759"/>
      <c r="F21" s="759"/>
      <c r="G21" s="300"/>
    </row>
    <row r="22" spans="2:7" ht="15.6">
      <c r="B22" s="286" t="s">
        <v>497</v>
      </c>
      <c r="C22" s="750"/>
      <c r="D22" s="759"/>
      <c r="E22" s="759"/>
      <c r="F22" s="759"/>
      <c r="G22" s="300"/>
    </row>
    <row r="23" spans="2:7" ht="15">
      <c r="B23" s="513" t="s">
        <v>767</v>
      </c>
      <c r="C23" s="748">
        <v>1</v>
      </c>
      <c r="D23" s="749"/>
      <c r="E23" s="749"/>
      <c r="F23" s="749"/>
      <c r="G23" s="795">
        <v>1</v>
      </c>
    </row>
    <row r="24" spans="2:7" ht="15">
      <c r="B24" s="292"/>
      <c r="C24" s="757"/>
      <c r="D24" s="759"/>
      <c r="E24" s="759"/>
      <c r="F24" s="759"/>
      <c r="G24" s="300"/>
    </row>
    <row r="25" spans="2:7" ht="15.6">
      <c r="B25" s="286" t="s">
        <v>498</v>
      </c>
      <c r="C25" s="757"/>
      <c r="D25" s="759"/>
      <c r="E25" s="759"/>
      <c r="F25" s="759"/>
      <c r="G25" s="300"/>
    </row>
    <row r="26" spans="2:7" ht="15">
      <c r="B26" s="513" t="s">
        <v>117</v>
      </c>
      <c r="C26" s="756"/>
      <c r="D26" s="748">
        <v>0.3</v>
      </c>
      <c r="E26" s="748">
        <v>0.65</v>
      </c>
      <c r="F26" s="748">
        <v>0.05</v>
      </c>
      <c r="G26" s="795">
        <v>1</v>
      </c>
    </row>
    <row r="27" spans="2:7" ht="15">
      <c r="B27" s="513" t="s">
        <v>119</v>
      </c>
      <c r="C27" s="756"/>
      <c r="D27" s="749"/>
      <c r="E27" s="748">
        <v>1</v>
      </c>
      <c r="F27" s="749"/>
      <c r="G27" s="795">
        <v>1</v>
      </c>
    </row>
    <row r="28" spans="2:7" ht="15">
      <c r="B28" s="513"/>
      <c r="C28" s="756"/>
      <c r="D28" s="749"/>
      <c r="E28" s="748"/>
      <c r="F28" s="749"/>
      <c r="G28" s="795"/>
    </row>
    <row r="29" spans="2:7" ht="15.6">
      <c r="B29" s="286" t="s">
        <v>799</v>
      </c>
      <c r="C29" s="757"/>
      <c r="D29" s="759"/>
      <c r="E29" s="759"/>
      <c r="F29" s="759"/>
      <c r="G29" s="300"/>
    </row>
    <row r="30" spans="2:7" ht="15">
      <c r="B30" s="760" t="s">
        <v>798</v>
      </c>
      <c r="C30" s="761">
        <v>1</v>
      </c>
      <c r="D30" s="762"/>
      <c r="E30" s="762"/>
      <c r="F30" s="762"/>
      <c r="G30" s="796">
        <v>1</v>
      </c>
    </row>
  </sheetData>
  <mergeCells count="3">
    <mergeCell ref="B16:W16"/>
    <mergeCell ref="B19:B20"/>
    <mergeCell ref="C19:G1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Michelle Reesor</cp:lastModifiedBy>
  <cp:lastPrinted>2017-05-24T00:43:43Z</cp:lastPrinted>
  <dcterms:created xsi:type="dcterms:W3CDTF">2012-03-05T18:56:04Z</dcterms:created>
  <dcterms:modified xsi:type="dcterms:W3CDTF">2021-02-08T11:38:53Z</dcterms:modified>
</cp:coreProperties>
</file>