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G:\Applications Department\Department Applications\Rates\2021 Electricity Rates\IRM\IRM Applications\Price Cap IR\Hydro One Remotes\Decision\Draft\"/>
    </mc:Choice>
  </mc:AlternateContent>
  <xr:revisionPtr revIDLastSave="0" documentId="13_ncr:1_{5F878C3A-5F12-4B5E-9D0B-06D69E77FF7D}" xr6:coauthVersionLast="45" xr6:coauthVersionMax="45" xr10:uidLastSave="{00000000-0000-0000-0000-000000000000}"/>
  <bookViews>
    <workbookView xWindow="-110" yWindow="-110" windowWidth="19420" windowHeight="10420" tabRatio="889" activeTab="6"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Impacts'!$B$205:$M$228,'Bill Impacts'!$B$229:$M$251</definedName>
    <definedName name="_xlnm.Print_Area" localSheetId="2">'Current Tariff Schedule'!$A$1:$H$447</definedName>
    <definedName name="_xlnm.Print_Area" localSheetId="0">'Information Sheet'!$A$1:$I$29</definedName>
    <definedName name="_xlnm.Print_Area" localSheetId="3">'Proposed Rates'!$A$1:$L$28</definedName>
    <definedName name="_xlnm.Print_Area" localSheetId="5">'Proposed Tariff Schedule'!$A$1:$H$393</definedName>
    <definedName name="_xlnm.Print_Area" localSheetId="1">'Rate Class Selection'!$A$1:$M$23</definedName>
    <definedName name="_xlnm.Print_Area" localSheetId="4">'Summary Sheet'!$A$1:$G$65</definedName>
    <definedName name="_xlnm.Print_Titles" localSheetId="4">'Summary Sheet'!$1:$7</definedName>
    <definedName name="Units2">[1]lists!$P$2:$P$3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2" i="9" l="1"/>
  <c r="D225" i="9" l="1"/>
  <c r="D201" i="9"/>
  <c r="D177" i="9"/>
  <c r="D152" i="9"/>
  <c r="D127" i="9"/>
  <c r="D104" i="9"/>
  <c r="D78" i="9"/>
  <c r="D52" i="9"/>
  <c r="H225" i="9"/>
  <c r="H201" i="9"/>
  <c r="H177" i="9"/>
  <c r="H152" i="9"/>
  <c r="H127" i="9"/>
  <c r="H104" i="9"/>
  <c r="H78" i="9"/>
  <c r="D242" i="9" l="1"/>
  <c r="D218" i="9"/>
  <c r="D194" i="9"/>
  <c r="D170" i="9"/>
  <c r="D169" i="9"/>
  <c r="D145" i="9"/>
  <c r="D144" i="9"/>
  <c r="D120" i="9"/>
  <c r="D97" i="9"/>
  <c r="D96" i="9"/>
  <c r="D95" i="9"/>
  <c r="D94" i="9"/>
  <c r="D71" i="9"/>
  <c r="D70" i="9"/>
  <c r="D69" i="9"/>
  <c r="D68" i="9"/>
  <c r="D45" i="9"/>
  <c r="D44" i="9"/>
  <c r="D43" i="9"/>
  <c r="D42" i="9"/>
  <c r="D16" i="9"/>
  <c r="D19" i="9"/>
  <c r="D18" i="9"/>
  <c r="D17" i="9"/>
  <c r="C230" i="9" l="1"/>
  <c r="C206" i="9"/>
  <c r="C182" i="9"/>
  <c r="C157" i="9"/>
  <c r="C132" i="9"/>
  <c r="C109" i="9"/>
  <c r="C83" i="9"/>
  <c r="C57" i="9"/>
  <c r="C31" i="9"/>
  <c r="C5" i="9"/>
  <c r="A4" i="7"/>
  <c r="A415" i="10"/>
  <c r="A385" i="10"/>
  <c r="A351" i="10"/>
  <c r="A317" i="10"/>
  <c r="A283" i="10"/>
  <c r="A246" i="10"/>
  <c r="A209" i="10"/>
  <c r="A173" i="10"/>
  <c r="A131" i="10"/>
  <c r="A89" i="10"/>
  <c r="A47" i="10"/>
  <c r="L14" i="7" l="1"/>
  <c r="A5" i="8" l="1"/>
  <c r="A332" i="8" s="1"/>
  <c r="A72" i="8" l="1"/>
  <c r="A105" i="8"/>
  <c r="A362" i="8"/>
  <c r="A139" i="8"/>
  <c r="A173" i="8"/>
  <c r="A205" i="8"/>
  <c r="A238" i="8"/>
  <c r="A269" i="8"/>
  <c r="A38" i="8"/>
  <c r="A300" i="8"/>
  <c r="E4" i="7"/>
  <c r="B2" i="9" s="1"/>
  <c r="H21" i="6"/>
  <c r="H14" i="6"/>
  <c r="H15" i="6"/>
  <c r="H16" i="6"/>
  <c r="H17" i="6"/>
  <c r="H18" i="6"/>
  <c r="H19" i="6"/>
  <c r="H20" i="6"/>
  <c r="H13" i="6"/>
  <c r="C63" i="7" l="1"/>
  <c r="B21" i="6"/>
  <c r="B16" i="6"/>
  <c r="D16" i="6"/>
  <c r="B20" i="6"/>
  <c r="B19" i="6"/>
  <c r="B18" i="6"/>
  <c r="B17" i="6"/>
  <c r="B22" i="6"/>
  <c r="C44" i="7"/>
  <c r="C42" i="7"/>
  <c r="B15" i="6"/>
  <c r="C12" i="7"/>
  <c r="C11" i="7"/>
  <c r="C10" i="7"/>
  <c r="F12" i="6" l="1"/>
  <c r="E15" i="6"/>
  <c r="D21" i="6"/>
  <c r="D17" i="6"/>
  <c r="E17" i="6"/>
  <c r="D18" i="6"/>
  <c r="C16" i="7"/>
  <c r="E18" i="6"/>
  <c r="C32" i="7"/>
  <c r="C50" i="7"/>
  <c r="D12" i="6"/>
  <c r="B12" i="6"/>
  <c r="E12" i="6"/>
  <c r="D15" i="6"/>
  <c r="C13" i="7"/>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L12" i="8"/>
  <c r="I170" i="9"/>
  <c r="I169" i="9"/>
  <c r="I145" i="9"/>
  <c r="I144" i="9"/>
  <c r="E170" i="9"/>
  <c r="F170" i="9" s="1"/>
  <c r="E169" i="9"/>
  <c r="E145" i="9"/>
  <c r="F145" i="9" s="1"/>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7" i="9"/>
  <c r="E18" i="9" s="1"/>
  <c r="I12" i="6"/>
  <c r="G10" i="7" s="1"/>
  <c r="H32" i="8" s="1"/>
  <c r="H16" i="9" s="1"/>
  <c r="J16" i="9" s="1"/>
  <c r="J12" i="6"/>
  <c r="G11" i="7" s="1"/>
  <c r="H33" i="8" s="1"/>
  <c r="H17" i="9" s="1"/>
  <c r="K12" i="6"/>
  <c r="G12" i="7" s="1"/>
  <c r="H34" i="8" s="1"/>
  <c r="H18" i="9" s="1"/>
  <c r="I13" i="6"/>
  <c r="G16" i="7" s="1"/>
  <c r="H65" i="8" s="1"/>
  <c r="H42" i="9" s="1"/>
  <c r="J42" i="9" s="1"/>
  <c r="J13" i="6"/>
  <c r="G17" i="7" s="1"/>
  <c r="H66" i="8" s="1"/>
  <c r="H43" i="9" s="1"/>
  <c r="K13" i="6"/>
  <c r="G18" i="7" s="1"/>
  <c r="H67" i="8" s="1"/>
  <c r="I14" i="6"/>
  <c r="G22" i="7" s="1"/>
  <c r="H99" i="8" s="1"/>
  <c r="H68" i="9" s="1"/>
  <c r="J68" i="9" s="1"/>
  <c r="J14" i="6"/>
  <c r="G24" i="7" s="1"/>
  <c r="H100" i="8" s="1"/>
  <c r="H69" i="9" s="1"/>
  <c r="K14" i="6"/>
  <c r="G26" i="7" s="1"/>
  <c r="H101" i="8" s="1"/>
  <c r="H70" i="9" s="1"/>
  <c r="I15" i="6"/>
  <c r="G32" i="7" s="1"/>
  <c r="H132" i="8" s="1"/>
  <c r="H94" i="9" s="1"/>
  <c r="J94" i="9" s="1"/>
  <c r="J15" i="6"/>
  <c r="G33" i="7" s="1"/>
  <c r="H133" i="8" s="1"/>
  <c r="H95" i="9" s="1"/>
  <c r="K15" i="6"/>
  <c r="G34" i="7" s="1"/>
  <c r="H134" i="8" s="1"/>
  <c r="H96" i="9" s="1"/>
  <c r="I16" i="6"/>
  <c r="J16" i="6"/>
  <c r="G38" i="7" s="1"/>
  <c r="H168" i="8" s="1"/>
  <c r="H120" i="9" s="1"/>
  <c r="I17" i="6"/>
  <c r="J17" i="6"/>
  <c r="G42" i="7" s="1"/>
  <c r="K17" i="6"/>
  <c r="G44" i="7" s="1"/>
  <c r="I18" i="6"/>
  <c r="J18" i="6"/>
  <c r="G48" i="7" s="1"/>
  <c r="H233" i="8" s="1"/>
  <c r="H169" i="9" s="1"/>
  <c r="K18" i="6"/>
  <c r="G50" i="7" s="1"/>
  <c r="H234" i="8" s="1"/>
  <c r="H170" i="9" s="1"/>
  <c r="J19" i="6"/>
  <c r="G54" i="7" s="1"/>
  <c r="H266" i="8" s="1"/>
  <c r="H194" i="9" s="1"/>
  <c r="I20" i="6"/>
  <c r="J20" i="6"/>
  <c r="G57" i="7" s="1"/>
  <c r="H297" i="8" s="1"/>
  <c r="H218" i="9" s="1"/>
  <c r="B6" i="6"/>
  <c r="F42" i="9"/>
  <c r="F16" i="9"/>
  <c r="J21" i="6"/>
  <c r="G60" i="7" s="1"/>
  <c r="H327" i="8" s="1"/>
  <c r="H242" i="9" s="1"/>
  <c r="J242" i="9" s="1"/>
  <c r="I218" i="9"/>
  <c r="E218" i="9"/>
  <c r="F217" i="9"/>
  <c r="I194" i="9"/>
  <c r="E194" i="9"/>
  <c r="F193" i="9"/>
  <c r="F168" i="9"/>
  <c r="F143" i="9"/>
  <c r="I120" i="9"/>
  <c r="E120" i="9"/>
  <c r="F94" i="9"/>
  <c r="F68" i="9"/>
  <c r="I22" i="6"/>
  <c r="G63" i="7" s="1"/>
  <c r="I19" i="6"/>
  <c r="L15" i="6"/>
  <c r="G35" i="7" s="1"/>
  <c r="H135" i="8" s="1"/>
  <c r="H97" i="9" s="1"/>
  <c r="L14" i="6"/>
  <c r="G28" i="7" s="1"/>
  <c r="H102" i="8" s="1"/>
  <c r="H71" i="9" s="1"/>
  <c r="L13" i="6"/>
  <c r="G19" i="7" s="1"/>
  <c r="H68" i="8" s="1"/>
  <c r="L12" i="6"/>
  <c r="G13" i="7" s="1"/>
  <c r="H35" i="8" s="1"/>
  <c r="H45" i="9" s="1"/>
  <c r="J71" i="9" l="1"/>
  <c r="J45" i="9"/>
  <c r="J43" i="9"/>
  <c r="J97" i="9"/>
  <c r="J95" i="9"/>
  <c r="J170" i="9"/>
  <c r="K170" i="9" s="1"/>
  <c r="L170" i="9" s="1"/>
  <c r="J96" i="9"/>
  <c r="F69" i="9"/>
  <c r="J17" i="9"/>
  <c r="F144" i="9"/>
  <c r="F147" i="9" s="1"/>
  <c r="F149" i="9" s="1"/>
  <c r="F150" i="9" s="1"/>
  <c r="J69" i="9"/>
  <c r="F43" i="9"/>
  <c r="F17" i="9"/>
  <c r="F18" i="9"/>
  <c r="F70" i="9"/>
  <c r="J18" i="9"/>
  <c r="F19" i="9"/>
  <c r="F71" i="9"/>
  <c r="F95" i="9"/>
  <c r="J70" i="9"/>
  <c r="F45" i="9"/>
  <c r="F97" i="9"/>
  <c r="F194" i="9"/>
  <c r="F196" i="9" s="1"/>
  <c r="F198" i="9" s="1"/>
  <c r="F199" i="9" s="1"/>
  <c r="F200" i="9" s="1"/>
  <c r="K42" i="9"/>
  <c r="L42" i="9" s="1"/>
  <c r="F218" i="9"/>
  <c r="F220" i="9" s="1"/>
  <c r="F222" i="9" s="1"/>
  <c r="F223" i="9" s="1"/>
  <c r="F224" i="9" s="1"/>
  <c r="F169" i="9"/>
  <c r="F172" i="9" s="1"/>
  <c r="F174" i="9" s="1"/>
  <c r="F175" i="9" s="1"/>
  <c r="F176" i="9" s="1"/>
  <c r="K68" i="9"/>
  <c r="L68" i="9" s="1"/>
  <c r="F120" i="9"/>
  <c r="F122" i="9" s="1"/>
  <c r="F124" i="9" s="1"/>
  <c r="F125" i="9" s="1"/>
  <c r="F126" i="9" s="1"/>
  <c r="H202" i="8"/>
  <c r="H145" i="9"/>
  <c r="J145" i="9" s="1"/>
  <c r="K145" i="9" s="1"/>
  <c r="L145" i="9" s="1"/>
  <c r="H144" i="9"/>
  <c r="J144" i="9" s="1"/>
  <c r="H201" i="8"/>
  <c r="K242" i="9"/>
  <c r="L242" i="9" s="1"/>
  <c r="J244" i="9"/>
  <c r="K244" i="9" s="1"/>
  <c r="L244" i="9" s="1"/>
  <c r="K16" i="9"/>
  <c r="K94" i="9"/>
  <c r="L94" i="9" s="1"/>
  <c r="J169" i="9"/>
  <c r="H44" i="9"/>
  <c r="J44" i="9" s="1"/>
  <c r="J218" i="9"/>
  <c r="J120" i="9"/>
  <c r="J122" i="9" s="1"/>
  <c r="J124" i="9" s="1"/>
  <c r="J194" i="9"/>
  <c r="J196" i="9" s="1"/>
  <c r="H19" i="9"/>
  <c r="J19" i="9" s="1"/>
  <c r="F247" i="9"/>
  <c r="F248" i="9" s="1"/>
  <c r="F249" i="9" s="1"/>
  <c r="K43" i="9" l="1"/>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J126" i="9" l="1"/>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K126" i="9" l="1"/>
  <c r="L126" i="9" s="1"/>
  <c r="J127" i="9"/>
  <c r="K127" i="9" s="1"/>
  <c r="K224" i="9"/>
  <c r="L224" i="9" s="1"/>
  <c r="J225" i="9"/>
  <c r="J176" i="9"/>
  <c r="K176" i="9" s="1"/>
  <c r="L176" i="9" s="1"/>
  <c r="F104" i="9"/>
  <c r="F105" i="9" s="1"/>
  <c r="J248" i="9"/>
  <c r="K248" i="9" s="1"/>
  <c r="L248" i="9" s="1"/>
  <c r="J24" i="9"/>
  <c r="K24" i="9" s="1"/>
  <c r="L24" i="9" s="1"/>
  <c r="J50" i="9"/>
  <c r="K50" i="9" s="1"/>
  <c r="L50" i="9" s="1"/>
  <c r="K49" i="9"/>
  <c r="L49" i="9" s="1"/>
  <c r="J151" i="9"/>
  <c r="J77" i="9"/>
  <c r="J103" i="9"/>
  <c r="J200" i="9"/>
  <c r="J128" i="9" l="1"/>
  <c r="K128" i="9" s="1"/>
  <c r="L128" i="9" s="1"/>
  <c r="K225" i="9"/>
  <c r="J226" i="9"/>
  <c r="K226" i="9" s="1"/>
  <c r="L226" i="9" s="1"/>
  <c r="J201" i="9"/>
  <c r="K201" i="9" s="1"/>
  <c r="J177" i="9"/>
  <c r="K177" i="9" s="1"/>
  <c r="J152" i="9"/>
  <c r="K152" i="9" s="1"/>
  <c r="J104" i="9"/>
  <c r="K104" i="9" s="1"/>
  <c r="J78" i="9"/>
  <c r="K78" i="9" s="1"/>
  <c r="J249" i="9"/>
  <c r="K249" i="9" s="1"/>
  <c r="L249" i="9" s="1"/>
  <c r="J25" i="9"/>
  <c r="J51" i="9"/>
  <c r="K77" i="9"/>
  <c r="L77" i="9" s="1"/>
  <c r="K151" i="9"/>
  <c r="L151" i="9" s="1"/>
  <c r="K103" i="9"/>
  <c r="L103" i="9" s="1"/>
  <c r="K200" i="9"/>
  <c r="L200" i="9" s="1"/>
  <c r="J202" i="9" l="1"/>
  <c r="K202" i="9" s="1"/>
  <c r="L202" i="9" s="1"/>
  <c r="J178" i="9"/>
  <c r="K178" i="9" s="1"/>
  <c r="L178" i="9" s="1"/>
  <c r="J105" i="9"/>
  <c r="K105" i="9" s="1"/>
  <c r="L105" i="9" s="1"/>
  <c r="J153" i="9"/>
  <c r="K153" i="9" s="1"/>
  <c r="L153" i="9" s="1"/>
  <c r="J79" i="9"/>
  <c r="K79" i="9" s="1"/>
  <c r="L79" i="9" s="1"/>
  <c r="J26" i="9"/>
  <c r="K26" i="9" s="1"/>
  <c r="J52" i="9"/>
  <c r="K52" i="9" s="1"/>
  <c r="K25" i="9"/>
  <c r="L25" i="9" s="1"/>
  <c r="K51" i="9"/>
  <c r="L51" i="9" s="1"/>
  <c r="J27" i="9" l="1"/>
  <c r="K27" i="9" s="1"/>
  <c r="L27" i="9" s="1"/>
  <c r="J53" i="9"/>
  <c r="K53" i="9" s="1"/>
  <c r="L53" i="9" s="1"/>
</calcChain>
</file>

<file path=xl/sharedStrings.xml><?xml version="1.0" encoding="utf-8"?>
<sst xmlns="http://schemas.openxmlformats.org/spreadsheetml/2006/main" count="963" uniqueCount="183">
  <si>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</si>
  <si>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</si>
  <si>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</si>
  <si>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</si>
  <si>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</si>
  <si>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</si>
  <si>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</si>
  <si>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</si>
  <si>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</si>
  <si>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</si>
  <si>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</si>
  <si>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</si>
  <si>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</si>
  <si>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</si>
  <si>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</si>
  <si>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</si>
  <si>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</si>
  <si>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</si>
  <si>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</si>
  <si>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</si>
  <si>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</si>
  <si>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</si>
  <si>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</si>
  <si>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</si>
  <si>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</si>
  <si>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</si>
  <si>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</si>
  <si>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</si>
  <si>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</si>
  <si>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</si>
  <si>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</si>
  <si>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</si>
  <si>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</si>
  <si>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</si>
  <si>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</si>
  <si>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</si>
  <si>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</si>
  <si>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</si>
  <si>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</si>
  <si>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</si>
  <si>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</si>
  <si>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</si>
  <si>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</si>
  <si>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</si>
  <si>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</si>
  <si>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</si>
  <si>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</si>
  <si>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</si>
  <si>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</si>
  <si>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</si>
  <si>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</si>
  <si>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</si>
  <si>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</si>
  <si>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</si>
  <si>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</si>
  <si>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</si>
  <si>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</si>
  <si>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</si>
  <si>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</si>
  <si>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</si>
  <si>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</si>
  <si>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</si>
  <si>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</si>
  <si>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</si>
  <si>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</si>
  <si>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</si>
  <si>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</si>
  <si>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</si>
  <si>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</si>
  <si>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</si>
  <si>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</si>
  <si>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</si>
  <si>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</si>
  <si>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</si>
  <si>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</si>
  <si>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</si>
  <si>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</si>
  <si>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</si>
  <si>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HST</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</si>
  <si>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</si>
  <si>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</si>
  <si>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</si>
  <si>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</si>
  <si>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</si>
  <si>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</si>
  <si>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</si>
  <si>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</si>
  <si>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</si>
  <si>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</si>
  <si>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</si>
  <si>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</si>
  <si>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</si>
  <si>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</si>
  <si>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</si>
  <si>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</si>
  <si>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</si>
  <si>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</si>
  <si>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</si>
  <si>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</si>
  <si>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</si>
  <si>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</si>
  <si>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</si>
  <si>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</si>
  <si>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</si>
  <si>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</si>
  <si>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</si>
  <si>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</si>
  <si>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</si>
  <si>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</si>
  <si>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</si>
  <si>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</si>
  <si>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</si>
  <si>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</si>
  <si>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</si>
  <si>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</si>
  <si>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</si>
  <si>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</si>
  <si>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Total Bill  (before Taxes)</t>
  </si>
  <si>
    <t>Total Bill (Before Taxes)</t>
  </si>
  <si>
    <t>Electricity Rate First 250 kWh</t>
  </si>
  <si>
    <t>Electricity Rate All Additional kWh</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</si>
  <si>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</si>
  <si>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</si>
  <si>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</si>
  <si>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</si>
  <si>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</si>
  <si>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</si>
  <si>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</si>
  <si>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</si>
  <si>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</si>
  <si>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</si>
  <si>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</si>
  <si>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</si>
  <si>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</si>
  <si>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</si>
  <si>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</si>
  <si>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</si>
  <si>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</si>
  <si>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</si>
  <si>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</si>
  <si>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</si>
  <si>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</si>
  <si>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</si>
  <si>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</si>
  <si>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</si>
  <si>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</si>
  <si>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</si>
  <si>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</si>
  <si>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</si>
  <si>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</si>
  <si>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t xml:space="preserve">Total Bill </t>
  </si>
  <si>
    <t>Total Bill</t>
  </si>
  <si>
    <t>Effective Date May 1, 2016</t>
  </si>
  <si>
    <t>Price Cap IR</t>
  </si>
  <si>
    <t>I</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</si>
  <si>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</si>
  <si>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</si>
  <si>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</si>
  <si>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</si>
  <si>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</si>
  <si>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</si>
  <si>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416-345-4373</t>
  </si>
  <si>
    <t>Effective Date, May 1, 2020</t>
  </si>
  <si>
    <t>Effective Date May 1, 2020</t>
  </si>
  <si>
    <t>Ontario Electricity Rebate</t>
  </si>
  <si>
    <t>EB-2020-0032</t>
  </si>
  <si>
    <t>Effective Date, May 1, 2021</t>
  </si>
  <si>
    <r>
      <t xml:space="preserve">Total Bill </t>
    </r>
    <r>
      <rPr>
        <sz val="11"/>
        <rFont val="Calibri"/>
        <family val="2"/>
        <scheme val="minor"/>
      </rPr>
      <t>(including HST)</t>
    </r>
  </si>
  <si>
    <t>Eryn MacKinnon, Sr. Regulatory Coordinator</t>
  </si>
  <si>
    <t>Rate Rider for Recovery of COVID-19 Forgone Revenue from Postponing Rate Implementation</t>
  </si>
  <si>
    <t>Rate Rider for Recovery of COVID-19 Forgone Revenue from Postponing Rate Implementation - Electricity Rate</t>
  </si>
  <si>
    <t xml:space="preserve">     - effective from November 1, 2020 to April 30, 2021</t>
  </si>
  <si>
    <t xml:space="preserve">     - First 1,000 kWh - effective from November 1, 2020 to April 30, 2021</t>
  </si>
  <si>
    <t xml:space="preserve">     - Next 1,500 kWh - effective from November 1, 2020 to April 30, 2021</t>
  </si>
  <si>
    <t xml:space="preserve">     - All Additional kWh - effective from November 1, 2020 to April 30, 2021</t>
  </si>
  <si>
    <t xml:space="preserve">     - First 6,000 kWh - effective from November 1, 2020 to April 30, 2021</t>
  </si>
  <si>
    <t xml:space="preserve">     - Next 7,000 kWh - effective from November 1, 2020 to April 30, 2021</t>
  </si>
  <si>
    <t xml:space="preserve">     - First 25,000 kWh - effective from November 1, 2020 to April 30, 2021</t>
  </si>
  <si>
    <t xml:space="preserve">     - Next 15,000 kWh - effective from November 1, 2020 to April 30, 2021</t>
  </si>
  <si>
    <t xml:space="preserve">     - First 250 kWh - effective from November 1, 2020 to April 30, 2021</t>
  </si>
  <si>
    <t>***** Current Board-Approved Rates includes the Rate Rider *****</t>
  </si>
  <si>
    <t>Rate Rider for Recovery of COVID-19 Forgone Revenue from Postponing Rate Implementation - Service Charge</t>
  </si>
  <si>
    <t>Late Payment – per month (effective annual rate 19.56% per annum or 0.04896 compounded daily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</si>
</sst>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66">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0" fillId="0" borderId="0" xfId="80" applyNumberFormat="1" applyFont="1" applyProtection="1"/>
    <xf numFmtId="15" fontId="31" fillId="0" borderId="0" xfId="80" applyNumberFormat="1" applyFont="1" applyProtection="1"/>
    <xf numFmtId="15" fontId="41" fillId="0" borderId="0" xfId="80" applyNumberFormat="1" applyFont="1" applyProtection="1"/>
    <xf numFmtId="15" fontId="42"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6" xfId="80" applyFont="1" applyFill="1" applyBorder="1" applyProtection="1"/>
    <xf numFmtId="0" fontId="19" fillId="0" borderId="47"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7" fontId="22" fillId="33" borderId="42" xfId="0" applyNumberFormat="1" applyFont="1" applyFill="1" applyBorder="1" applyAlignment="1" applyProtection="1">
      <alignment horizontal="center" vertical="center"/>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0" fillId="0" borderId="0" xfId="0"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2" xfId="0" applyNumberFormat="1" applyFont="1" applyBorder="1" applyAlignment="1">
      <alignment horizontal="center" vertical="center"/>
    </xf>
    <xf numFmtId="0" fontId="1" fillId="0" borderId="0" xfId="0" applyFont="1"/>
    <xf numFmtId="0" fontId="1" fillId="0" borderId="0" xfId="0" applyFont="1" applyFill="1"/>
    <xf numFmtId="0" fontId="46" fillId="0" borderId="0" xfId="22" applyFont="1" applyAlignment="1" applyProtection="1">
      <alignment horizontal="right"/>
      <protection locked="0"/>
    </xf>
    <xf numFmtId="0" fontId="46" fillId="0" borderId="0" xfId="22" applyFont="1" applyFill="1" applyAlignment="1" applyProtection="1">
      <alignment vertical="center"/>
      <protection locked="0"/>
    </xf>
    <xf numFmtId="0" fontId="47" fillId="0" borderId="0" xfId="22" applyFont="1" applyAlignment="1" applyProtection="1">
      <alignment horizontal="right"/>
    </xf>
    <xf numFmtId="0" fontId="47" fillId="0" borderId="0" xfId="22" applyFont="1" applyProtection="1"/>
    <xf numFmtId="0" fontId="48" fillId="0" borderId="0" xfId="22" applyFont="1" applyAlignment="1" applyProtection="1">
      <alignment horizontal="left"/>
    </xf>
    <xf numFmtId="0" fontId="46" fillId="0" borderId="0" xfId="22" applyFont="1" applyAlignment="1" applyProtection="1">
      <alignment horizontal="center"/>
    </xf>
    <xf numFmtId="0" fontId="46" fillId="0" borderId="0" xfId="22" applyFont="1" applyFill="1" applyAlignment="1" applyProtection="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applyProtection="1"/>
    <xf numFmtId="0" fontId="49" fillId="0" borderId="0" xfId="22" applyFont="1" applyFill="1" applyAlignment="1" applyProtection="1">
      <alignment horizontal="right"/>
      <protection locked="0"/>
    </xf>
    <xf numFmtId="0" fontId="46" fillId="0" borderId="0" xfId="22" applyFont="1" applyAlignment="1" applyProtection="1">
      <alignment horizontal="right"/>
    </xf>
    <xf numFmtId="0" fontId="46" fillId="0" borderId="0" xfId="22" applyFont="1" applyAlignment="1" applyProtection="1">
      <alignment horizontal="center" vertical="center"/>
    </xf>
    <xf numFmtId="0" fontId="46" fillId="0" borderId="32" xfId="22" applyFont="1" applyBorder="1" applyAlignment="1" applyProtection="1">
      <alignment horizontal="center"/>
    </xf>
    <xf numFmtId="0" fontId="46" fillId="0" borderId="19" xfId="22" applyFont="1" applyBorder="1" applyAlignment="1" applyProtection="1">
      <alignment horizontal="center"/>
    </xf>
    <xf numFmtId="0" fontId="46" fillId="0" borderId="17" xfId="22" applyFont="1" applyBorder="1" applyAlignment="1" applyProtection="1">
      <alignment horizontal="center"/>
    </xf>
    <xf numFmtId="0" fontId="46" fillId="0" borderId="33" xfId="22" quotePrefix="1" applyFont="1" applyBorder="1" applyAlignment="1" applyProtection="1">
      <alignment horizontal="center"/>
    </xf>
    <xf numFmtId="0" fontId="46" fillId="0" borderId="22" xfId="22" quotePrefix="1" applyFont="1" applyBorder="1" applyAlignment="1" applyProtection="1">
      <alignment horizontal="center"/>
    </xf>
    <xf numFmtId="0" fontId="47" fillId="0" borderId="0" xfId="22" applyFont="1" applyBorder="1" applyAlignment="1" applyProtection="1">
      <alignment vertical="top"/>
    </xf>
    <xf numFmtId="164" fontId="1" fillId="0" borderId="19" xfId="31" applyFont="1" applyBorder="1" applyAlignment="1" applyProtection="1">
      <alignment horizontal="right" vertical="center"/>
    </xf>
    <xf numFmtId="0" fontId="47" fillId="0" borderId="0" xfId="22" applyFont="1" applyBorder="1" applyAlignment="1" applyProtection="1">
      <alignment horizontal="right" vertical="center"/>
      <protection locked="0"/>
    </xf>
    <xf numFmtId="164" fontId="47" fillId="0" borderId="38"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pplyProtection="1">
      <alignment vertical="top"/>
    </xf>
    <xf numFmtId="0" fontId="47" fillId="40" borderId="21" xfId="22" applyFont="1" applyFill="1" applyBorder="1" applyAlignment="1" applyProtection="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pplyProtection="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pplyProtection="1">
      <alignment horizontal="right" vertical="center"/>
    </xf>
    <xf numFmtId="9" fontId="47" fillId="0" borderId="38" xfId="22" applyNumberFormat="1" applyFont="1" applyFill="1" applyBorder="1" applyAlignment="1" applyProtection="1">
      <alignment horizontal="right" vertical="center"/>
    </xf>
    <xf numFmtId="9" fontId="47" fillId="0" borderId="0" xfId="22" applyNumberFormat="1" applyFont="1" applyFill="1" applyBorder="1" applyAlignment="1" applyProtection="1">
      <alignment horizontal="right" vertical="center"/>
    </xf>
    <xf numFmtId="9" fontId="46" fillId="0" borderId="38" xfId="22" applyNumberFormat="1" applyFont="1" applyFill="1" applyBorder="1" applyAlignment="1" applyProtection="1">
      <alignment horizontal="right" vertical="center"/>
    </xf>
    <xf numFmtId="164" fontId="46" fillId="0" borderId="40" xfId="22" applyNumberFormat="1" applyFont="1" applyFill="1" applyBorder="1" applyAlignment="1" applyProtection="1">
      <alignment horizontal="right" vertical="center"/>
    </xf>
    <xf numFmtId="164" fontId="46" fillId="0" borderId="38" xfId="22" applyNumberFormat="1" applyFont="1" applyFill="1" applyBorder="1" applyAlignment="1" applyProtection="1">
      <alignment horizontal="right" vertical="center"/>
    </xf>
    <xf numFmtId="0" fontId="47" fillId="0" borderId="0" xfId="22" applyFont="1" applyFill="1" applyBorder="1" applyAlignment="1" applyProtection="1">
      <alignment horizontal="right" vertical="center"/>
    </xf>
    <xf numFmtId="164" fontId="47" fillId="0" borderId="18" xfId="22" applyNumberFormat="1" applyFont="1" applyFill="1" applyBorder="1" applyAlignment="1" applyProtection="1">
      <alignment horizontal="right" vertical="center"/>
    </xf>
    <xf numFmtId="0" fontId="47" fillId="0" borderId="38" xfId="22" applyFont="1" applyFill="1" applyBorder="1" applyAlignment="1" applyProtection="1">
      <alignment horizontal="right" vertical="center"/>
    </xf>
    <xf numFmtId="164" fontId="47" fillId="0" borderId="38" xfId="22" applyNumberFormat="1" applyFont="1" applyFill="1" applyBorder="1" applyAlignment="1" applyProtection="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pplyProtection="1">
      <alignment horizontal="right" vertical="center"/>
    </xf>
    <xf numFmtId="0" fontId="47" fillId="40" borderId="21" xfId="22" applyFont="1" applyFill="1" applyBorder="1" applyAlignment="1" applyProtection="1">
      <alignment horizontal="right" vertical="center"/>
    </xf>
    <xf numFmtId="0" fontId="46" fillId="40" borderId="33" xfId="22" applyFont="1" applyFill="1" applyBorder="1" applyAlignment="1" applyProtection="1">
      <alignment horizontal="right" vertical="center"/>
    </xf>
    <xf numFmtId="164" fontId="46" fillId="40" borderId="33" xfId="22" applyNumberFormat="1" applyFont="1" applyFill="1" applyBorder="1" applyAlignment="1" applyProtection="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43" fontId="1" fillId="0" borderId="0" xfId="0" applyNumberFormat="1" applyFont="1"/>
    <xf numFmtId="0" fontId="1" fillId="0" borderId="0" xfId="0" applyFont="1" applyAlignment="1"/>
    <xf numFmtId="0" fontId="1" fillId="0" borderId="0" xfId="0" applyFont="1" applyBorder="1"/>
    <xf numFmtId="0" fontId="47" fillId="0" borderId="0" xfId="22" applyFont="1" applyFill="1" applyProtection="1"/>
    <xf numFmtId="180" fontId="46" fillId="0" borderId="0" xfId="60" applyNumberFormat="1" applyFont="1" applyFill="1" applyBorder="1" applyProtection="1">
      <protection locked="0"/>
    </xf>
    <xf numFmtId="0" fontId="46" fillId="0" borderId="0" xfId="22" applyFont="1" applyFill="1" applyAlignment="1" applyProtection="1">
      <alignment horizontal="center"/>
      <protection locked="0"/>
    </xf>
    <xf numFmtId="0" fontId="48" fillId="0" borderId="0" xfId="22" applyFont="1" applyAlignment="1" applyProtection="1">
      <alignment vertical="top"/>
    </xf>
    <xf numFmtId="0" fontId="46" fillId="0" borderId="0" xfId="22" applyFont="1" applyFill="1" applyAlignment="1" applyProtection="1"/>
    <xf numFmtId="0" fontId="47" fillId="0" borderId="0" xfId="22" applyFont="1" applyBorder="1" applyProtection="1"/>
    <xf numFmtId="0" fontId="47" fillId="0" borderId="0" xfId="22" applyFont="1" applyFill="1" applyBorder="1" applyAlignment="1" applyProtection="1">
      <alignment vertical="top"/>
    </xf>
    <xf numFmtId="164" fontId="1" fillId="0" borderId="32" xfId="31" applyNumberFormat="1" applyFont="1" applyBorder="1" applyAlignment="1" applyProtection="1">
      <alignment horizontal="right" vertical="center"/>
    </xf>
    <xf numFmtId="0" fontId="47" fillId="0" borderId="38" xfId="22" applyFont="1" applyFill="1" applyBorder="1" applyAlignment="1" applyProtection="1">
      <alignment horizontal="right" vertical="center"/>
      <protection locked="0"/>
    </xf>
    <xf numFmtId="164" fontId="1" fillId="0" borderId="19" xfId="31" applyNumberFormat="1" applyFont="1" applyBorder="1" applyAlignment="1" applyProtection="1">
      <alignment horizontal="right" vertical="center"/>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pplyProtection="1">
      <alignment vertical="top"/>
    </xf>
    <xf numFmtId="0" fontId="47" fillId="40" borderId="41" xfId="22" applyFont="1" applyFill="1" applyBorder="1" applyAlignment="1" applyProtection="1">
      <alignment vertical="top"/>
    </xf>
    <xf numFmtId="0" fontId="47" fillId="41" borderId="41" xfId="22" applyFont="1" applyFill="1" applyBorder="1" applyAlignment="1" applyProtection="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pplyProtection="1">
      <alignment horizontal="right" vertical="center"/>
    </xf>
    <xf numFmtId="164" fontId="47" fillId="0" borderId="19" xfId="22" applyNumberFormat="1" applyFont="1" applyFill="1" applyBorder="1" applyAlignment="1" applyProtection="1">
      <alignment horizontal="right" vertical="center"/>
    </xf>
    <xf numFmtId="182" fontId="47" fillId="0" borderId="38" xfId="22" applyNumberFormat="1" applyFont="1" applyFill="1" applyBorder="1" applyAlignment="1" applyProtection="1">
      <alignment horizontal="right" vertical="center"/>
    </xf>
    <xf numFmtId="44" fontId="47" fillId="0" borderId="38" xfId="22" applyNumberFormat="1" applyFont="1" applyFill="1" applyBorder="1" applyAlignment="1" applyProtection="1">
      <alignment horizontal="right" vertical="center"/>
    </xf>
    <xf numFmtId="10" fontId="47" fillId="0" borderId="38" xfId="22" applyNumberFormat="1" applyFont="1" applyFill="1" applyBorder="1" applyAlignment="1" applyProtection="1">
      <alignment horizontal="right" vertical="center"/>
    </xf>
    <xf numFmtId="44" fontId="47" fillId="0" borderId="19" xfId="22" applyNumberFormat="1" applyFont="1" applyFill="1" applyBorder="1" applyAlignment="1" applyProtection="1">
      <alignment horizontal="right" vertical="center"/>
    </xf>
    <xf numFmtId="44" fontId="47" fillId="0" borderId="38" xfId="22" applyNumberFormat="1" applyFont="1" applyBorder="1" applyAlignment="1" applyProtection="1">
      <alignment horizontal="right" vertical="center"/>
    </xf>
    <xf numFmtId="164" fontId="46" fillId="40" borderId="22" xfId="22" applyNumberFormat="1" applyFont="1" applyFill="1" applyBorder="1" applyAlignment="1" applyProtection="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NumberFormat="1" applyFont="1" applyBorder="1" applyAlignment="1" applyProtection="1">
      <alignment horizontal="right" vertical="center"/>
    </xf>
    <xf numFmtId="0" fontId="46" fillId="0" borderId="0" xfId="22" applyFont="1" applyFill="1" applyAlignment="1" applyProtection="1">
      <alignment wrapText="1"/>
    </xf>
    <xf numFmtId="0" fontId="47" fillId="0" borderId="0" xfId="22" applyFont="1" applyFill="1" applyAlignment="1" applyProtection="1">
      <alignment wrapText="1"/>
    </xf>
    <xf numFmtId="0" fontId="47" fillId="0" borderId="19" xfId="22" applyFont="1" applyFill="1" applyBorder="1" applyAlignment="1" applyProtection="1">
      <alignment horizontal="right" vertical="center"/>
      <protection locked="0"/>
    </xf>
    <xf numFmtId="178" fontId="47" fillId="44" borderId="38" xfId="22" applyNumberFormat="1" applyFont="1" applyFill="1" applyBorder="1" applyAlignment="1" applyProtection="1">
      <alignment horizontal="right" vertical="center"/>
    </xf>
    <xf numFmtId="178" fontId="47" fillId="44" borderId="19" xfId="22" applyNumberFormat="1" applyFont="1" applyFill="1" applyBorder="1" applyAlignment="1" applyProtection="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pplyProtection="1">
      <alignment horizontal="right" vertical="center"/>
    </xf>
    <xf numFmtId="179" fontId="1" fillId="0" borderId="38" xfId="31" applyNumberFormat="1" applyFont="1" applyFill="1" applyBorder="1" applyAlignment="1" applyProtection="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Fill="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Border="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pplyProtection="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Fill="1" applyBorder="1" applyAlignment="1" applyProtection="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Fill="1" applyBorder="1" applyAlignment="1" applyProtection="1">
      <alignment vertical="top"/>
    </xf>
    <xf numFmtId="0" fontId="47" fillId="0" borderId="16" xfId="22" applyFont="1" applyFill="1" applyBorder="1" applyAlignment="1" applyProtection="1">
      <alignment vertical="top"/>
    </xf>
    <xf numFmtId="0" fontId="47" fillId="0" borderId="18" xfId="22" applyFont="1" applyFill="1" applyBorder="1" applyAlignment="1" applyProtection="1">
      <alignment vertical="top"/>
    </xf>
    <xf numFmtId="0" fontId="47" fillId="41" borderId="49" xfId="22" applyFont="1" applyFill="1" applyBorder="1" applyProtection="1"/>
    <xf numFmtId="0" fontId="46" fillId="0" borderId="18" xfId="22" applyFont="1" applyFill="1" applyBorder="1" applyAlignment="1" applyProtection="1">
      <alignment vertical="top"/>
    </xf>
    <xf numFmtId="0" fontId="47" fillId="0" borderId="18" xfId="22" applyFont="1" applyFill="1" applyBorder="1" applyAlignment="1" applyProtection="1">
      <alignment horizontal="left" vertical="top" indent="1"/>
    </xf>
    <xf numFmtId="0" fontId="46" fillId="0" borderId="18" xfId="22" applyFont="1" applyBorder="1" applyAlignment="1" applyProtection="1">
      <alignment horizontal="left" vertical="top"/>
    </xf>
    <xf numFmtId="0" fontId="47" fillId="41" borderId="35" xfId="22" applyFont="1" applyFill="1" applyBorder="1" applyProtection="1"/>
    <xf numFmtId="0" fontId="47" fillId="0" borderId="15" xfId="22" applyFont="1" applyBorder="1" applyAlignment="1" applyProtection="1">
      <alignment vertical="top"/>
    </xf>
    <xf numFmtId="0" fontId="47" fillId="0" borderId="16" xfId="22" applyFont="1" applyFill="1" applyBorder="1" applyAlignment="1" applyProtection="1">
      <alignment wrapText="1"/>
    </xf>
    <xf numFmtId="0" fontId="47" fillId="0" borderId="18" xfId="22" applyFont="1" applyBorder="1" applyAlignment="1" applyProtection="1">
      <alignment vertical="top"/>
    </xf>
    <xf numFmtId="0" fontId="46" fillId="0" borderId="18" xfId="22" applyFont="1" applyBorder="1" applyAlignment="1" applyProtection="1">
      <alignment horizontal="left" vertical="top" wrapText="1"/>
    </xf>
    <xf numFmtId="0" fontId="46" fillId="0" borderId="0" xfId="22" applyFont="1" applyBorder="1" applyAlignment="1" applyProtection="1">
      <alignment horizontal="right"/>
      <protection locked="0"/>
    </xf>
    <xf numFmtId="0" fontId="46" fillId="0" borderId="0" xfId="22" applyFont="1" applyBorder="1" applyAlignment="1" applyProtection="1">
      <alignment horizontal="center" vertical="center"/>
      <protection locked="0"/>
    </xf>
    <xf numFmtId="0" fontId="46" fillId="0" borderId="0" xfId="22" applyFont="1" applyFill="1" applyBorder="1" applyProtection="1"/>
    <xf numFmtId="0" fontId="46" fillId="0" borderId="0" xfId="22" applyFont="1" applyBorder="1" applyProtection="1">
      <protection locked="0"/>
    </xf>
    <xf numFmtId="44" fontId="1" fillId="0" borderId="0" xfId="0" applyNumberFormat="1" applyFont="1" applyBorder="1"/>
    <xf numFmtId="0" fontId="46" fillId="0" borderId="0" xfId="22" applyFont="1" applyFill="1" applyBorder="1" applyAlignment="1" applyProtection="1">
      <alignment horizontal="right"/>
      <protection locked="0"/>
    </xf>
    <xf numFmtId="0" fontId="46" fillId="0" borderId="0" xfId="22" applyFont="1" applyFill="1" applyBorder="1" applyAlignment="1" applyProtection="1">
      <alignment horizontal="center" vertical="center"/>
      <protection locked="0"/>
    </xf>
    <xf numFmtId="0" fontId="46" fillId="0" borderId="0" xfId="22" applyFont="1" applyFill="1" applyBorder="1" applyProtection="1">
      <protection locked="0"/>
    </xf>
    <xf numFmtId="0" fontId="1" fillId="0" borderId="0" xfId="0" applyFont="1" applyFill="1" applyBorder="1"/>
    <xf numFmtId="0" fontId="22" fillId="40" borderId="0" xfId="0" applyFont="1" applyFill="1" applyBorder="1" applyAlignment="1" applyProtection="1">
      <alignment horizontal="left" vertical="top"/>
      <protection locked="0"/>
    </xf>
    <xf numFmtId="0" fontId="0" fillId="40" borderId="0" xfId="0" applyFill="1" applyBorder="1" applyAlignment="1" applyProtection="1">
      <alignment horizontal="left" vertical="top" wrapText="1"/>
      <protection locked="0"/>
    </xf>
    <xf numFmtId="0" fontId="22" fillId="40" borderId="23" xfId="0" applyFont="1" applyFill="1" applyBorder="1" applyAlignment="1" applyProtection="1">
      <alignment horizontal="center" vertical="top"/>
      <protection locked="0"/>
    </xf>
    <xf numFmtId="0" fontId="22" fillId="40" borderId="0" xfId="0" quotePrefix="1" applyFont="1" applyFill="1" applyBorder="1" applyAlignment="1" applyProtection="1">
      <alignment horizontal="left" vertical="top"/>
      <protection locked="0"/>
    </xf>
    <xf numFmtId="0" fontId="22" fillId="0" borderId="0" xfId="0" quotePrefix="1" applyFont="1" applyFill="1" applyBorder="1" applyAlignment="1" applyProtection="1">
      <alignment horizontal="left" vertical="top"/>
      <protection locked="0"/>
    </xf>
    <xf numFmtId="0" fontId="0" fillId="0" borderId="0" xfId="0" applyFill="1" applyBorder="1" applyAlignment="1" applyProtection="1">
      <alignment horizontal="left" vertical="top" wrapText="1"/>
      <protection locked="0"/>
    </xf>
    <xf numFmtId="0" fontId="22" fillId="0" borderId="0" xfId="0" applyFont="1" applyFill="1" applyBorder="1" applyAlignment="1" applyProtection="1">
      <alignment horizontal="center" vertical="top"/>
      <protection locked="0"/>
    </xf>
    <xf numFmtId="177" fontId="22" fillId="0" borderId="0" xfId="0" applyNumberFormat="1" applyFont="1" applyFill="1" applyBorder="1" applyAlignment="1" applyProtection="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182" fontId="1" fillId="0" borderId="0" xfId="0" applyNumberFormat="1" applyFont="1" applyAlignment="1"/>
    <xf numFmtId="0" fontId="46" fillId="46" borderId="0" xfId="22" applyFont="1" applyFill="1" applyAlignment="1" applyProtection="1">
      <alignment horizontal="left"/>
      <protection locked="0"/>
    </xf>
    <xf numFmtId="0" fontId="47" fillId="46" borderId="0" xfId="22" applyFont="1" applyFill="1" applyProtection="1"/>
    <xf numFmtId="44" fontId="46" fillId="40" borderId="22" xfId="22" applyNumberFormat="1" applyFont="1" applyFill="1" applyBorder="1" applyAlignment="1" applyProtection="1">
      <alignment horizontal="right" vertical="center"/>
    </xf>
    <xf numFmtId="10" fontId="51" fillId="0" borderId="38" xfId="22" applyNumberFormat="1" applyFont="1" applyFill="1" applyBorder="1" applyAlignment="1" applyProtection="1">
      <alignment horizontal="right" vertical="center"/>
    </xf>
    <xf numFmtId="0" fontId="45"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6"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29" fillId="0" borderId="0" xfId="27" applyFont="1" applyBorder="1" applyAlignment="1" applyProtection="1">
      <alignment horizontal="center" vertical="center" wrapText="1"/>
    </xf>
    <xf numFmtId="0" fontId="29" fillId="0" borderId="21" xfId="27" applyFont="1" applyBorder="1" applyAlignment="1" applyProtection="1">
      <alignment horizontal="center" vertical="center" wrapText="1"/>
    </xf>
    <xf numFmtId="0" fontId="32" fillId="0" borderId="0" xfId="0" applyFont="1" applyAlignment="1" applyProtection="1">
      <alignment horizontal="left" vertical="top" wrapText="1"/>
    </xf>
    <xf numFmtId="0" fontId="29" fillId="0" borderId="0" xfId="27" applyFont="1" applyAlignment="1" applyProtection="1">
      <alignment horizontal="center" vertical="center" wrapText="1"/>
    </xf>
    <xf numFmtId="0" fontId="39" fillId="0" borderId="0" xfId="27" applyFont="1" applyAlignment="1" applyProtection="1">
      <alignment horizontal="center" vertical="center" wrapText="1"/>
    </xf>
    <xf numFmtId="0" fontId="16" fillId="42" borderId="45" xfId="0" applyFont="1" applyFill="1" applyBorder="1" applyAlignment="1">
      <alignment horizontal="center" vertical="center" wrapText="1"/>
    </xf>
    <xf numFmtId="0" fontId="16" fillId="42" borderId="48"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pplyProtection="1">
      <alignment horizontal="center"/>
    </xf>
    <xf numFmtId="0" fontId="13" fillId="45" borderId="37" xfId="22" applyFont="1" applyFill="1" applyBorder="1" applyAlignment="1" applyProtection="1">
      <alignment horizontal="center"/>
    </xf>
    <xf numFmtId="0" fontId="13" fillId="45" borderId="31" xfId="22" applyFont="1" applyFill="1" applyBorder="1" applyAlignment="1" applyProtection="1">
      <alignment horizontal="center"/>
    </xf>
    <xf numFmtId="0" fontId="46" fillId="40" borderId="49" xfId="22" applyFont="1" applyFill="1" applyBorder="1" applyAlignment="1" applyProtection="1">
      <alignment horizontal="left" vertical="top" wrapText="1"/>
    </xf>
    <xf numFmtId="0" fontId="46" fillId="40" borderId="41" xfId="22" applyFont="1" applyFill="1" applyBorder="1" applyAlignment="1" applyProtection="1">
      <alignment horizontal="left" vertical="top" wrapText="1"/>
    </xf>
    <xf numFmtId="0" fontId="46" fillId="0" borderId="32" xfId="22" applyFont="1" applyFill="1" applyBorder="1" applyAlignment="1" applyProtection="1">
      <alignment horizontal="center" wrapText="1"/>
    </xf>
    <xf numFmtId="0" fontId="46" fillId="0" borderId="33" xfId="22" applyFont="1" applyFill="1" applyBorder="1" applyAlignment="1" applyProtection="1">
      <alignment horizontal="center" wrapText="1"/>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zoomScaleNormal="100" zoomScaleSheetLayoutView="100" workbookViewId="0">
      <selection activeCell="F11" sqref="F11"/>
    </sheetView>
  </sheetViews>
  <sheetFormatPr defaultRowHeight="14.5" x14ac:dyDescent="0.35"/>
  <cols>
    <col min="9" max="9" width="12.81640625" customWidth="1"/>
    <col min="10" max="10" width="0.453125" hidden="1" customWidth="1"/>
    <col min="11" max="12" width="9.1796875" hidden="1" customWidth="1"/>
    <col min="13" max="13" width="23.7265625" hidden="1" customWidth="1"/>
    <col min="14" max="14" width="9.1796875" hidden="1" customWidth="1"/>
  </cols>
  <sheetData>
    <row r="1" spans="1:16" x14ac:dyDescent="0.35">
      <c r="B1" s="3"/>
      <c r="C1" s="3"/>
      <c r="D1" s="3"/>
      <c r="E1" s="3"/>
      <c r="F1" s="3"/>
      <c r="G1" s="2"/>
      <c r="H1" s="1"/>
      <c r="I1" s="1"/>
      <c r="J1" s="1"/>
      <c r="K1" s="1"/>
      <c r="L1" s="1"/>
      <c r="M1" s="4"/>
      <c r="N1" s="5">
        <v>2.2999999999999998</v>
      </c>
      <c r="O1" s="1"/>
      <c r="P1" s="1"/>
    </row>
    <row r="2" spans="1:16" ht="15.5" x14ac:dyDescent="0.35">
      <c r="A2" s="297" t="s">
        <v>160</v>
      </c>
      <c r="B2" s="297"/>
      <c r="C2" s="297"/>
      <c r="D2" s="297"/>
      <c r="E2" s="297"/>
      <c r="F2" s="297"/>
      <c r="G2" s="297"/>
      <c r="H2" s="297"/>
    </row>
    <row r="3" spans="1:16" ht="15" thickBot="1" x14ac:dyDescent="0.4">
      <c r="B3" s="1"/>
      <c r="C3" s="1"/>
      <c r="D3" s="1"/>
      <c r="E3" s="1"/>
      <c r="F3" s="1"/>
      <c r="G3" s="2"/>
      <c r="H3" s="1"/>
      <c r="I3" s="1"/>
      <c r="J3" s="1"/>
      <c r="K3" s="1"/>
      <c r="L3" s="1"/>
      <c r="M3" s="1"/>
      <c r="N3" s="1"/>
      <c r="O3" s="1"/>
      <c r="P3" s="1"/>
    </row>
    <row r="4" spans="1:16" ht="15.5" thickTop="1" thickBot="1" x14ac:dyDescent="0.4">
      <c r="B4" s="1"/>
      <c r="C4" s="1"/>
      <c r="D4" s="1"/>
      <c r="E4" s="9" t="s">
        <v>0</v>
      </c>
      <c r="F4" s="302" t="s">
        <v>14</v>
      </c>
      <c r="G4" s="303"/>
      <c r="H4" s="303"/>
      <c r="I4" s="303"/>
      <c r="J4" s="303"/>
      <c r="K4" s="303"/>
      <c r="L4" s="304"/>
      <c r="M4" s="1"/>
      <c r="N4" s="1"/>
      <c r="O4" s="1"/>
      <c r="P4" s="1"/>
    </row>
    <row r="5" spans="1:16" ht="15" thickBot="1" x14ac:dyDescent="0.4">
      <c r="B5" s="1"/>
      <c r="C5" s="1"/>
      <c r="D5" s="1"/>
      <c r="E5" s="6"/>
      <c r="F5" s="7"/>
      <c r="G5" s="8"/>
      <c r="H5" s="7"/>
      <c r="I5" s="7"/>
      <c r="J5" s="7"/>
      <c r="K5" s="1"/>
      <c r="L5" s="1"/>
      <c r="M5" s="1"/>
      <c r="N5" s="1"/>
      <c r="O5" s="1"/>
      <c r="P5" s="1"/>
    </row>
    <row r="6" spans="1:16" ht="15.5" thickTop="1" thickBot="1" x14ac:dyDescent="0.4">
      <c r="B6" s="1"/>
      <c r="C6" s="1"/>
      <c r="D6" s="1"/>
      <c r="E6" s="10" t="s">
        <v>1</v>
      </c>
      <c r="F6" s="305" t="s">
        <v>2</v>
      </c>
      <c r="G6" s="306"/>
      <c r="H6" s="306"/>
      <c r="I6" s="306"/>
      <c r="J6" s="307"/>
      <c r="K6" s="1"/>
      <c r="L6" s="1"/>
      <c r="M6" s="1"/>
      <c r="N6" s="1"/>
      <c r="O6" s="1"/>
      <c r="P6" s="1"/>
    </row>
    <row r="7" spans="1:16" ht="15" thickBot="1" x14ac:dyDescent="0.4">
      <c r="A7" s="1"/>
      <c r="B7" s="1"/>
      <c r="C7" s="1"/>
      <c r="D7" s="1"/>
      <c r="E7" s="11"/>
      <c r="F7" s="1"/>
      <c r="G7" s="1"/>
      <c r="H7" s="1"/>
      <c r="I7" s="1"/>
      <c r="J7" s="1"/>
      <c r="K7" s="1"/>
      <c r="L7" s="1"/>
      <c r="M7" s="1"/>
      <c r="N7" s="1"/>
    </row>
    <row r="8" spans="1:16" ht="15.5" thickTop="1" thickBot="1" x14ac:dyDescent="0.4">
      <c r="A8" s="1"/>
      <c r="B8" s="1"/>
      <c r="C8" s="1"/>
      <c r="D8" s="1"/>
      <c r="E8" s="10" t="s">
        <v>3</v>
      </c>
      <c r="F8" s="299" t="s">
        <v>165</v>
      </c>
      <c r="G8" s="300"/>
      <c r="H8" s="300"/>
      <c r="I8" s="300"/>
      <c r="J8" s="301"/>
      <c r="K8" s="1"/>
      <c r="L8" s="1"/>
      <c r="M8" s="1"/>
      <c r="N8" s="1"/>
    </row>
    <row r="9" spans="1:16" ht="15" thickBot="1" x14ac:dyDescent="0.4">
      <c r="A9" s="1"/>
      <c r="B9" s="1"/>
      <c r="C9" s="1"/>
      <c r="D9" s="1"/>
      <c r="E9" s="11"/>
      <c r="F9" s="1"/>
      <c r="G9" s="1"/>
      <c r="H9" s="1"/>
      <c r="I9" s="1"/>
      <c r="J9" s="1"/>
      <c r="K9" s="1"/>
      <c r="L9" s="1"/>
      <c r="M9" s="1"/>
      <c r="N9" s="1"/>
    </row>
    <row r="10" spans="1:16" ht="15.5" thickTop="1" thickBot="1" x14ac:dyDescent="0.4">
      <c r="A10" s="1"/>
      <c r="B10" s="1"/>
      <c r="C10" s="1"/>
      <c r="D10" s="1"/>
      <c r="E10" s="10" t="s">
        <v>4</v>
      </c>
      <c r="F10" s="299" t="s">
        <v>168</v>
      </c>
      <c r="G10" s="300"/>
      <c r="H10" s="300"/>
      <c r="I10" s="300"/>
      <c r="J10" s="301"/>
      <c r="K10" s="1"/>
      <c r="L10" s="1"/>
      <c r="M10" s="1"/>
      <c r="N10" s="1"/>
    </row>
    <row r="11" spans="1:16" ht="15" thickBot="1" x14ac:dyDescent="0.4">
      <c r="A11" s="1"/>
      <c r="B11" s="1"/>
      <c r="C11" s="1"/>
      <c r="D11" s="1"/>
      <c r="E11" s="12"/>
      <c r="F11" s="7"/>
      <c r="G11" s="8"/>
      <c r="H11" s="7"/>
      <c r="I11" s="7"/>
      <c r="J11" s="7"/>
      <c r="K11" s="1"/>
      <c r="L11" s="1"/>
      <c r="M11" s="1"/>
      <c r="N11" s="1"/>
    </row>
    <row r="12" spans="1:16" ht="15.5" thickTop="1" thickBot="1" x14ac:dyDescent="0.4">
      <c r="A12" s="1"/>
      <c r="B12" s="1"/>
      <c r="C12" s="1"/>
      <c r="D12" s="1"/>
      <c r="E12" s="9" t="s">
        <v>5</v>
      </c>
      <c r="F12" s="299" t="s">
        <v>161</v>
      </c>
      <c r="G12" s="300"/>
      <c r="H12" s="300"/>
      <c r="I12" s="300"/>
      <c r="J12" s="301"/>
      <c r="K12" s="1"/>
      <c r="L12" s="1"/>
      <c r="M12" s="1"/>
      <c r="N12" s="1"/>
    </row>
    <row r="13" spans="1:16" ht="15" thickBot="1" x14ac:dyDescent="0.4">
      <c r="A13" s="1"/>
      <c r="B13" s="1"/>
      <c r="C13" s="1"/>
      <c r="D13" s="1"/>
      <c r="E13" s="12"/>
      <c r="F13" s="7"/>
      <c r="G13" s="8"/>
      <c r="H13" s="7"/>
      <c r="I13" s="7"/>
      <c r="J13" s="7"/>
      <c r="K13" s="1"/>
      <c r="L13" s="1"/>
      <c r="M13" s="1"/>
      <c r="N13" s="1"/>
    </row>
    <row r="14" spans="1:16" ht="15.5" thickTop="1" thickBot="1" x14ac:dyDescent="0.4">
      <c r="A14" s="1"/>
      <c r="B14" s="1"/>
      <c r="C14" s="1"/>
      <c r="D14" s="1"/>
      <c r="E14" s="9" t="s">
        <v>6</v>
      </c>
      <c r="F14" s="313" t="s">
        <v>7</v>
      </c>
      <c r="G14" s="314"/>
      <c r="H14" s="314"/>
      <c r="I14" s="314"/>
      <c r="J14" s="315"/>
      <c r="K14" s="1"/>
      <c r="L14" s="1"/>
      <c r="M14" s="1"/>
      <c r="N14" s="1"/>
    </row>
    <row r="15" spans="1:16" ht="15" thickBot="1" x14ac:dyDescent="0.4">
      <c r="A15" s="1"/>
      <c r="B15" s="1"/>
      <c r="C15" s="1"/>
      <c r="D15" s="1"/>
      <c r="E15" s="12"/>
      <c r="F15" s="7"/>
      <c r="G15" s="8"/>
      <c r="H15" s="7"/>
      <c r="I15" s="7"/>
      <c r="J15" s="7"/>
      <c r="K15" s="1"/>
      <c r="L15" s="1"/>
      <c r="M15" s="1"/>
      <c r="N15" s="1"/>
    </row>
    <row r="16" spans="1:16" ht="15.5" thickTop="1" thickBot="1" x14ac:dyDescent="0.4">
      <c r="A16" s="1"/>
      <c r="B16" s="1"/>
      <c r="C16" s="1"/>
      <c r="D16" s="1"/>
      <c r="E16" s="9" t="s">
        <v>8</v>
      </c>
      <c r="F16" s="321">
        <v>44317</v>
      </c>
      <c r="G16" s="322"/>
      <c r="H16" s="322"/>
      <c r="I16" s="322"/>
      <c r="J16" s="323"/>
      <c r="K16" s="1"/>
      <c r="L16" s="1"/>
      <c r="M16" s="1"/>
      <c r="N16" s="1"/>
    </row>
    <row r="17" spans="1:14" ht="15" thickBot="1" x14ac:dyDescent="0.4">
      <c r="A17" s="1"/>
      <c r="B17" s="1"/>
      <c r="C17" s="1"/>
      <c r="D17" s="1"/>
      <c r="E17" s="1"/>
      <c r="F17" s="1"/>
      <c r="G17" s="1"/>
      <c r="H17" s="1"/>
      <c r="I17" s="1"/>
      <c r="J17" s="1"/>
      <c r="K17" s="1"/>
      <c r="L17" s="1"/>
      <c r="M17" s="1"/>
      <c r="N17" s="1"/>
    </row>
    <row r="18" spans="1:14" ht="15.5" thickTop="1" thickBot="1" x14ac:dyDescent="0.4">
      <c r="A18" s="1"/>
      <c r="B18" s="1"/>
      <c r="C18" s="1"/>
      <c r="D18" s="1"/>
      <c r="E18" s="18" t="s">
        <v>9</v>
      </c>
      <c r="F18" s="316" t="s">
        <v>153</v>
      </c>
      <c r="G18" s="317"/>
      <c r="H18" s="318"/>
      <c r="I18" s="1"/>
      <c r="J18" s="1"/>
      <c r="K18" s="1"/>
      <c r="L18" s="1"/>
      <c r="M18" s="1"/>
      <c r="N18" s="1"/>
    </row>
    <row r="19" spans="1:14" ht="15" thickBot="1" x14ac:dyDescent="0.4">
      <c r="A19" s="1"/>
      <c r="B19" s="1"/>
      <c r="C19" s="1"/>
      <c r="D19" s="1"/>
      <c r="E19" s="1"/>
      <c r="F19" s="1"/>
      <c r="G19" s="1"/>
      <c r="H19" s="1"/>
      <c r="I19" s="1"/>
      <c r="J19" s="1"/>
      <c r="K19" s="1"/>
      <c r="L19" s="1"/>
      <c r="M19" s="1"/>
      <c r="N19" s="1"/>
    </row>
    <row r="20" spans="1:14" ht="48.75" customHeight="1" thickTop="1" thickBot="1" x14ac:dyDescent="0.4">
      <c r="A20" s="319" t="s">
        <v>147</v>
      </c>
      <c r="B20" s="319"/>
      <c r="C20" s="319"/>
      <c r="D20" s="319"/>
      <c r="E20" s="320"/>
      <c r="F20" s="316">
        <v>2013</v>
      </c>
      <c r="G20" s="317"/>
      <c r="H20" s="318"/>
      <c r="I20" s="1"/>
      <c r="J20" s="1"/>
      <c r="K20" s="1"/>
      <c r="L20" s="1"/>
      <c r="M20" s="1"/>
      <c r="N20" s="1"/>
    </row>
    <row r="21" spans="1:14" x14ac:dyDescent="0.35">
      <c r="A21" s="1"/>
      <c r="B21" s="1"/>
      <c r="C21" s="1"/>
      <c r="D21" s="1"/>
      <c r="E21" s="1"/>
      <c r="F21" s="1"/>
      <c r="G21" s="1"/>
      <c r="H21" s="1"/>
      <c r="I21" s="1"/>
      <c r="J21" s="1"/>
      <c r="K21" s="1"/>
      <c r="L21" s="1"/>
      <c r="M21" s="1"/>
      <c r="N21" s="1"/>
    </row>
    <row r="22" spans="1:14" x14ac:dyDescent="0.35">
      <c r="A22" s="1"/>
      <c r="B22" s="14" t="s">
        <v>10</v>
      </c>
      <c r="C22" s="1"/>
      <c r="D22" s="1"/>
      <c r="E22" s="1"/>
      <c r="F22" s="1"/>
      <c r="G22" s="1"/>
      <c r="H22" s="1"/>
      <c r="I22" s="1"/>
      <c r="J22" s="1"/>
      <c r="K22" s="1"/>
      <c r="L22" s="1"/>
      <c r="M22" s="1"/>
      <c r="N22" s="1"/>
    </row>
    <row r="23" spans="1:14" ht="15" thickBot="1" x14ac:dyDescent="0.4">
      <c r="A23" s="1"/>
      <c r="B23" s="1"/>
      <c r="C23" s="1"/>
      <c r="D23" s="1"/>
      <c r="E23" s="1"/>
      <c r="F23" s="1"/>
      <c r="G23" s="1"/>
      <c r="H23" s="1"/>
      <c r="I23" s="1"/>
      <c r="J23" s="1"/>
      <c r="K23" s="1"/>
      <c r="L23" s="1"/>
      <c r="M23" s="1"/>
      <c r="N23" s="1"/>
    </row>
    <row r="24" spans="1:14" ht="15" thickBot="1" x14ac:dyDescent="0.4">
      <c r="A24" s="1"/>
      <c r="B24" s="15"/>
      <c r="C24" s="308" t="s">
        <v>11</v>
      </c>
      <c r="D24" s="308"/>
      <c r="E24" s="308"/>
      <c r="F24" s="308"/>
      <c r="G24" s="308"/>
      <c r="H24" s="308"/>
      <c r="I24" s="308"/>
      <c r="J24" s="308"/>
      <c r="K24" s="308"/>
      <c r="L24" s="308"/>
      <c r="M24" s="1"/>
      <c r="N24" s="1"/>
    </row>
    <row r="25" spans="1:14" ht="15" thickBot="1" x14ac:dyDescent="0.4">
      <c r="A25" s="1"/>
      <c r="B25" s="1"/>
      <c r="C25" s="1"/>
      <c r="D25" s="1"/>
      <c r="E25" s="1"/>
      <c r="F25" s="1"/>
      <c r="G25" s="1"/>
      <c r="H25" s="1"/>
      <c r="I25" s="1"/>
      <c r="J25" s="1"/>
      <c r="K25" s="1"/>
      <c r="L25" s="1"/>
      <c r="M25" s="1"/>
      <c r="N25" s="1"/>
    </row>
    <row r="26" spans="1:14" ht="28.5" customHeight="1" thickBot="1" x14ac:dyDescent="0.4">
      <c r="A26" s="1"/>
      <c r="B26" s="16"/>
      <c r="C26" s="309" t="s">
        <v>12</v>
      </c>
      <c r="D26" s="310"/>
      <c r="E26" s="310"/>
      <c r="F26" s="310"/>
      <c r="G26" s="310"/>
      <c r="H26" s="310"/>
      <c r="I26" s="310"/>
      <c r="J26" s="310"/>
      <c r="K26" s="310"/>
      <c r="L26" s="310"/>
      <c r="M26" s="310"/>
      <c r="N26" s="310"/>
    </row>
    <row r="27" spans="1:14" ht="15" thickBot="1" x14ac:dyDescent="0.4">
      <c r="A27" s="1"/>
      <c r="B27" s="13"/>
      <c r="C27" s="1"/>
      <c r="D27" s="1"/>
      <c r="E27" s="1"/>
      <c r="F27" s="1"/>
      <c r="G27" s="1"/>
      <c r="H27" s="1"/>
      <c r="I27" s="1"/>
      <c r="J27" s="1"/>
      <c r="K27" s="1"/>
      <c r="L27" s="1"/>
      <c r="M27" s="1"/>
      <c r="N27" s="1"/>
    </row>
    <row r="28" spans="1:14" ht="15" thickBot="1" x14ac:dyDescent="0.4">
      <c r="A28" s="1"/>
      <c r="B28" s="17"/>
      <c r="C28" s="311" t="s">
        <v>13</v>
      </c>
      <c r="D28" s="312"/>
      <c r="E28" s="312"/>
      <c r="F28" s="312"/>
      <c r="G28" s="312"/>
      <c r="H28" s="312"/>
      <c r="I28" s="312"/>
      <c r="J28" s="312"/>
      <c r="K28" s="312"/>
      <c r="L28" s="312"/>
      <c r="M28" s="312"/>
      <c r="N28" s="1"/>
    </row>
    <row r="29" spans="1:14" x14ac:dyDescent="0.35">
      <c r="A29" s="1"/>
      <c r="B29" s="1"/>
      <c r="C29" s="1"/>
      <c r="D29" s="1"/>
      <c r="E29" s="1"/>
      <c r="F29" s="1"/>
      <c r="G29" s="1"/>
      <c r="H29" s="1"/>
      <c r="I29" s="1"/>
      <c r="J29" s="1"/>
      <c r="K29" s="1"/>
      <c r="L29" s="1"/>
      <c r="M29" s="1"/>
      <c r="N29" s="1"/>
    </row>
    <row r="31" spans="1:14" x14ac:dyDescent="0.35">
      <c r="A31" s="298"/>
      <c r="B31" s="298"/>
      <c r="C31" s="298"/>
      <c r="D31" s="298"/>
      <c r="E31" s="298"/>
      <c r="F31" s="298"/>
      <c r="G31" s="298"/>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topLeftCell="A9" zoomScaleNormal="100" zoomScaleSheetLayoutView="100" workbookViewId="0">
      <selection activeCell="J5" sqref="J5"/>
    </sheetView>
  </sheetViews>
  <sheetFormatPr defaultRowHeight="14.5" x14ac:dyDescent="0.35"/>
  <cols>
    <col min="9" max="9" width="10.26953125" customWidth="1"/>
  </cols>
  <sheetData>
    <row r="1" spans="1:14" ht="30.75" customHeight="1" x14ac:dyDescent="0.35">
      <c r="A1" s="324" t="s">
        <v>157</v>
      </c>
      <c r="B1" s="324"/>
      <c r="C1" s="324"/>
      <c r="D1" s="324"/>
      <c r="E1" s="324"/>
      <c r="F1" s="324"/>
      <c r="G1" s="324"/>
      <c r="H1" s="324"/>
      <c r="I1" s="324"/>
      <c r="J1" s="324"/>
      <c r="K1" s="324"/>
      <c r="L1" s="324"/>
      <c r="M1" s="324"/>
      <c r="N1" s="324"/>
    </row>
    <row r="2" spans="1:14" s="32" customFormat="1" ht="15" customHeight="1" x14ac:dyDescent="0.35">
      <c r="A2" s="115"/>
      <c r="B2" s="116"/>
      <c r="C2" s="116"/>
      <c r="D2" s="116"/>
      <c r="E2" s="116"/>
      <c r="F2" s="116"/>
      <c r="G2" s="116"/>
      <c r="H2" s="116"/>
      <c r="I2" s="116"/>
      <c r="J2" s="116"/>
      <c r="K2" s="116"/>
      <c r="L2" s="116"/>
      <c r="M2" s="116"/>
      <c r="N2" s="116"/>
    </row>
    <row r="3" spans="1:14" x14ac:dyDescent="0.35">
      <c r="A3" s="58" t="s">
        <v>162</v>
      </c>
      <c r="B3" s="58"/>
      <c r="C3" s="58"/>
      <c r="D3" s="58"/>
      <c r="E3" s="58"/>
      <c r="F3" s="58"/>
      <c r="G3" s="21"/>
      <c r="H3" s="58"/>
      <c r="I3" s="58"/>
      <c r="J3" s="58"/>
      <c r="K3" s="58"/>
      <c r="L3" s="58"/>
      <c r="M3" s="58"/>
      <c r="N3" s="58"/>
    </row>
    <row r="4" spans="1:14" s="32" customFormat="1" x14ac:dyDescent="0.35">
      <c r="A4" s="58"/>
      <c r="B4" s="58"/>
      <c r="C4" s="58"/>
      <c r="D4" s="58"/>
      <c r="E4" s="58"/>
      <c r="F4" s="58"/>
      <c r="G4" s="21"/>
      <c r="H4" s="58"/>
      <c r="I4" s="58"/>
      <c r="J4" s="58"/>
      <c r="K4" s="58"/>
      <c r="L4" s="58"/>
      <c r="M4" s="58"/>
      <c r="N4" s="58"/>
    </row>
    <row r="5" spans="1:14" x14ac:dyDescent="0.35">
      <c r="A5" s="58" t="s">
        <v>15</v>
      </c>
      <c r="B5" s="58"/>
      <c r="C5" s="21"/>
      <c r="D5" s="21"/>
      <c r="E5" s="21"/>
      <c r="F5" s="21"/>
      <c r="G5" s="21"/>
      <c r="H5" s="21"/>
      <c r="I5" s="21"/>
      <c r="J5" s="26">
        <v>11</v>
      </c>
      <c r="K5" s="21"/>
      <c r="L5" s="21"/>
      <c r="M5" s="58"/>
      <c r="N5" s="58"/>
    </row>
    <row r="6" spans="1:14" x14ac:dyDescent="0.35">
      <c r="A6" s="58"/>
      <c r="B6" s="58"/>
      <c r="C6" s="21"/>
      <c r="D6" s="21"/>
      <c r="E6" s="21"/>
      <c r="F6" s="21"/>
      <c r="G6" s="21"/>
      <c r="H6" s="21"/>
      <c r="I6" s="21"/>
      <c r="J6" s="21"/>
      <c r="K6" s="21"/>
      <c r="L6" s="21"/>
      <c r="M6" s="58"/>
      <c r="N6" s="58"/>
    </row>
    <row r="7" spans="1:14" x14ac:dyDescent="0.35">
      <c r="A7" s="58" t="s">
        <v>16</v>
      </c>
      <c r="B7" s="58"/>
      <c r="C7" s="21"/>
      <c r="D7" s="21"/>
      <c r="E7" s="22"/>
      <c r="F7" s="23"/>
      <c r="G7" s="23"/>
      <c r="H7" s="23"/>
      <c r="I7" s="23"/>
      <c r="J7" s="23"/>
      <c r="K7" s="21"/>
      <c r="L7" s="21"/>
      <c r="M7" s="58"/>
      <c r="N7" s="58"/>
    </row>
    <row r="8" spans="1:14" x14ac:dyDescent="0.35">
      <c r="A8" s="21"/>
      <c r="B8" s="21"/>
      <c r="C8" s="21"/>
      <c r="D8" s="21"/>
      <c r="E8" s="24"/>
      <c r="F8" s="25"/>
      <c r="G8" s="25"/>
      <c r="H8" s="58"/>
      <c r="I8" s="25"/>
      <c r="J8" s="25"/>
      <c r="K8" s="21"/>
      <c r="L8" s="21"/>
      <c r="M8" s="58"/>
      <c r="N8" s="58"/>
    </row>
    <row r="9" spans="1:14" x14ac:dyDescent="0.35">
      <c r="A9" s="21"/>
      <c r="B9" s="326" t="s">
        <v>17</v>
      </c>
      <c r="C9" s="326"/>
      <c r="D9" s="326"/>
      <c r="E9" s="326"/>
      <c r="F9" s="326"/>
      <c r="G9" s="326"/>
      <c r="H9" s="326"/>
      <c r="I9" s="326"/>
      <c r="J9" s="326"/>
      <c r="K9" s="21"/>
      <c r="L9" s="21"/>
      <c r="M9" s="58"/>
      <c r="N9" s="58"/>
    </row>
    <row r="10" spans="1:14" x14ac:dyDescent="0.35">
      <c r="A10" s="117">
        <v>1</v>
      </c>
      <c r="B10" s="325" t="s">
        <v>18</v>
      </c>
      <c r="C10" s="325"/>
      <c r="D10" s="325"/>
      <c r="E10" s="325"/>
      <c r="F10" s="325"/>
      <c r="G10" s="325"/>
      <c r="H10" s="325"/>
      <c r="I10" s="325"/>
      <c r="J10" s="325"/>
      <c r="K10" s="21"/>
      <c r="L10" s="21"/>
      <c r="M10" s="58"/>
      <c r="N10" s="58"/>
    </row>
    <row r="11" spans="1:14" x14ac:dyDescent="0.35">
      <c r="A11" s="117">
        <v>2</v>
      </c>
      <c r="B11" s="327" t="s">
        <v>19</v>
      </c>
      <c r="C11" s="327"/>
      <c r="D11" s="327"/>
      <c r="E11" s="327"/>
      <c r="F11" s="327"/>
      <c r="G11" s="327"/>
      <c r="H11" s="327"/>
      <c r="I11" s="327"/>
      <c r="J11" s="327"/>
      <c r="K11" s="21"/>
      <c r="L11" s="21"/>
      <c r="M11" s="58"/>
      <c r="N11" s="58"/>
    </row>
    <row r="12" spans="1:14" x14ac:dyDescent="0.35">
      <c r="A12" s="117">
        <v>3</v>
      </c>
      <c r="B12" s="327" t="s">
        <v>20</v>
      </c>
      <c r="C12" s="327"/>
      <c r="D12" s="327"/>
      <c r="E12" s="327"/>
      <c r="F12" s="327"/>
      <c r="G12" s="327"/>
      <c r="H12" s="327"/>
      <c r="I12" s="327"/>
      <c r="J12" s="327"/>
      <c r="K12" s="21"/>
      <c r="L12" s="21"/>
      <c r="M12" s="58"/>
      <c r="N12" s="58"/>
    </row>
    <row r="13" spans="1:14" x14ac:dyDescent="0.35">
      <c r="A13" s="117">
        <v>4</v>
      </c>
      <c r="B13" s="325" t="s">
        <v>21</v>
      </c>
      <c r="C13" s="325"/>
      <c r="D13" s="325"/>
      <c r="E13" s="325"/>
      <c r="F13" s="325"/>
      <c r="G13" s="325"/>
      <c r="H13" s="325"/>
      <c r="I13" s="325"/>
      <c r="J13" s="325"/>
      <c r="K13" s="21"/>
      <c r="L13" s="21"/>
      <c r="M13" s="58"/>
      <c r="N13" s="58"/>
    </row>
    <row r="14" spans="1:14" x14ac:dyDescent="0.35">
      <c r="A14" s="117">
        <v>5</v>
      </c>
      <c r="B14" s="327" t="s">
        <v>22</v>
      </c>
      <c r="C14" s="327"/>
      <c r="D14" s="327"/>
      <c r="E14" s="327"/>
      <c r="F14" s="327"/>
      <c r="G14" s="327"/>
      <c r="H14" s="327"/>
      <c r="I14" s="327"/>
      <c r="J14" s="327"/>
      <c r="K14" s="21"/>
      <c r="L14" s="21"/>
      <c r="M14" s="58"/>
    </row>
    <row r="15" spans="1:14" x14ac:dyDescent="0.35">
      <c r="A15" s="117">
        <v>6</v>
      </c>
      <c r="B15" s="327" t="s">
        <v>23</v>
      </c>
      <c r="C15" s="327"/>
      <c r="D15" s="327"/>
      <c r="E15" s="327"/>
      <c r="F15" s="327"/>
      <c r="G15" s="327"/>
      <c r="H15" s="327"/>
      <c r="I15" s="327"/>
      <c r="J15" s="327"/>
      <c r="K15" s="21"/>
      <c r="L15" s="21"/>
      <c r="M15" s="58"/>
      <c r="N15" s="58"/>
    </row>
    <row r="16" spans="1:14" x14ac:dyDescent="0.35">
      <c r="A16" s="118">
        <v>7</v>
      </c>
      <c r="B16" s="325" t="s">
        <v>24</v>
      </c>
      <c r="C16" s="325"/>
      <c r="D16" s="325"/>
      <c r="E16" s="325"/>
      <c r="F16" s="325"/>
      <c r="G16" s="325"/>
      <c r="H16" s="325"/>
      <c r="I16" s="325"/>
      <c r="J16" s="325"/>
      <c r="K16" s="21"/>
      <c r="L16" s="21"/>
      <c r="M16" s="58"/>
      <c r="N16" s="58"/>
    </row>
    <row r="17" spans="1:14" x14ac:dyDescent="0.35">
      <c r="A17" s="118">
        <v>8</v>
      </c>
      <c r="B17" s="327" t="s">
        <v>25</v>
      </c>
      <c r="C17" s="327"/>
      <c r="D17" s="327"/>
      <c r="E17" s="327"/>
      <c r="F17" s="327"/>
      <c r="G17" s="327"/>
      <c r="H17" s="327"/>
      <c r="I17" s="327"/>
      <c r="J17" s="327"/>
      <c r="K17" s="21"/>
      <c r="L17" s="21"/>
      <c r="M17" s="58"/>
      <c r="N17" s="58"/>
    </row>
    <row r="18" spans="1:14" x14ac:dyDescent="0.35">
      <c r="A18" s="118">
        <v>9</v>
      </c>
      <c r="B18" s="327" t="s">
        <v>26</v>
      </c>
      <c r="C18" s="327"/>
      <c r="D18" s="327"/>
      <c r="E18" s="327"/>
      <c r="F18" s="327"/>
      <c r="G18" s="327"/>
      <c r="H18" s="327"/>
      <c r="I18" s="327"/>
      <c r="J18" s="327"/>
      <c r="K18" s="21"/>
      <c r="L18" s="21"/>
      <c r="M18" s="58"/>
      <c r="N18" s="58"/>
    </row>
    <row r="19" spans="1:14" s="32" customFormat="1" x14ac:dyDescent="0.35">
      <c r="A19" s="118">
        <v>10</v>
      </c>
      <c r="B19" s="327" t="s">
        <v>145</v>
      </c>
      <c r="C19" s="327"/>
      <c r="D19" s="327"/>
      <c r="E19" s="327"/>
      <c r="F19" s="327"/>
      <c r="G19" s="327"/>
      <c r="H19" s="327"/>
      <c r="I19" s="327"/>
      <c r="J19" s="327"/>
      <c r="K19" s="21"/>
      <c r="L19" s="21"/>
      <c r="M19" s="58"/>
      <c r="N19" s="58"/>
    </row>
    <row r="20" spans="1:14" x14ac:dyDescent="0.35">
      <c r="A20" s="118">
        <v>11</v>
      </c>
      <c r="B20" s="325" t="s">
        <v>27</v>
      </c>
      <c r="C20" s="325"/>
      <c r="D20" s="325"/>
      <c r="E20" s="325"/>
      <c r="F20" s="325"/>
      <c r="G20" s="325"/>
      <c r="H20" s="325"/>
      <c r="I20" s="325"/>
      <c r="J20" s="325"/>
      <c r="K20" s="58"/>
      <c r="L20" s="58"/>
      <c r="M20" s="58"/>
      <c r="N20" s="58"/>
    </row>
    <row r="21" spans="1:14" x14ac:dyDescent="0.35">
      <c r="A21" s="118"/>
      <c r="B21" s="119"/>
      <c r="C21" s="119"/>
      <c r="D21" s="119"/>
      <c r="E21" s="119"/>
      <c r="F21" s="119"/>
      <c r="G21" s="119"/>
      <c r="H21" s="119"/>
      <c r="I21" s="119"/>
      <c r="J21" s="119"/>
      <c r="K21" s="58"/>
      <c r="L21" s="58"/>
      <c r="M21" s="58"/>
      <c r="N21" s="58"/>
    </row>
    <row r="22" spans="1:14" x14ac:dyDescent="0.35">
      <c r="A22" s="118"/>
      <c r="B22" s="119"/>
      <c r="C22" s="119"/>
      <c r="D22" s="119"/>
      <c r="E22" s="119"/>
      <c r="F22" s="119"/>
      <c r="G22" s="119"/>
      <c r="H22" s="119"/>
      <c r="I22" s="119"/>
      <c r="J22" s="119"/>
      <c r="K22" s="58"/>
      <c r="L22" s="58"/>
      <c r="M22" s="58"/>
      <c r="N22" s="58"/>
    </row>
    <row r="23" spans="1:14" x14ac:dyDescent="0.35">
      <c r="A23" s="118"/>
      <c r="B23" s="120"/>
      <c r="C23" s="120"/>
      <c r="D23" s="120"/>
      <c r="E23" s="120"/>
      <c r="F23" s="120"/>
      <c r="G23" s="120"/>
      <c r="H23" s="120"/>
      <c r="I23" s="120"/>
      <c r="J23" s="120"/>
      <c r="K23" s="58"/>
      <c r="L23" s="58"/>
      <c r="M23" s="58"/>
      <c r="N23" s="58"/>
    </row>
    <row r="25" spans="1:14" x14ac:dyDescent="0.35">
      <c r="I25" t="s">
        <v>93</v>
      </c>
    </row>
    <row r="73" spans="1:1" x14ac:dyDescent="0.35">
      <c r="A73" t="s">
        <v>152</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N445"/>
  <sheetViews>
    <sheetView topLeftCell="A443" zoomScale="110" zoomScaleNormal="110" zoomScaleSheetLayoutView="100" zoomScalePageLayoutView="75" workbookViewId="0">
      <selection activeCell="H242" sqref="H242"/>
    </sheetView>
  </sheetViews>
  <sheetFormatPr defaultColWidth="9.1796875" defaultRowHeight="14.5" x14ac:dyDescent="0.35"/>
  <cols>
    <col min="1" max="6" width="13.81640625" style="32" customWidth="1"/>
    <col min="7" max="7" width="27.54296875" style="32" customWidth="1"/>
    <col min="8" max="8" width="13.81640625" style="32" customWidth="1"/>
    <col min="9" max="16384" width="9.1796875" style="32"/>
  </cols>
  <sheetData>
    <row r="3" spans="1:14" ht="23.5" x14ac:dyDescent="0.35">
      <c r="A3" s="340" t="s">
        <v>162</v>
      </c>
      <c r="B3" s="341"/>
      <c r="C3" s="341"/>
      <c r="D3" s="341"/>
      <c r="E3" s="341"/>
      <c r="F3" s="341"/>
      <c r="G3" s="341"/>
      <c r="H3" s="341"/>
    </row>
    <row r="4" spans="1:14" ht="18" x14ac:dyDescent="0.35">
      <c r="A4" s="328" t="s">
        <v>28</v>
      </c>
      <c r="B4" s="328"/>
      <c r="C4" s="328"/>
      <c r="D4" s="328"/>
      <c r="E4" s="328"/>
      <c r="F4" s="328"/>
      <c r="G4" s="328"/>
      <c r="H4" s="328"/>
    </row>
    <row r="5" spans="1:14" x14ac:dyDescent="0.35">
      <c r="A5" s="329" t="s">
        <v>163</v>
      </c>
      <c r="B5" s="329"/>
      <c r="C5" s="329"/>
      <c r="D5" s="329"/>
      <c r="E5" s="329"/>
      <c r="F5" s="329"/>
      <c r="G5" s="329"/>
      <c r="H5" s="329"/>
    </row>
    <row r="6" spans="1:14" x14ac:dyDescent="0.35">
      <c r="A6" s="131"/>
      <c r="B6" s="131"/>
      <c r="C6" s="131"/>
      <c r="D6" s="131"/>
      <c r="E6" s="131"/>
      <c r="F6" s="131"/>
      <c r="G6" s="131"/>
      <c r="H6" s="131"/>
    </row>
    <row r="7" spans="1:14" ht="18" customHeight="1" x14ac:dyDescent="0.35">
      <c r="A7" s="342" t="s">
        <v>29</v>
      </c>
      <c r="B7" s="349"/>
      <c r="C7" s="349"/>
      <c r="D7" s="349"/>
      <c r="E7" s="349"/>
      <c r="F7" s="349"/>
      <c r="G7" s="349"/>
      <c r="H7" s="349"/>
    </row>
    <row r="9" spans="1:14" x14ac:dyDescent="0.35">
      <c r="A9" s="332" t="s">
        <v>36</v>
      </c>
      <c r="B9" s="333"/>
      <c r="C9" s="333"/>
      <c r="D9" s="333"/>
      <c r="E9" s="333"/>
      <c r="F9" s="333"/>
      <c r="G9" s="333"/>
      <c r="H9" s="334"/>
      <c r="N9" s="191"/>
    </row>
    <row r="10" spans="1:14" x14ac:dyDescent="0.35">
      <c r="A10" s="335"/>
      <c r="B10" s="331"/>
      <c r="C10" s="331"/>
      <c r="D10" s="331"/>
      <c r="E10" s="331"/>
      <c r="F10" s="331"/>
      <c r="G10" s="331"/>
      <c r="H10" s="336"/>
    </row>
    <row r="11" spans="1:14" x14ac:dyDescent="0.35">
      <c r="A11" s="335"/>
      <c r="B11" s="331"/>
      <c r="C11" s="331"/>
      <c r="D11" s="331"/>
      <c r="E11" s="331"/>
      <c r="F11" s="331"/>
      <c r="G11" s="331"/>
      <c r="H11" s="336"/>
    </row>
    <row r="12" spans="1:14" x14ac:dyDescent="0.35">
      <c r="A12" s="335"/>
      <c r="B12" s="331"/>
      <c r="C12" s="331"/>
      <c r="D12" s="331"/>
      <c r="E12" s="331"/>
      <c r="F12" s="331"/>
      <c r="G12" s="331"/>
      <c r="H12" s="336"/>
    </row>
    <row r="13" spans="1:14" x14ac:dyDescent="0.35">
      <c r="A13" s="335"/>
      <c r="B13" s="331"/>
      <c r="C13" s="331"/>
      <c r="D13" s="331"/>
      <c r="E13" s="331"/>
      <c r="F13" s="331"/>
      <c r="G13" s="331"/>
      <c r="H13" s="336"/>
    </row>
    <row r="14" spans="1:14" ht="59.25" customHeight="1" x14ac:dyDescent="0.35">
      <c r="A14" s="337"/>
      <c r="B14" s="338"/>
      <c r="C14" s="338"/>
      <c r="D14" s="338"/>
      <c r="E14" s="338"/>
      <c r="F14" s="338"/>
      <c r="G14" s="338"/>
      <c r="H14" s="339"/>
    </row>
    <row r="15" spans="1:14" x14ac:dyDescent="0.35">
      <c r="A15" s="28" t="s">
        <v>30</v>
      </c>
      <c r="B15" s="27"/>
      <c r="C15" s="27"/>
      <c r="D15" s="27"/>
      <c r="E15" s="27"/>
      <c r="F15" s="27"/>
      <c r="G15" s="27"/>
      <c r="H15" s="27"/>
    </row>
    <row r="16" spans="1:14" x14ac:dyDescent="0.35">
      <c r="A16" s="27"/>
      <c r="B16" s="27"/>
      <c r="C16" s="27"/>
      <c r="D16" s="27"/>
      <c r="E16" s="27"/>
      <c r="F16" s="27"/>
      <c r="G16" s="27"/>
      <c r="H16" s="27"/>
    </row>
    <row r="17" spans="1:8" x14ac:dyDescent="0.35">
      <c r="A17" s="332" t="s">
        <v>79</v>
      </c>
      <c r="B17" s="333"/>
      <c r="C17" s="333"/>
      <c r="D17" s="333"/>
      <c r="E17" s="333"/>
      <c r="F17" s="333"/>
      <c r="G17" s="333"/>
      <c r="H17" s="334"/>
    </row>
    <row r="18" spans="1:8" x14ac:dyDescent="0.35">
      <c r="A18" s="335"/>
      <c r="B18" s="331"/>
      <c r="C18" s="331"/>
      <c r="D18" s="331"/>
      <c r="E18" s="331"/>
      <c r="F18" s="331"/>
      <c r="G18" s="331"/>
      <c r="H18" s="336"/>
    </row>
    <row r="19" spans="1:8" ht="33" customHeight="1" x14ac:dyDescent="0.35">
      <c r="A19" s="337"/>
      <c r="B19" s="338"/>
      <c r="C19" s="338"/>
      <c r="D19" s="338"/>
      <c r="E19" s="338"/>
      <c r="F19" s="338"/>
      <c r="G19" s="338"/>
      <c r="H19" s="339"/>
    </row>
    <row r="20" spans="1:8" x14ac:dyDescent="0.35">
      <c r="A20" s="332" t="s">
        <v>80</v>
      </c>
      <c r="B20" s="333"/>
      <c r="C20" s="333"/>
      <c r="D20" s="333"/>
      <c r="E20" s="333"/>
      <c r="F20" s="333"/>
      <c r="G20" s="333"/>
      <c r="H20" s="334"/>
    </row>
    <row r="21" spans="1:8" x14ac:dyDescent="0.35">
      <c r="A21" s="335"/>
      <c r="B21" s="331"/>
      <c r="C21" s="331"/>
      <c r="D21" s="331"/>
      <c r="E21" s="331"/>
      <c r="F21" s="331"/>
      <c r="G21" s="331"/>
      <c r="H21" s="336"/>
    </row>
    <row r="22" spans="1:8" x14ac:dyDescent="0.35">
      <c r="A22" s="335"/>
      <c r="B22" s="331"/>
      <c r="C22" s="331"/>
      <c r="D22" s="331"/>
      <c r="E22" s="331"/>
      <c r="F22" s="331"/>
      <c r="G22" s="331"/>
      <c r="H22" s="336"/>
    </row>
    <row r="23" spans="1:8" ht="34.5" customHeight="1" x14ac:dyDescent="0.35">
      <c r="A23" s="337"/>
      <c r="B23" s="338"/>
      <c r="C23" s="338"/>
      <c r="D23" s="338"/>
      <c r="E23" s="338"/>
      <c r="F23" s="338"/>
      <c r="G23" s="338"/>
      <c r="H23" s="339"/>
    </row>
    <row r="24" spans="1:8" x14ac:dyDescent="0.35">
      <c r="A24" s="332" t="s">
        <v>81</v>
      </c>
      <c r="B24" s="333"/>
      <c r="C24" s="333"/>
      <c r="D24" s="333"/>
      <c r="E24" s="333"/>
      <c r="F24" s="333"/>
      <c r="G24" s="333"/>
      <c r="H24" s="334"/>
    </row>
    <row r="25" spans="1:8" x14ac:dyDescent="0.35">
      <c r="A25" s="335"/>
      <c r="B25" s="331"/>
      <c r="C25" s="331"/>
      <c r="D25" s="331"/>
      <c r="E25" s="331"/>
      <c r="F25" s="331"/>
      <c r="G25" s="331"/>
      <c r="H25" s="336"/>
    </row>
    <row r="26" spans="1:8" ht="36" customHeight="1" x14ac:dyDescent="0.35">
      <c r="A26" s="337"/>
      <c r="B26" s="338"/>
      <c r="C26" s="338"/>
      <c r="D26" s="338"/>
      <c r="E26" s="338"/>
      <c r="F26" s="338"/>
      <c r="G26" s="338"/>
      <c r="H26" s="339"/>
    </row>
    <row r="27" spans="1:8" x14ac:dyDescent="0.35">
      <c r="A27" s="332"/>
      <c r="B27" s="333"/>
      <c r="C27" s="333"/>
      <c r="D27" s="333"/>
      <c r="E27" s="333"/>
      <c r="F27" s="333"/>
      <c r="G27" s="333"/>
      <c r="H27" s="334"/>
    </row>
    <row r="28" spans="1:8" x14ac:dyDescent="0.35">
      <c r="A28" s="335"/>
      <c r="B28" s="331"/>
      <c r="C28" s="331"/>
      <c r="D28" s="331"/>
      <c r="E28" s="331"/>
      <c r="F28" s="331"/>
      <c r="G28" s="331"/>
      <c r="H28" s="336"/>
    </row>
    <row r="29" spans="1:8" x14ac:dyDescent="0.35">
      <c r="A29" s="335"/>
      <c r="B29" s="331"/>
      <c r="C29" s="331"/>
      <c r="D29" s="331"/>
      <c r="E29" s="331"/>
      <c r="F29" s="331"/>
      <c r="G29" s="331"/>
      <c r="H29" s="336"/>
    </row>
    <row r="30" spans="1:8" x14ac:dyDescent="0.35">
      <c r="A30" s="337"/>
      <c r="B30" s="338"/>
      <c r="C30" s="338"/>
      <c r="D30" s="338"/>
      <c r="E30" s="338"/>
      <c r="F30" s="338"/>
      <c r="G30" s="338"/>
      <c r="H30" s="339"/>
    </row>
    <row r="31" spans="1:8" x14ac:dyDescent="0.35">
      <c r="A31" s="28" t="s">
        <v>108</v>
      </c>
      <c r="B31" s="27"/>
      <c r="C31" s="27"/>
      <c r="D31" s="27"/>
      <c r="E31" s="27"/>
      <c r="F31" s="27"/>
      <c r="G31" s="27"/>
      <c r="H31" s="27"/>
    </row>
    <row r="32" spans="1:8" x14ac:dyDescent="0.35">
      <c r="A32" s="330" t="s">
        <v>31</v>
      </c>
      <c r="B32" s="331"/>
      <c r="C32" s="331"/>
      <c r="D32" s="331"/>
      <c r="E32" s="331"/>
      <c r="F32" s="331"/>
      <c r="G32" s="34" t="s">
        <v>32</v>
      </c>
      <c r="H32" s="54">
        <v>20.5</v>
      </c>
    </row>
    <row r="33" spans="1:8" x14ac:dyDescent="0.35">
      <c r="A33" s="280" t="s">
        <v>181</v>
      </c>
      <c r="B33" s="281"/>
      <c r="C33" s="281"/>
      <c r="D33" s="281"/>
      <c r="E33" s="281"/>
      <c r="F33" s="281"/>
    </row>
    <row r="34" spans="1:8" ht="15" thickBot="1" x14ac:dyDescent="0.4">
      <c r="A34" s="283" t="s">
        <v>171</v>
      </c>
      <c r="B34" s="281"/>
      <c r="C34" s="281"/>
      <c r="D34" s="281"/>
      <c r="E34" s="281"/>
      <c r="F34" s="281"/>
      <c r="G34" s="282" t="s">
        <v>32</v>
      </c>
      <c r="H34" s="54">
        <v>0.4</v>
      </c>
    </row>
    <row r="35" spans="1:8" ht="15" thickTop="1" x14ac:dyDescent="0.35">
      <c r="A35" s="344" t="s">
        <v>33</v>
      </c>
      <c r="B35" s="345"/>
      <c r="C35" s="345"/>
      <c r="D35" s="345"/>
      <c r="E35" s="345"/>
      <c r="F35" s="345"/>
      <c r="G35" s="35" t="s">
        <v>34</v>
      </c>
      <c r="H35" s="55">
        <v>9.64E-2</v>
      </c>
    </row>
    <row r="36" spans="1:8" ht="15" thickBot="1" x14ac:dyDescent="0.4">
      <c r="A36" s="280" t="s">
        <v>170</v>
      </c>
      <c r="B36" s="281"/>
      <c r="C36" s="281"/>
      <c r="D36" s="281"/>
      <c r="E36" s="281"/>
      <c r="F36" s="281"/>
    </row>
    <row r="37" spans="1:8" ht="15.5" thickTop="1" thickBot="1" x14ac:dyDescent="0.4">
      <c r="A37" s="283" t="s">
        <v>172</v>
      </c>
      <c r="B37" s="281"/>
      <c r="C37" s="281"/>
      <c r="D37" s="281"/>
      <c r="E37" s="281"/>
      <c r="F37" s="281"/>
      <c r="G37" s="282" t="s">
        <v>34</v>
      </c>
      <c r="H37" s="55">
        <v>1.4E-3</v>
      </c>
    </row>
    <row r="38" spans="1:8" ht="15" thickTop="1" x14ac:dyDescent="0.35">
      <c r="A38" s="344" t="s">
        <v>98</v>
      </c>
      <c r="B38" s="345"/>
      <c r="C38" s="345"/>
      <c r="D38" s="345"/>
      <c r="E38" s="345"/>
      <c r="F38" s="345"/>
      <c r="G38" s="35" t="s">
        <v>34</v>
      </c>
      <c r="H38" s="55">
        <v>0.12870000000000001</v>
      </c>
    </row>
    <row r="39" spans="1:8" ht="15" thickBot="1" x14ac:dyDescent="0.4">
      <c r="A39" s="280" t="s">
        <v>170</v>
      </c>
      <c r="B39" s="281"/>
      <c r="C39" s="281"/>
      <c r="D39" s="281"/>
      <c r="E39" s="281"/>
      <c r="F39" s="281"/>
    </row>
    <row r="40" spans="1:8" ht="15.5" thickTop="1" thickBot="1" x14ac:dyDescent="0.4">
      <c r="A40" s="283" t="s">
        <v>173</v>
      </c>
      <c r="B40" s="281"/>
      <c r="C40" s="281"/>
      <c r="D40" s="281"/>
      <c r="E40" s="281"/>
      <c r="F40" s="281"/>
      <c r="G40" s="282" t="s">
        <v>34</v>
      </c>
      <c r="H40" s="55">
        <v>1.8E-3</v>
      </c>
    </row>
    <row r="41" spans="1:8" ht="15" thickTop="1" x14ac:dyDescent="0.35">
      <c r="A41" s="344" t="s">
        <v>99</v>
      </c>
      <c r="B41" s="345"/>
      <c r="C41" s="345"/>
      <c r="D41" s="345"/>
      <c r="E41" s="345"/>
      <c r="F41" s="345"/>
      <c r="G41" s="35" t="s">
        <v>34</v>
      </c>
      <c r="H41" s="55">
        <v>0.19389999999999999</v>
      </c>
    </row>
    <row r="42" spans="1:8" ht="15" thickBot="1" x14ac:dyDescent="0.4">
      <c r="A42" s="280" t="s">
        <v>170</v>
      </c>
      <c r="B42" s="281"/>
      <c r="C42" s="281"/>
      <c r="D42" s="281"/>
      <c r="E42" s="281"/>
      <c r="F42" s="281"/>
    </row>
    <row r="43" spans="1:8" ht="15" thickTop="1" x14ac:dyDescent="0.35">
      <c r="A43" s="283" t="s">
        <v>174</v>
      </c>
      <c r="B43" s="281"/>
      <c r="C43" s="281"/>
      <c r="D43" s="281"/>
      <c r="E43" s="281"/>
      <c r="F43" s="281"/>
      <c r="G43" s="282" t="s">
        <v>34</v>
      </c>
      <c r="H43" s="55">
        <v>2.8E-3</v>
      </c>
    </row>
    <row r="44" spans="1:8" s="20" customFormat="1" x14ac:dyDescent="0.35">
      <c r="A44" s="284"/>
      <c r="B44" s="285"/>
      <c r="C44" s="285"/>
      <c r="D44" s="285"/>
      <c r="E44" s="285"/>
      <c r="F44" s="285"/>
      <c r="G44" s="286"/>
      <c r="H44" s="287"/>
    </row>
    <row r="45" spans="1:8" ht="23.5" x14ac:dyDescent="0.35">
      <c r="A45" s="340" t="s">
        <v>14</v>
      </c>
      <c r="B45" s="341"/>
      <c r="C45" s="341"/>
      <c r="D45" s="341"/>
      <c r="E45" s="341"/>
      <c r="F45" s="341"/>
      <c r="G45" s="341"/>
      <c r="H45" s="341"/>
    </row>
    <row r="46" spans="1:8" ht="18" x14ac:dyDescent="0.35">
      <c r="A46" s="328" t="s">
        <v>28</v>
      </c>
      <c r="B46" s="328"/>
      <c r="C46" s="328"/>
      <c r="D46" s="328"/>
      <c r="E46" s="328"/>
      <c r="F46" s="328"/>
      <c r="G46" s="328"/>
      <c r="H46" s="328"/>
    </row>
    <row r="47" spans="1:8" x14ac:dyDescent="0.35">
      <c r="A47" s="329" t="str">
        <f>$A$5</f>
        <v>Effective Date May 1, 2020</v>
      </c>
      <c r="B47" s="329"/>
      <c r="C47" s="329"/>
      <c r="D47" s="329"/>
      <c r="E47" s="329"/>
      <c r="F47" s="329"/>
      <c r="G47" s="329"/>
      <c r="H47" s="329"/>
    </row>
    <row r="48" spans="1:8" x14ac:dyDescent="0.35">
      <c r="A48" s="21"/>
      <c r="B48" s="21"/>
      <c r="C48" s="21"/>
      <c r="D48" s="21"/>
      <c r="E48" s="21"/>
      <c r="F48" s="21"/>
      <c r="G48" s="21"/>
      <c r="H48" s="21"/>
    </row>
    <row r="49" spans="1:8" ht="18" customHeight="1" x14ac:dyDescent="0.35">
      <c r="A49" s="342" t="s">
        <v>35</v>
      </c>
      <c r="B49" s="342"/>
      <c r="C49" s="342"/>
      <c r="D49" s="342"/>
      <c r="E49" s="342"/>
      <c r="F49" s="342"/>
      <c r="G49" s="342"/>
      <c r="H49" s="342"/>
    </row>
    <row r="50" spans="1:8" x14ac:dyDescent="0.35">
      <c r="A50" s="27"/>
      <c r="B50" s="27"/>
      <c r="C50" s="27"/>
      <c r="D50" s="27"/>
      <c r="E50" s="27"/>
      <c r="F50" s="27"/>
      <c r="G50" s="27"/>
      <c r="H50" s="29"/>
    </row>
    <row r="51" spans="1:8" x14ac:dyDescent="0.35">
      <c r="A51" s="332" t="s">
        <v>83</v>
      </c>
      <c r="B51" s="333"/>
      <c r="C51" s="333"/>
      <c r="D51" s="333"/>
      <c r="E51" s="333"/>
      <c r="F51" s="333"/>
      <c r="G51" s="333"/>
      <c r="H51" s="334"/>
    </row>
    <row r="52" spans="1:8" x14ac:dyDescent="0.35">
      <c r="A52" s="335"/>
      <c r="B52" s="331"/>
      <c r="C52" s="331"/>
      <c r="D52" s="331"/>
      <c r="E52" s="331"/>
      <c r="F52" s="331"/>
      <c r="G52" s="331"/>
      <c r="H52" s="336"/>
    </row>
    <row r="53" spans="1:8" x14ac:dyDescent="0.35">
      <c r="A53" s="335"/>
      <c r="B53" s="331"/>
      <c r="C53" s="331"/>
      <c r="D53" s="331"/>
      <c r="E53" s="331"/>
      <c r="F53" s="331"/>
      <c r="G53" s="331"/>
      <c r="H53" s="336"/>
    </row>
    <row r="54" spans="1:8" x14ac:dyDescent="0.35">
      <c r="A54" s="335"/>
      <c r="B54" s="331"/>
      <c r="C54" s="331"/>
      <c r="D54" s="331"/>
      <c r="E54" s="331"/>
      <c r="F54" s="331"/>
      <c r="G54" s="331"/>
      <c r="H54" s="336"/>
    </row>
    <row r="55" spans="1:8" x14ac:dyDescent="0.35">
      <c r="A55" s="335"/>
      <c r="B55" s="331"/>
      <c r="C55" s="331"/>
      <c r="D55" s="331"/>
      <c r="E55" s="331"/>
      <c r="F55" s="331"/>
      <c r="G55" s="331"/>
      <c r="H55" s="336"/>
    </row>
    <row r="56" spans="1:8" x14ac:dyDescent="0.35">
      <c r="A56" s="337"/>
      <c r="B56" s="338"/>
      <c r="C56" s="338"/>
      <c r="D56" s="338"/>
      <c r="E56" s="338"/>
      <c r="F56" s="338"/>
      <c r="G56" s="338"/>
      <c r="H56" s="339"/>
    </row>
    <row r="57" spans="1:8" x14ac:dyDescent="0.35">
      <c r="A57" s="28" t="s">
        <v>30</v>
      </c>
      <c r="B57" s="27"/>
      <c r="C57" s="27"/>
      <c r="D57" s="27"/>
      <c r="E57" s="27"/>
      <c r="F57" s="27"/>
      <c r="G57" s="27"/>
      <c r="H57" s="29"/>
    </row>
    <row r="58" spans="1:8" x14ac:dyDescent="0.35">
      <c r="A58" s="27"/>
      <c r="B58" s="27"/>
      <c r="C58" s="27"/>
      <c r="D58" s="27"/>
      <c r="E58" s="27"/>
      <c r="F58" s="27"/>
      <c r="G58" s="27"/>
      <c r="H58" s="29"/>
    </row>
    <row r="59" spans="1:8" x14ac:dyDescent="0.35">
      <c r="A59" s="332" t="s">
        <v>79</v>
      </c>
      <c r="B59" s="333"/>
      <c r="C59" s="333"/>
      <c r="D59" s="333"/>
      <c r="E59" s="333"/>
      <c r="F59" s="333"/>
      <c r="G59" s="333"/>
      <c r="H59" s="334"/>
    </row>
    <row r="60" spans="1:8" x14ac:dyDescent="0.35">
      <c r="A60" s="335"/>
      <c r="B60" s="331"/>
      <c r="C60" s="331"/>
      <c r="D60" s="331"/>
      <c r="E60" s="331"/>
      <c r="F60" s="331"/>
      <c r="G60" s="331"/>
      <c r="H60" s="336"/>
    </row>
    <row r="61" spans="1:8" ht="37.5" customHeight="1" x14ac:dyDescent="0.35">
      <c r="A61" s="337"/>
      <c r="B61" s="338"/>
      <c r="C61" s="338"/>
      <c r="D61" s="338"/>
      <c r="E61" s="338"/>
      <c r="F61" s="338"/>
      <c r="G61" s="338"/>
      <c r="H61" s="339"/>
    </row>
    <row r="62" spans="1:8" x14ac:dyDescent="0.35">
      <c r="A62" s="332" t="s">
        <v>80</v>
      </c>
      <c r="B62" s="333"/>
      <c r="C62" s="333"/>
      <c r="D62" s="333"/>
      <c r="E62" s="333"/>
      <c r="F62" s="333"/>
      <c r="G62" s="333"/>
      <c r="H62" s="334"/>
    </row>
    <row r="63" spans="1:8" x14ac:dyDescent="0.35">
      <c r="A63" s="335"/>
      <c r="B63" s="331"/>
      <c r="C63" s="331"/>
      <c r="D63" s="331"/>
      <c r="E63" s="331"/>
      <c r="F63" s="331"/>
      <c r="G63" s="331"/>
      <c r="H63" s="336"/>
    </row>
    <row r="64" spans="1:8" x14ac:dyDescent="0.35">
      <c r="A64" s="335"/>
      <c r="B64" s="331"/>
      <c r="C64" s="331"/>
      <c r="D64" s="331"/>
      <c r="E64" s="331"/>
      <c r="F64" s="331"/>
      <c r="G64" s="331"/>
      <c r="H64" s="336"/>
    </row>
    <row r="65" spans="1:8" ht="34.5" customHeight="1" x14ac:dyDescent="0.35">
      <c r="A65" s="337"/>
      <c r="B65" s="338"/>
      <c r="C65" s="338"/>
      <c r="D65" s="338"/>
      <c r="E65" s="338"/>
      <c r="F65" s="338"/>
      <c r="G65" s="338"/>
      <c r="H65" s="339"/>
    </row>
    <row r="66" spans="1:8" x14ac:dyDescent="0.35">
      <c r="A66" s="332" t="s">
        <v>84</v>
      </c>
      <c r="B66" s="333"/>
      <c r="C66" s="333"/>
      <c r="D66" s="333"/>
      <c r="E66" s="333"/>
      <c r="F66" s="333"/>
      <c r="G66" s="333"/>
      <c r="H66" s="334"/>
    </row>
    <row r="67" spans="1:8" x14ac:dyDescent="0.35">
      <c r="A67" s="335"/>
      <c r="B67" s="331"/>
      <c r="C67" s="331"/>
      <c r="D67" s="331"/>
      <c r="E67" s="331"/>
      <c r="F67" s="331"/>
      <c r="G67" s="331"/>
      <c r="H67" s="336"/>
    </row>
    <row r="68" spans="1:8" ht="28.5" customHeight="1" x14ac:dyDescent="0.35">
      <c r="A68" s="337"/>
      <c r="B68" s="338"/>
      <c r="C68" s="338"/>
      <c r="D68" s="338"/>
      <c r="E68" s="338"/>
      <c r="F68" s="338"/>
      <c r="G68" s="338"/>
      <c r="H68" s="339"/>
    </row>
    <row r="69" spans="1:8" x14ac:dyDescent="0.35">
      <c r="A69" s="332"/>
      <c r="B69" s="333"/>
      <c r="C69" s="333"/>
      <c r="D69" s="333"/>
      <c r="E69" s="333"/>
      <c r="F69" s="333"/>
      <c r="G69" s="333"/>
      <c r="H69" s="334"/>
    </row>
    <row r="70" spans="1:8" x14ac:dyDescent="0.35">
      <c r="A70" s="335"/>
      <c r="B70" s="331"/>
      <c r="C70" s="331"/>
      <c r="D70" s="331"/>
      <c r="E70" s="331"/>
      <c r="F70" s="331"/>
      <c r="G70" s="331"/>
      <c r="H70" s="336"/>
    </row>
    <row r="71" spans="1:8" x14ac:dyDescent="0.35">
      <c r="A71" s="335"/>
      <c r="B71" s="331"/>
      <c r="C71" s="331"/>
      <c r="D71" s="331"/>
      <c r="E71" s="331"/>
      <c r="F71" s="331"/>
      <c r="G71" s="331"/>
      <c r="H71" s="336"/>
    </row>
    <row r="72" spans="1:8" x14ac:dyDescent="0.35">
      <c r="A72" s="337"/>
      <c r="B72" s="338"/>
      <c r="C72" s="338"/>
      <c r="D72" s="338"/>
      <c r="E72" s="338"/>
      <c r="F72" s="338"/>
      <c r="G72" s="338"/>
      <c r="H72" s="339"/>
    </row>
    <row r="73" spans="1:8" x14ac:dyDescent="0.35">
      <c r="A73" s="28" t="s">
        <v>109</v>
      </c>
      <c r="B73" s="27"/>
      <c r="C73" s="27"/>
      <c r="D73" s="27"/>
      <c r="E73" s="27"/>
      <c r="F73" s="27"/>
      <c r="G73" s="27"/>
      <c r="H73" s="29"/>
    </row>
    <row r="74" spans="1:8" x14ac:dyDescent="0.35">
      <c r="A74" s="330" t="s">
        <v>31</v>
      </c>
      <c r="B74" s="331"/>
      <c r="C74" s="331"/>
      <c r="D74" s="331"/>
      <c r="E74" s="331"/>
      <c r="F74" s="331"/>
      <c r="G74" s="34" t="s">
        <v>32</v>
      </c>
      <c r="H74" s="38">
        <v>34.64</v>
      </c>
    </row>
    <row r="75" spans="1:8" x14ac:dyDescent="0.35">
      <c r="A75" s="280" t="s">
        <v>181</v>
      </c>
      <c r="B75" s="281"/>
      <c r="C75" s="281"/>
      <c r="D75" s="281"/>
      <c r="E75" s="281"/>
      <c r="F75" s="281"/>
    </row>
    <row r="76" spans="1:8" ht="15" thickBot="1" x14ac:dyDescent="0.4">
      <c r="A76" s="283" t="s">
        <v>171</v>
      </c>
      <c r="B76" s="281"/>
      <c r="C76" s="281"/>
      <c r="D76" s="281"/>
      <c r="E76" s="281"/>
      <c r="F76" s="281"/>
      <c r="G76" s="282" t="s">
        <v>32</v>
      </c>
      <c r="H76" s="54">
        <v>0.68</v>
      </c>
    </row>
    <row r="77" spans="1:8" ht="15" thickTop="1" x14ac:dyDescent="0.35">
      <c r="A77" s="344" t="s">
        <v>33</v>
      </c>
      <c r="B77" s="345"/>
      <c r="C77" s="345"/>
      <c r="D77" s="345"/>
      <c r="E77" s="345"/>
      <c r="F77" s="345"/>
      <c r="G77" s="35" t="s">
        <v>34</v>
      </c>
      <c r="H77" s="19">
        <v>9.64E-2</v>
      </c>
    </row>
    <row r="78" spans="1:8" ht="15" thickBot="1" x14ac:dyDescent="0.4">
      <c r="A78" s="280" t="s">
        <v>170</v>
      </c>
      <c r="B78" s="281"/>
      <c r="C78" s="281"/>
      <c r="D78" s="281"/>
      <c r="E78" s="281"/>
      <c r="F78" s="281"/>
    </row>
    <row r="79" spans="1:8" ht="15.5" thickTop="1" thickBot="1" x14ac:dyDescent="0.4">
      <c r="A79" s="283" t="s">
        <v>172</v>
      </c>
      <c r="B79" s="281"/>
      <c r="C79" s="281"/>
      <c r="D79" s="281"/>
      <c r="E79" s="281"/>
      <c r="F79" s="281"/>
      <c r="G79" s="282" t="s">
        <v>34</v>
      </c>
      <c r="H79" s="55">
        <v>1.4E-3</v>
      </c>
    </row>
    <row r="80" spans="1:8" ht="15" thickTop="1" x14ac:dyDescent="0.35">
      <c r="A80" s="344" t="s">
        <v>98</v>
      </c>
      <c r="B80" s="345"/>
      <c r="C80" s="345"/>
      <c r="D80" s="345"/>
      <c r="E80" s="345"/>
      <c r="F80" s="345"/>
      <c r="G80" s="35" t="s">
        <v>34</v>
      </c>
      <c r="H80" s="19">
        <v>0.12870000000000001</v>
      </c>
    </row>
    <row r="81" spans="1:8" ht="15" thickBot="1" x14ac:dyDescent="0.4">
      <c r="A81" s="280" t="s">
        <v>170</v>
      </c>
      <c r="B81" s="281"/>
      <c r="C81" s="281"/>
      <c r="D81" s="281"/>
      <c r="E81" s="281"/>
      <c r="F81" s="281"/>
    </row>
    <row r="82" spans="1:8" ht="15.5" thickTop="1" thickBot="1" x14ac:dyDescent="0.4">
      <c r="A82" s="283" t="s">
        <v>173</v>
      </c>
      <c r="B82" s="281"/>
      <c r="C82" s="281"/>
      <c r="D82" s="281"/>
      <c r="E82" s="281"/>
      <c r="F82" s="281"/>
      <c r="G82" s="282" t="s">
        <v>34</v>
      </c>
      <c r="H82" s="55">
        <v>1.8E-3</v>
      </c>
    </row>
    <row r="83" spans="1:8" ht="15" thickTop="1" x14ac:dyDescent="0.35">
      <c r="A83" s="344" t="s">
        <v>99</v>
      </c>
      <c r="B83" s="345"/>
      <c r="C83" s="345"/>
      <c r="D83" s="345"/>
      <c r="E83" s="345"/>
      <c r="F83" s="345"/>
      <c r="G83" s="35" t="s">
        <v>34</v>
      </c>
      <c r="H83" s="19">
        <v>0.19389999999999999</v>
      </c>
    </row>
    <row r="84" spans="1:8" ht="15" thickBot="1" x14ac:dyDescent="0.4">
      <c r="A84" s="280" t="s">
        <v>170</v>
      </c>
      <c r="B84" s="281"/>
      <c r="C84" s="281"/>
      <c r="D84" s="281"/>
      <c r="E84" s="281"/>
      <c r="F84" s="281"/>
    </row>
    <row r="85" spans="1:8" ht="15" thickTop="1" x14ac:dyDescent="0.35">
      <c r="A85" s="283" t="s">
        <v>174</v>
      </c>
      <c r="B85" s="281"/>
      <c r="C85" s="281"/>
      <c r="D85" s="281"/>
      <c r="E85" s="281"/>
      <c r="F85" s="281"/>
      <c r="G85" s="282" t="s">
        <v>34</v>
      </c>
      <c r="H85" s="55">
        <v>2.8E-3</v>
      </c>
    </row>
    <row r="87" spans="1:8" ht="23.5" x14ac:dyDescent="0.35">
      <c r="A87" s="340" t="s">
        <v>14</v>
      </c>
      <c r="B87" s="341"/>
      <c r="C87" s="341"/>
      <c r="D87" s="341"/>
      <c r="E87" s="341"/>
      <c r="F87" s="341"/>
      <c r="G87" s="341"/>
      <c r="H87" s="341"/>
    </row>
    <row r="88" spans="1:8" ht="18" x14ac:dyDescent="0.35">
      <c r="A88" s="328" t="s">
        <v>28</v>
      </c>
      <c r="B88" s="328"/>
      <c r="C88" s="328"/>
      <c r="D88" s="328"/>
      <c r="E88" s="328"/>
      <c r="F88" s="328"/>
      <c r="G88" s="328"/>
      <c r="H88" s="328"/>
    </row>
    <row r="89" spans="1:8" ht="15" customHeight="1" x14ac:dyDescent="0.35">
      <c r="A89" s="329" t="str">
        <f>$A$5</f>
        <v>Effective Date May 1, 2020</v>
      </c>
      <c r="B89" s="329"/>
      <c r="C89" s="329"/>
      <c r="D89" s="329"/>
      <c r="E89" s="329"/>
      <c r="F89" s="329"/>
      <c r="G89" s="329"/>
      <c r="H89" s="329"/>
    </row>
    <row r="90" spans="1:8" x14ac:dyDescent="0.35">
      <c r="A90" s="131"/>
      <c r="B90" s="131"/>
      <c r="C90" s="131"/>
      <c r="D90" s="131"/>
      <c r="E90" s="131"/>
      <c r="F90" s="131"/>
      <c r="G90" s="131"/>
      <c r="H90" s="131"/>
    </row>
    <row r="91" spans="1:8" ht="18" x14ac:dyDescent="0.35">
      <c r="A91" s="342" t="s">
        <v>37</v>
      </c>
      <c r="B91" s="343"/>
      <c r="C91" s="343"/>
      <c r="D91" s="343"/>
      <c r="E91" s="343"/>
      <c r="F91" s="343"/>
      <c r="G91" s="343"/>
      <c r="H91" s="343"/>
    </row>
    <row r="92" spans="1:8" x14ac:dyDescent="0.35">
      <c r="A92" s="27"/>
      <c r="B92" s="27"/>
      <c r="C92" s="27"/>
      <c r="D92" s="27"/>
      <c r="E92" s="27"/>
      <c r="F92" s="27"/>
      <c r="G92" s="27"/>
      <c r="H92" s="29"/>
    </row>
    <row r="93" spans="1:8" x14ac:dyDescent="0.35">
      <c r="A93" s="332" t="s">
        <v>85</v>
      </c>
      <c r="B93" s="333"/>
      <c r="C93" s="333"/>
      <c r="D93" s="333"/>
      <c r="E93" s="333"/>
      <c r="F93" s="333"/>
      <c r="G93" s="333"/>
      <c r="H93" s="334"/>
    </row>
    <row r="94" spans="1:8" x14ac:dyDescent="0.35">
      <c r="A94" s="335"/>
      <c r="B94" s="331"/>
      <c r="C94" s="331"/>
      <c r="D94" s="331"/>
      <c r="E94" s="331"/>
      <c r="F94" s="331"/>
      <c r="G94" s="331"/>
      <c r="H94" s="336"/>
    </row>
    <row r="95" spans="1:8" x14ac:dyDescent="0.35">
      <c r="A95" s="335"/>
      <c r="B95" s="331"/>
      <c r="C95" s="331"/>
      <c r="D95" s="331"/>
      <c r="E95" s="331"/>
      <c r="F95" s="331"/>
      <c r="G95" s="331"/>
      <c r="H95" s="336"/>
    </row>
    <row r="96" spans="1:8" x14ac:dyDescent="0.35">
      <c r="A96" s="335"/>
      <c r="B96" s="331"/>
      <c r="C96" s="331"/>
      <c r="D96" s="331"/>
      <c r="E96" s="331"/>
      <c r="F96" s="331"/>
      <c r="G96" s="331"/>
      <c r="H96" s="336"/>
    </row>
    <row r="97" spans="1:8" x14ac:dyDescent="0.35">
      <c r="A97" s="335"/>
      <c r="B97" s="331"/>
      <c r="C97" s="331"/>
      <c r="D97" s="331"/>
      <c r="E97" s="331"/>
      <c r="F97" s="331"/>
      <c r="G97" s="331"/>
      <c r="H97" s="336"/>
    </row>
    <row r="98" spans="1:8" ht="28.5" customHeight="1" x14ac:dyDescent="0.35">
      <c r="A98" s="337"/>
      <c r="B98" s="338"/>
      <c r="C98" s="338"/>
      <c r="D98" s="338"/>
      <c r="E98" s="338"/>
      <c r="F98" s="338"/>
      <c r="G98" s="338"/>
      <c r="H98" s="339"/>
    </row>
    <row r="99" spans="1:8" x14ac:dyDescent="0.35">
      <c r="A99" s="28" t="s">
        <v>30</v>
      </c>
      <c r="B99" s="27"/>
      <c r="C99" s="27"/>
      <c r="D99" s="27"/>
      <c r="E99" s="27"/>
      <c r="F99" s="27"/>
      <c r="G99" s="27"/>
      <c r="H99" s="29"/>
    </row>
    <row r="100" spans="1:8" x14ac:dyDescent="0.35">
      <c r="A100" s="27"/>
      <c r="B100" s="27"/>
      <c r="C100" s="27"/>
      <c r="D100" s="27"/>
      <c r="E100" s="27"/>
      <c r="F100" s="27"/>
      <c r="G100" s="27"/>
      <c r="H100" s="29"/>
    </row>
    <row r="101" spans="1:8" x14ac:dyDescent="0.35">
      <c r="A101" s="332" t="s">
        <v>79</v>
      </c>
      <c r="B101" s="333"/>
      <c r="C101" s="333"/>
      <c r="D101" s="333"/>
      <c r="E101" s="333"/>
      <c r="F101" s="333"/>
      <c r="G101" s="333"/>
      <c r="H101" s="334"/>
    </row>
    <row r="102" spans="1:8" x14ac:dyDescent="0.35">
      <c r="A102" s="335"/>
      <c r="B102" s="331"/>
      <c r="C102" s="331"/>
      <c r="D102" s="331"/>
      <c r="E102" s="331"/>
      <c r="F102" s="331"/>
      <c r="G102" s="331"/>
      <c r="H102" s="336"/>
    </row>
    <row r="103" spans="1:8" ht="32.25" customHeight="1" x14ac:dyDescent="0.35">
      <c r="A103" s="337"/>
      <c r="B103" s="338"/>
      <c r="C103" s="338"/>
      <c r="D103" s="338"/>
      <c r="E103" s="338"/>
      <c r="F103" s="338"/>
      <c r="G103" s="338"/>
      <c r="H103" s="339"/>
    </row>
    <row r="104" spans="1:8" x14ac:dyDescent="0.35">
      <c r="A104" s="332" t="s">
        <v>80</v>
      </c>
      <c r="B104" s="333"/>
      <c r="C104" s="333"/>
      <c r="D104" s="333"/>
      <c r="E104" s="333"/>
      <c r="F104" s="333"/>
      <c r="G104" s="333"/>
      <c r="H104" s="334"/>
    </row>
    <row r="105" spans="1:8" x14ac:dyDescent="0.35">
      <c r="A105" s="335"/>
      <c r="B105" s="331"/>
      <c r="C105" s="331"/>
      <c r="D105" s="331"/>
      <c r="E105" s="331"/>
      <c r="F105" s="331"/>
      <c r="G105" s="331"/>
      <c r="H105" s="336"/>
    </row>
    <row r="106" spans="1:8" x14ac:dyDescent="0.35">
      <c r="A106" s="335"/>
      <c r="B106" s="331"/>
      <c r="C106" s="331"/>
      <c r="D106" s="331"/>
      <c r="E106" s="331"/>
      <c r="F106" s="331"/>
      <c r="G106" s="331"/>
      <c r="H106" s="336"/>
    </row>
    <row r="107" spans="1:8" ht="30.75" customHeight="1" x14ac:dyDescent="0.35">
      <c r="A107" s="337"/>
      <c r="B107" s="338"/>
      <c r="C107" s="338"/>
      <c r="D107" s="338"/>
      <c r="E107" s="338"/>
      <c r="F107" s="338"/>
      <c r="G107" s="338"/>
      <c r="H107" s="339"/>
    </row>
    <row r="108" spans="1:8" x14ac:dyDescent="0.35">
      <c r="A108" s="332" t="s">
        <v>81</v>
      </c>
      <c r="B108" s="333"/>
      <c r="C108" s="333"/>
      <c r="D108" s="333"/>
      <c r="E108" s="333"/>
      <c r="F108" s="333"/>
      <c r="G108" s="333"/>
      <c r="H108" s="334"/>
    </row>
    <row r="109" spans="1:8" x14ac:dyDescent="0.35">
      <c r="A109" s="335"/>
      <c r="B109" s="331"/>
      <c r="C109" s="331"/>
      <c r="D109" s="331"/>
      <c r="E109" s="331"/>
      <c r="F109" s="331"/>
      <c r="G109" s="331"/>
      <c r="H109" s="336"/>
    </row>
    <row r="110" spans="1:8" ht="29.25" customHeight="1" x14ac:dyDescent="0.35">
      <c r="A110" s="337"/>
      <c r="B110" s="338"/>
      <c r="C110" s="338"/>
      <c r="D110" s="338"/>
      <c r="E110" s="338"/>
      <c r="F110" s="338"/>
      <c r="G110" s="338"/>
      <c r="H110" s="339"/>
    </row>
    <row r="111" spans="1:8" x14ac:dyDescent="0.35">
      <c r="A111" s="332"/>
      <c r="B111" s="333"/>
      <c r="C111" s="333"/>
      <c r="D111" s="333"/>
      <c r="E111" s="333"/>
      <c r="F111" s="333"/>
      <c r="G111" s="333"/>
      <c r="H111" s="334"/>
    </row>
    <row r="112" spans="1:8" x14ac:dyDescent="0.35">
      <c r="A112" s="335"/>
      <c r="B112" s="331"/>
      <c r="C112" s="331"/>
      <c r="D112" s="331"/>
      <c r="E112" s="331"/>
      <c r="F112" s="331"/>
      <c r="G112" s="331"/>
      <c r="H112" s="336"/>
    </row>
    <row r="113" spans="1:8" x14ac:dyDescent="0.35">
      <c r="A113" s="335"/>
      <c r="B113" s="331"/>
      <c r="C113" s="331"/>
      <c r="D113" s="331"/>
      <c r="E113" s="331"/>
      <c r="F113" s="331"/>
      <c r="G113" s="331"/>
      <c r="H113" s="336"/>
    </row>
    <row r="114" spans="1:8" x14ac:dyDescent="0.35">
      <c r="A114" s="337"/>
      <c r="B114" s="338"/>
      <c r="C114" s="338"/>
      <c r="D114" s="338"/>
      <c r="E114" s="338"/>
      <c r="F114" s="338"/>
      <c r="G114" s="338"/>
      <c r="H114" s="339"/>
    </row>
    <row r="115" spans="1:8" x14ac:dyDescent="0.35">
      <c r="A115" s="28" t="s">
        <v>109</v>
      </c>
      <c r="B115" s="27"/>
      <c r="C115" s="27"/>
      <c r="D115" s="27"/>
      <c r="E115" s="27"/>
      <c r="F115" s="27"/>
      <c r="G115" s="27"/>
      <c r="H115" s="29"/>
    </row>
    <row r="116" spans="1:8" x14ac:dyDescent="0.35">
      <c r="A116" s="330" t="s">
        <v>31</v>
      </c>
      <c r="B116" s="331"/>
      <c r="C116" s="331"/>
      <c r="D116" s="331"/>
      <c r="E116" s="331"/>
      <c r="F116" s="331"/>
      <c r="G116" s="34" t="s">
        <v>32</v>
      </c>
      <c r="H116" s="54">
        <v>34.840000000000003</v>
      </c>
    </row>
    <row r="117" spans="1:8" x14ac:dyDescent="0.35">
      <c r="A117" s="280" t="s">
        <v>181</v>
      </c>
      <c r="B117" s="281"/>
      <c r="C117" s="281"/>
      <c r="D117" s="281"/>
      <c r="E117" s="281"/>
      <c r="F117" s="281"/>
    </row>
    <row r="118" spans="1:8" ht="15" thickBot="1" x14ac:dyDescent="0.4">
      <c r="A118" s="283" t="s">
        <v>171</v>
      </c>
      <c r="B118" s="281"/>
      <c r="C118" s="281"/>
      <c r="D118" s="281"/>
      <c r="E118" s="281"/>
      <c r="F118" s="281"/>
      <c r="G118" s="282" t="s">
        <v>32</v>
      </c>
      <c r="H118" s="54">
        <v>0.68</v>
      </c>
    </row>
    <row r="119" spans="1:8" ht="15" thickTop="1" x14ac:dyDescent="0.35">
      <c r="A119" s="344" t="s">
        <v>100</v>
      </c>
      <c r="B119" s="345"/>
      <c r="C119" s="345"/>
      <c r="D119" s="345"/>
      <c r="E119" s="345"/>
      <c r="F119" s="345"/>
      <c r="G119" s="35" t="s">
        <v>34</v>
      </c>
      <c r="H119" s="55">
        <v>0.1081</v>
      </c>
    </row>
    <row r="120" spans="1:8" ht="15" thickBot="1" x14ac:dyDescent="0.4">
      <c r="A120" s="280" t="s">
        <v>170</v>
      </c>
      <c r="B120" s="281"/>
      <c r="C120" s="281"/>
      <c r="D120" s="281"/>
      <c r="E120" s="281"/>
      <c r="F120" s="281"/>
    </row>
    <row r="121" spans="1:8" ht="15.5" thickTop="1" thickBot="1" x14ac:dyDescent="0.4">
      <c r="A121" s="283" t="s">
        <v>175</v>
      </c>
      <c r="B121" s="281"/>
      <c r="C121" s="281"/>
      <c r="D121" s="281"/>
      <c r="E121" s="281"/>
      <c r="F121" s="281"/>
      <c r="G121" s="282" t="s">
        <v>34</v>
      </c>
      <c r="H121" s="55">
        <v>1.5E-3</v>
      </c>
    </row>
    <row r="122" spans="1:8" ht="15" thickTop="1" x14ac:dyDescent="0.35">
      <c r="A122" s="344" t="s">
        <v>101</v>
      </c>
      <c r="B122" s="345"/>
      <c r="C122" s="345"/>
      <c r="D122" s="345"/>
      <c r="E122" s="345"/>
      <c r="F122" s="345"/>
      <c r="G122" s="35" t="s">
        <v>34</v>
      </c>
      <c r="H122" s="55">
        <v>0.1434</v>
      </c>
    </row>
    <row r="123" spans="1:8" ht="15" thickBot="1" x14ac:dyDescent="0.4">
      <c r="A123" s="280" t="s">
        <v>170</v>
      </c>
      <c r="B123" s="281"/>
      <c r="C123" s="281"/>
      <c r="D123" s="281"/>
      <c r="E123" s="281"/>
      <c r="F123" s="281"/>
    </row>
    <row r="124" spans="1:8" ht="15.5" thickTop="1" thickBot="1" x14ac:dyDescent="0.4">
      <c r="A124" s="283" t="s">
        <v>176</v>
      </c>
      <c r="B124" s="281"/>
      <c r="C124" s="281"/>
      <c r="D124" s="281"/>
      <c r="E124" s="281"/>
      <c r="F124" s="281"/>
      <c r="G124" s="282" t="s">
        <v>34</v>
      </c>
      <c r="H124" s="55">
        <v>2E-3</v>
      </c>
    </row>
    <row r="125" spans="1:8" ht="15" thickTop="1" x14ac:dyDescent="0.35">
      <c r="A125" s="344" t="s">
        <v>99</v>
      </c>
      <c r="B125" s="345"/>
      <c r="C125" s="345"/>
      <c r="D125" s="345"/>
      <c r="E125" s="345"/>
      <c r="F125" s="345"/>
      <c r="G125" s="35" t="s">
        <v>34</v>
      </c>
      <c r="H125" s="55">
        <v>0.19389999999999999</v>
      </c>
    </row>
    <row r="126" spans="1:8" ht="15" thickBot="1" x14ac:dyDescent="0.4">
      <c r="A126" s="280" t="s">
        <v>170</v>
      </c>
      <c r="B126" s="281"/>
      <c r="C126" s="281"/>
      <c r="D126" s="281"/>
      <c r="E126" s="281"/>
      <c r="F126" s="281"/>
    </row>
    <row r="127" spans="1:8" ht="15" thickTop="1" x14ac:dyDescent="0.35">
      <c r="A127" s="283" t="s">
        <v>174</v>
      </c>
      <c r="B127" s="281"/>
      <c r="C127" s="281"/>
      <c r="D127" s="281"/>
      <c r="E127" s="281"/>
      <c r="F127" s="281"/>
      <c r="G127" s="282" t="s">
        <v>34</v>
      </c>
      <c r="H127" s="55">
        <v>2.8E-3</v>
      </c>
    </row>
    <row r="129" spans="1:8" ht="23.5" x14ac:dyDescent="0.35">
      <c r="A129" s="340" t="s">
        <v>14</v>
      </c>
      <c r="B129" s="341"/>
      <c r="C129" s="341"/>
      <c r="D129" s="341"/>
      <c r="E129" s="341"/>
      <c r="F129" s="341"/>
      <c r="G129" s="341"/>
      <c r="H129" s="341"/>
    </row>
    <row r="130" spans="1:8" ht="18" x14ac:dyDescent="0.35">
      <c r="A130" s="328" t="s">
        <v>28</v>
      </c>
      <c r="B130" s="328"/>
      <c r="C130" s="328"/>
      <c r="D130" s="328"/>
      <c r="E130" s="328"/>
      <c r="F130" s="328"/>
      <c r="G130" s="328"/>
      <c r="H130" s="328"/>
    </row>
    <row r="131" spans="1:8" ht="15" customHeight="1" x14ac:dyDescent="0.35">
      <c r="A131" s="329" t="str">
        <f>$A$5</f>
        <v>Effective Date May 1, 2020</v>
      </c>
      <c r="B131" s="329"/>
      <c r="C131" s="329"/>
      <c r="D131" s="329"/>
      <c r="E131" s="329"/>
      <c r="F131" s="329"/>
      <c r="G131" s="329"/>
      <c r="H131" s="329"/>
    </row>
    <row r="132" spans="1:8" x14ac:dyDescent="0.35">
      <c r="A132" s="20"/>
      <c r="B132" s="20"/>
      <c r="C132" s="20"/>
      <c r="D132" s="20"/>
      <c r="E132" s="20"/>
      <c r="F132" s="20"/>
      <c r="G132" s="20"/>
      <c r="H132" s="20"/>
    </row>
    <row r="133" spans="1:8" ht="18" x14ac:dyDescent="0.35">
      <c r="A133" s="342" t="s">
        <v>38</v>
      </c>
      <c r="B133" s="343"/>
      <c r="C133" s="343"/>
      <c r="D133" s="343"/>
      <c r="E133" s="343"/>
      <c r="F133" s="343"/>
      <c r="G133" s="343"/>
      <c r="H133" s="343"/>
    </row>
    <row r="134" spans="1:8" x14ac:dyDescent="0.35">
      <c r="A134" s="27"/>
      <c r="B134" s="27"/>
      <c r="C134" s="27"/>
      <c r="D134" s="27"/>
      <c r="E134" s="27"/>
      <c r="F134" s="27"/>
      <c r="G134" s="27"/>
      <c r="H134" s="29"/>
    </row>
    <row r="135" spans="1:8" x14ac:dyDescent="0.35">
      <c r="A135" s="332" t="s">
        <v>86</v>
      </c>
      <c r="B135" s="333"/>
      <c r="C135" s="333"/>
      <c r="D135" s="333"/>
      <c r="E135" s="333"/>
      <c r="F135" s="333"/>
      <c r="G135" s="333"/>
      <c r="H135" s="334"/>
    </row>
    <row r="136" spans="1:8" x14ac:dyDescent="0.35">
      <c r="A136" s="335"/>
      <c r="B136" s="331"/>
      <c r="C136" s="331"/>
      <c r="D136" s="331"/>
      <c r="E136" s="331"/>
      <c r="F136" s="331"/>
      <c r="G136" s="331"/>
      <c r="H136" s="336"/>
    </row>
    <row r="137" spans="1:8" x14ac:dyDescent="0.35">
      <c r="A137" s="335"/>
      <c r="B137" s="331"/>
      <c r="C137" s="331"/>
      <c r="D137" s="331"/>
      <c r="E137" s="331"/>
      <c r="F137" s="331"/>
      <c r="G137" s="331"/>
      <c r="H137" s="336"/>
    </row>
    <row r="138" spans="1:8" x14ac:dyDescent="0.35">
      <c r="A138" s="335"/>
      <c r="B138" s="331"/>
      <c r="C138" s="331"/>
      <c r="D138" s="331"/>
      <c r="E138" s="331"/>
      <c r="F138" s="331"/>
      <c r="G138" s="331"/>
      <c r="H138" s="336"/>
    </row>
    <row r="139" spans="1:8" ht="9" customHeight="1" x14ac:dyDescent="0.35">
      <c r="A139" s="335"/>
      <c r="B139" s="331"/>
      <c r="C139" s="331"/>
      <c r="D139" s="331"/>
      <c r="E139" s="331"/>
      <c r="F139" s="331"/>
      <c r="G139" s="331"/>
      <c r="H139" s="336"/>
    </row>
    <row r="140" spans="1:8" ht="1.5" customHeight="1" x14ac:dyDescent="0.35">
      <c r="A140" s="337"/>
      <c r="B140" s="338"/>
      <c r="C140" s="338"/>
      <c r="D140" s="338"/>
      <c r="E140" s="338"/>
      <c r="F140" s="338"/>
      <c r="G140" s="338"/>
      <c r="H140" s="339"/>
    </row>
    <row r="141" spans="1:8" x14ac:dyDescent="0.35">
      <c r="A141" s="28" t="s">
        <v>30</v>
      </c>
      <c r="B141" s="27"/>
      <c r="C141" s="27"/>
      <c r="D141" s="27"/>
      <c r="E141" s="27"/>
      <c r="F141" s="27"/>
      <c r="G141" s="27"/>
      <c r="H141" s="29"/>
    </row>
    <row r="142" spans="1:8" x14ac:dyDescent="0.35">
      <c r="A142" s="27"/>
      <c r="B142" s="27"/>
      <c r="C142" s="27"/>
      <c r="D142" s="27"/>
      <c r="E142" s="27"/>
      <c r="F142" s="27"/>
      <c r="G142" s="27"/>
      <c r="H142" s="29"/>
    </row>
    <row r="143" spans="1:8" x14ac:dyDescent="0.35">
      <c r="A143" s="332" t="s">
        <v>79</v>
      </c>
      <c r="B143" s="333"/>
      <c r="C143" s="333"/>
      <c r="D143" s="333"/>
      <c r="E143" s="333"/>
      <c r="F143" s="333"/>
      <c r="G143" s="333"/>
      <c r="H143" s="334"/>
    </row>
    <row r="144" spans="1:8" x14ac:dyDescent="0.35">
      <c r="A144" s="335"/>
      <c r="B144" s="331"/>
      <c r="C144" s="331"/>
      <c r="D144" s="331"/>
      <c r="E144" s="331"/>
      <c r="F144" s="331"/>
      <c r="G144" s="331"/>
      <c r="H144" s="336"/>
    </row>
    <row r="145" spans="1:8" ht="36" customHeight="1" x14ac:dyDescent="0.35">
      <c r="A145" s="337"/>
      <c r="B145" s="338"/>
      <c r="C145" s="338"/>
      <c r="D145" s="338"/>
      <c r="E145" s="338"/>
      <c r="F145" s="338"/>
      <c r="G145" s="338"/>
      <c r="H145" s="339"/>
    </row>
    <row r="146" spans="1:8" x14ac:dyDescent="0.35">
      <c r="A146" s="332" t="s">
        <v>80</v>
      </c>
      <c r="B146" s="333"/>
      <c r="C146" s="333"/>
      <c r="D146" s="333"/>
      <c r="E146" s="333"/>
      <c r="F146" s="333"/>
      <c r="G146" s="333"/>
      <c r="H146" s="334"/>
    </row>
    <row r="147" spans="1:8" x14ac:dyDescent="0.35">
      <c r="A147" s="335"/>
      <c r="B147" s="331"/>
      <c r="C147" s="331"/>
      <c r="D147" s="331"/>
      <c r="E147" s="331"/>
      <c r="F147" s="331"/>
      <c r="G147" s="331"/>
      <c r="H147" s="336"/>
    </row>
    <row r="148" spans="1:8" x14ac:dyDescent="0.35">
      <c r="A148" s="335"/>
      <c r="B148" s="331"/>
      <c r="C148" s="331"/>
      <c r="D148" s="331"/>
      <c r="E148" s="331"/>
      <c r="F148" s="331"/>
      <c r="G148" s="331"/>
      <c r="H148" s="336"/>
    </row>
    <row r="149" spans="1:8" ht="30" customHeight="1" x14ac:dyDescent="0.35">
      <c r="A149" s="337"/>
      <c r="B149" s="338"/>
      <c r="C149" s="338"/>
      <c r="D149" s="338"/>
      <c r="E149" s="338"/>
      <c r="F149" s="338"/>
      <c r="G149" s="338"/>
      <c r="H149" s="339"/>
    </row>
    <row r="150" spans="1:8" x14ac:dyDescent="0.35">
      <c r="A150" s="332" t="s">
        <v>81</v>
      </c>
      <c r="B150" s="333"/>
      <c r="C150" s="333"/>
      <c r="D150" s="333"/>
      <c r="E150" s="333"/>
      <c r="F150" s="333"/>
      <c r="G150" s="333"/>
      <c r="H150" s="334"/>
    </row>
    <row r="151" spans="1:8" x14ac:dyDescent="0.35">
      <c r="A151" s="335"/>
      <c r="B151" s="331"/>
      <c r="C151" s="331"/>
      <c r="D151" s="331"/>
      <c r="E151" s="331"/>
      <c r="F151" s="331"/>
      <c r="G151" s="331"/>
      <c r="H151" s="336"/>
    </row>
    <row r="152" spans="1:8" ht="28.5" customHeight="1" x14ac:dyDescent="0.35">
      <c r="A152" s="337"/>
      <c r="B152" s="338"/>
      <c r="C152" s="338"/>
      <c r="D152" s="338"/>
      <c r="E152" s="338"/>
      <c r="F152" s="338"/>
      <c r="G152" s="338"/>
      <c r="H152" s="339"/>
    </row>
    <row r="153" spans="1:8" x14ac:dyDescent="0.35">
      <c r="A153" s="332"/>
      <c r="B153" s="333"/>
      <c r="C153" s="333"/>
      <c r="D153" s="333"/>
      <c r="E153" s="333"/>
      <c r="F153" s="333"/>
      <c r="G153" s="333"/>
      <c r="H153" s="334"/>
    </row>
    <row r="154" spans="1:8" x14ac:dyDescent="0.35">
      <c r="A154" s="335"/>
      <c r="B154" s="331"/>
      <c r="C154" s="331"/>
      <c r="D154" s="331"/>
      <c r="E154" s="331"/>
      <c r="F154" s="331"/>
      <c r="G154" s="331"/>
      <c r="H154" s="336"/>
    </row>
    <row r="155" spans="1:8" x14ac:dyDescent="0.35">
      <c r="A155" s="335"/>
      <c r="B155" s="331"/>
      <c r="C155" s="331"/>
      <c r="D155" s="331"/>
      <c r="E155" s="331"/>
      <c r="F155" s="331"/>
      <c r="G155" s="331"/>
      <c r="H155" s="336"/>
    </row>
    <row r="156" spans="1:8" x14ac:dyDescent="0.35">
      <c r="A156" s="337"/>
      <c r="B156" s="338"/>
      <c r="C156" s="338"/>
      <c r="D156" s="338"/>
      <c r="E156" s="338"/>
      <c r="F156" s="338"/>
      <c r="G156" s="338"/>
      <c r="H156" s="339"/>
    </row>
    <row r="157" spans="1:8" x14ac:dyDescent="0.35">
      <c r="A157" s="28" t="s">
        <v>110</v>
      </c>
      <c r="B157" s="27"/>
      <c r="C157" s="27"/>
      <c r="D157" s="27"/>
      <c r="E157" s="27"/>
      <c r="F157" s="27"/>
      <c r="G157" s="27"/>
      <c r="H157" s="29"/>
    </row>
    <row r="158" spans="1:8" x14ac:dyDescent="0.35">
      <c r="A158" s="330" t="s">
        <v>31</v>
      </c>
      <c r="B158" s="331"/>
      <c r="C158" s="331"/>
      <c r="D158" s="331"/>
      <c r="E158" s="331"/>
      <c r="F158" s="331"/>
      <c r="G158" s="34" t="s">
        <v>32</v>
      </c>
      <c r="H158" s="54">
        <v>43.63</v>
      </c>
    </row>
    <row r="159" spans="1:8" x14ac:dyDescent="0.35">
      <c r="A159" s="280" t="s">
        <v>181</v>
      </c>
      <c r="B159" s="281"/>
      <c r="C159" s="281"/>
      <c r="D159" s="281"/>
      <c r="E159" s="281"/>
      <c r="F159" s="281"/>
    </row>
    <row r="160" spans="1:8" ht="15" thickBot="1" x14ac:dyDescent="0.4">
      <c r="A160" s="283" t="s">
        <v>171</v>
      </c>
      <c r="B160" s="281"/>
      <c r="C160" s="281"/>
      <c r="D160" s="281"/>
      <c r="E160" s="281"/>
      <c r="F160" s="281"/>
      <c r="G160" s="282" t="s">
        <v>32</v>
      </c>
      <c r="H160" s="54">
        <v>0.86</v>
      </c>
    </row>
    <row r="161" spans="1:8" ht="15" thickTop="1" x14ac:dyDescent="0.35">
      <c r="A161" s="344" t="s">
        <v>102</v>
      </c>
      <c r="B161" s="345"/>
      <c r="C161" s="345"/>
      <c r="D161" s="345"/>
      <c r="E161" s="345"/>
      <c r="F161" s="345"/>
      <c r="G161" s="35" t="s">
        <v>34</v>
      </c>
      <c r="H161" s="55">
        <v>0.1081</v>
      </c>
    </row>
    <row r="162" spans="1:8" ht="15" thickBot="1" x14ac:dyDescent="0.4">
      <c r="A162" s="280" t="s">
        <v>170</v>
      </c>
      <c r="B162" s="281"/>
      <c r="C162" s="281"/>
      <c r="D162" s="281"/>
      <c r="E162" s="281"/>
      <c r="F162" s="281"/>
    </row>
    <row r="163" spans="1:8" ht="15.5" thickTop="1" thickBot="1" x14ac:dyDescent="0.4">
      <c r="A163" s="283" t="s">
        <v>177</v>
      </c>
      <c r="B163" s="281"/>
      <c r="C163" s="281"/>
      <c r="D163" s="281"/>
      <c r="E163" s="281"/>
      <c r="F163" s="281"/>
      <c r="G163" s="282" t="s">
        <v>34</v>
      </c>
      <c r="H163" s="55">
        <v>1.5E-3</v>
      </c>
    </row>
    <row r="164" spans="1:8" ht="15" thickTop="1" x14ac:dyDescent="0.35">
      <c r="A164" s="344" t="s">
        <v>103</v>
      </c>
      <c r="B164" s="345"/>
      <c r="C164" s="345"/>
      <c r="D164" s="345"/>
      <c r="E164" s="345"/>
      <c r="F164" s="345"/>
      <c r="G164" s="35" t="s">
        <v>34</v>
      </c>
      <c r="H164" s="55">
        <v>0.1434</v>
      </c>
    </row>
    <row r="165" spans="1:8" ht="15" thickBot="1" x14ac:dyDescent="0.4">
      <c r="A165" s="280" t="s">
        <v>170</v>
      </c>
      <c r="B165" s="281"/>
      <c r="C165" s="281"/>
      <c r="D165" s="281"/>
      <c r="E165" s="281"/>
      <c r="F165" s="281"/>
    </row>
    <row r="166" spans="1:8" ht="15.5" thickTop="1" thickBot="1" x14ac:dyDescent="0.4">
      <c r="A166" s="283" t="s">
        <v>178</v>
      </c>
      <c r="B166" s="281"/>
      <c r="C166" s="281"/>
      <c r="D166" s="281"/>
      <c r="E166" s="281"/>
      <c r="F166" s="281"/>
      <c r="G166" s="282" t="s">
        <v>34</v>
      </c>
      <c r="H166" s="55">
        <v>2E-3</v>
      </c>
    </row>
    <row r="167" spans="1:8" ht="15" thickTop="1" x14ac:dyDescent="0.35">
      <c r="A167" s="344" t="s">
        <v>99</v>
      </c>
      <c r="B167" s="345"/>
      <c r="C167" s="345"/>
      <c r="D167" s="345"/>
      <c r="E167" s="345"/>
      <c r="F167" s="345"/>
      <c r="G167" s="35" t="s">
        <v>34</v>
      </c>
      <c r="H167" s="55">
        <v>0.19389999999999999</v>
      </c>
    </row>
    <row r="168" spans="1:8" ht="15" thickBot="1" x14ac:dyDescent="0.4">
      <c r="A168" s="280" t="s">
        <v>170</v>
      </c>
      <c r="B168" s="281"/>
      <c r="C168" s="281"/>
      <c r="D168" s="281"/>
      <c r="E168" s="281"/>
      <c r="F168" s="281"/>
    </row>
    <row r="169" spans="1:8" ht="15" thickTop="1" x14ac:dyDescent="0.35">
      <c r="A169" s="283" t="s">
        <v>174</v>
      </c>
      <c r="B169" s="281"/>
      <c r="C169" s="281"/>
      <c r="D169" s="281"/>
      <c r="E169" s="281"/>
      <c r="F169" s="281"/>
      <c r="G169" s="282" t="s">
        <v>34</v>
      </c>
      <c r="H169" s="55">
        <v>2.8E-3</v>
      </c>
    </row>
    <row r="171" spans="1:8" ht="23.5" x14ac:dyDescent="0.35">
      <c r="A171" s="340" t="s">
        <v>14</v>
      </c>
      <c r="B171" s="341"/>
      <c r="C171" s="341"/>
      <c r="D171" s="341"/>
      <c r="E171" s="341"/>
      <c r="F171" s="341"/>
      <c r="G171" s="341"/>
      <c r="H171" s="341"/>
    </row>
    <row r="172" spans="1:8" ht="18" x14ac:dyDescent="0.35">
      <c r="A172" s="328" t="s">
        <v>28</v>
      </c>
      <c r="B172" s="328"/>
      <c r="C172" s="328"/>
      <c r="D172" s="328"/>
      <c r="E172" s="328"/>
      <c r="F172" s="328"/>
      <c r="G172" s="328"/>
      <c r="H172" s="328"/>
    </row>
    <row r="173" spans="1:8" ht="15" customHeight="1" x14ac:dyDescent="0.35">
      <c r="A173" s="329" t="str">
        <f>$A$5</f>
        <v>Effective Date May 1, 2020</v>
      </c>
      <c r="B173" s="329"/>
      <c r="C173" s="329"/>
      <c r="D173" s="329"/>
      <c r="E173" s="329"/>
      <c r="F173" s="329"/>
      <c r="G173" s="329"/>
      <c r="H173" s="329"/>
    </row>
    <row r="174" spans="1:8" x14ac:dyDescent="0.35">
      <c r="A174" s="131"/>
      <c r="B174" s="131"/>
      <c r="C174" s="131"/>
      <c r="D174" s="131"/>
      <c r="E174" s="131"/>
      <c r="F174" s="131"/>
      <c r="G174" s="131"/>
      <c r="H174" s="131"/>
    </row>
    <row r="175" spans="1:8" ht="18" x14ac:dyDescent="0.35">
      <c r="A175" s="342" t="s">
        <v>39</v>
      </c>
      <c r="B175" s="343"/>
      <c r="C175" s="343"/>
      <c r="D175" s="343"/>
      <c r="E175" s="343"/>
      <c r="F175" s="343"/>
      <c r="G175" s="343"/>
      <c r="H175" s="343"/>
    </row>
    <row r="176" spans="1:8" x14ac:dyDescent="0.35">
      <c r="A176" s="27"/>
      <c r="B176" s="27"/>
      <c r="C176" s="27"/>
      <c r="D176" s="27"/>
      <c r="E176" s="27"/>
      <c r="F176" s="27"/>
      <c r="G176" s="27"/>
      <c r="H176" s="29"/>
    </row>
    <row r="177" spans="1:8" x14ac:dyDescent="0.35">
      <c r="A177" s="332" t="s">
        <v>87</v>
      </c>
      <c r="B177" s="333"/>
      <c r="C177" s="333"/>
      <c r="D177" s="333"/>
      <c r="E177" s="333"/>
      <c r="F177" s="333"/>
      <c r="G177" s="333"/>
      <c r="H177" s="334"/>
    </row>
    <row r="178" spans="1:8" x14ac:dyDescent="0.35">
      <c r="A178" s="335"/>
      <c r="B178" s="331"/>
      <c r="C178" s="331"/>
      <c r="D178" s="331"/>
      <c r="E178" s="331"/>
      <c r="F178" s="331"/>
      <c r="G178" s="331"/>
      <c r="H178" s="336"/>
    </row>
    <row r="179" spans="1:8" x14ac:dyDescent="0.35">
      <c r="A179" s="335"/>
      <c r="B179" s="331"/>
      <c r="C179" s="331"/>
      <c r="D179" s="331"/>
      <c r="E179" s="331"/>
      <c r="F179" s="331"/>
      <c r="G179" s="331"/>
      <c r="H179" s="336"/>
    </row>
    <row r="180" spans="1:8" x14ac:dyDescent="0.35">
      <c r="A180" s="335"/>
      <c r="B180" s="331"/>
      <c r="C180" s="331"/>
      <c r="D180" s="331"/>
      <c r="E180" s="331"/>
      <c r="F180" s="331"/>
      <c r="G180" s="331"/>
      <c r="H180" s="336"/>
    </row>
    <row r="181" spans="1:8" x14ac:dyDescent="0.35">
      <c r="A181" s="335"/>
      <c r="B181" s="331"/>
      <c r="C181" s="331"/>
      <c r="D181" s="331"/>
      <c r="E181" s="331"/>
      <c r="F181" s="331"/>
      <c r="G181" s="331"/>
      <c r="H181" s="336"/>
    </row>
    <row r="182" spans="1:8" ht="45.75" customHeight="1" x14ac:dyDescent="0.35">
      <c r="A182" s="337"/>
      <c r="B182" s="338"/>
      <c r="C182" s="338"/>
      <c r="D182" s="338"/>
      <c r="E182" s="338"/>
      <c r="F182" s="338"/>
      <c r="G182" s="338"/>
      <c r="H182" s="339"/>
    </row>
    <row r="183" spans="1:8" x14ac:dyDescent="0.35">
      <c r="A183" s="28" t="s">
        <v>30</v>
      </c>
      <c r="B183" s="27"/>
      <c r="C183" s="27"/>
      <c r="D183" s="27"/>
      <c r="E183" s="27"/>
      <c r="F183" s="27"/>
      <c r="G183" s="27"/>
      <c r="H183" s="29"/>
    </row>
    <row r="184" spans="1:8" x14ac:dyDescent="0.35">
      <c r="A184" s="27"/>
      <c r="B184" s="27"/>
      <c r="C184" s="27"/>
      <c r="D184" s="27"/>
      <c r="E184" s="27"/>
      <c r="F184" s="27"/>
      <c r="G184" s="27"/>
      <c r="H184" s="29"/>
    </row>
    <row r="185" spans="1:8" x14ac:dyDescent="0.35">
      <c r="A185" s="332" t="s">
        <v>79</v>
      </c>
      <c r="B185" s="333"/>
      <c r="C185" s="333"/>
      <c r="D185" s="333"/>
      <c r="E185" s="333"/>
      <c r="F185" s="333"/>
      <c r="G185" s="333"/>
      <c r="H185" s="334"/>
    </row>
    <row r="186" spans="1:8" x14ac:dyDescent="0.35">
      <c r="A186" s="335"/>
      <c r="B186" s="331"/>
      <c r="C186" s="331"/>
      <c r="D186" s="331"/>
      <c r="E186" s="331"/>
      <c r="F186" s="331"/>
      <c r="G186" s="331"/>
      <c r="H186" s="336"/>
    </row>
    <row r="187" spans="1:8" ht="30.75" customHeight="1" x14ac:dyDescent="0.35">
      <c r="A187" s="337"/>
      <c r="B187" s="338"/>
      <c r="C187" s="338"/>
      <c r="D187" s="338"/>
      <c r="E187" s="338"/>
      <c r="F187" s="338"/>
      <c r="G187" s="338"/>
      <c r="H187" s="339"/>
    </row>
    <row r="188" spans="1:8" x14ac:dyDescent="0.35">
      <c r="A188" s="332" t="s">
        <v>80</v>
      </c>
      <c r="B188" s="333"/>
      <c r="C188" s="333"/>
      <c r="D188" s="333"/>
      <c r="E188" s="333"/>
      <c r="F188" s="333"/>
      <c r="G188" s="333"/>
      <c r="H188" s="334"/>
    </row>
    <row r="189" spans="1:8" x14ac:dyDescent="0.35">
      <c r="A189" s="335"/>
      <c r="B189" s="331"/>
      <c r="C189" s="331"/>
      <c r="D189" s="331"/>
      <c r="E189" s="331"/>
      <c r="F189" s="331"/>
      <c r="G189" s="331"/>
      <c r="H189" s="336"/>
    </row>
    <row r="190" spans="1:8" x14ac:dyDescent="0.35">
      <c r="A190" s="335"/>
      <c r="B190" s="331"/>
      <c r="C190" s="331"/>
      <c r="D190" s="331"/>
      <c r="E190" s="331"/>
      <c r="F190" s="331"/>
      <c r="G190" s="331"/>
      <c r="H190" s="336"/>
    </row>
    <row r="191" spans="1:8" ht="30.75" customHeight="1" x14ac:dyDescent="0.35">
      <c r="A191" s="337"/>
      <c r="B191" s="338"/>
      <c r="C191" s="338"/>
      <c r="D191" s="338"/>
      <c r="E191" s="338"/>
      <c r="F191" s="338"/>
      <c r="G191" s="338"/>
      <c r="H191" s="339"/>
    </row>
    <row r="192" spans="1:8" x14ac:dyDescent="0.35">
      <c r="A192" s="332" t="s">
        <v>81</v>
      </c>
      <c r="B192" s="333"/>
      <c r="C192" s="333"/>
      <c r="D192" s="333"/>
      <c r="E192" s="333"/>
      <c r="F192" s="333"/>
      <c r="G192" s="333"/>
      <c r="H192" s="334"/>
    </row>
    <row r="193" spans="1:9" x14ac:dyDescent="0.35">
      <c r="A193" s="335"/>
      <c r="B193" s="331"/>
      <c r="C193" s="331"/>
      <c r="D193" s="331"/>
      <c r="E193" s="331"/>
      <c r="F193" s="331"/>
      <c r="G193" s="331"/>
      <c r="H193" s="336"/>
    </row>
    <row r="194" spans="1:9" ht="31.5" customHeight="1" x14ac:dyDescent="0.35">
      <c r="A194" s="337"/>
      <c r="B194" s="338"/>
      <c r="C194" s="338"/>
      <c r="D194" s="338"/>
      <c r="E194" s="338"/>
      <c r="F194" s="338"/>
      <c r="G194" s="338"/>
      <c r="H194" s="339"/>
    </row>
    <row r="195" spans="1:9" x14ac:dyDescent="0.35">
      <c r="A195" s="332"/>
      <c r="B195" s="333"/>
      <c r="C195" s="333"/>
      <c r="D195" s="333"/>
      <c r="E195" s="333"/>
      <c r="F195" s="333"/>
      <c r="G195" s="333"/>
      <c r="H195" s="334"/>
    </row>
    <row r="196" spans="1:9" x14ac:dyDescent="0.35">
      <c r="A196" s="335"/>
      <c r="B196" s="331"/>
      <c r="C196" s="331"/>
      <c r="D196" s="331"/>
      <c r="E196" s="331"/>
      <c r="F196" s="331"/>
      <c r="G196" s="331"/>
      <c r="H196" s="336"/>
    </row>
    <row r="197" spans="1:9" x14ac:dyDescent="0.35">
      <c r="A197" s="335"/>
      <c r="B197" s="331"/>
      <c r="C197" s="331"/>
      <c r="D197" s="331"/>
      <c r="E197" s="331"/>
      <c r="F197" s="331"/>
      <c r="G197" s="331"/>
      <c r="H197" s="336"/>
    </row>
    <row r="198" spans="1:9" x14ac:dyDescent="0.35">
      <c r="A198" s="337"/>
      <c r="B198" s="338"/>
      <c r="C198" s="338"/>
      <c r="D198" s="338"/>
      <c r="E198" s="338"/>
      <c r="F198" s="338"/>
      <c r="G198" s="338"/>
      <c r="H198" s="339"/>
    </row>
    <row r="199" spans="1:9" x14ac:dyDescent="0.35">
      <c r="A199" s="346" t="s">
        <v>113</v>
      </c>
      <c r="B199" s="346"/>
      <c r="C199" s="346"/>
      <c r="D199" s="346"/>
      <c r="E199" s="346"/>
      <c r="F199" s="346"/>
      <c r="G199" s="346"/>
      <c r="H199" s="346"/>
      <c r="I199" s="346"/>
    </row>
    <row r="200" spans="1:9" ht="15" thickBot="1" x14ac:dyDescent="0.4"/>
    <row r="201" spans="1:9" ht="15.5" thickTop="1" thickBot="1" x14ac:dyDescent="0.4">
      <c r="A201" s="347"/>
      <c r="B201" s="348"/>
      <c r="C201" s="348"/>
      <c r="D201" s="348"/>
      <c r="E201" s="348"/>
      <c r="F201" s="348"/>
      <c r="G201" s="128"/>
      <c r="H201" s="129"/>
    </row>
    <row r="202" spans="1:9" ht="15.5" thickTop="1" thickBot="1" x14ac:dyDescent="0.4">
      <c r="A202" s="330"/>
      <c r="B202" s="331"/>
      <c r="C202" s="331"/>
      <c r="D202" s="331"/>
      <c r="E202" s="331"/>
      <c r="F202" s="331"/>
      <c r="G202" s="34"/>
      <c r="H202" s="56"/>
    </row>
    <row r="203" spans="1:9" ht="15" thickTop="1" x14ac:dyDescent="0.35">
      <c r="A203" s="330" t="s">
        <v>88</v>
      </c>
      <c r="B203" s="331"/>
      <c r="C203" s="331"/>
      <c r="D203" s="331"/>
      <c r="E203" s="331"/>
      <c r="F203" s="331"/>
      <c r="G203" s="34" t="s">
        <v>34</v>
      </c>
      <c r="H203" s="56">
        <v>0.1072</v>
      </c>
    </row>
    <row r="204" spans="1:9" ht="15" thickBot="1" x14ac:dyDescent="0.4">
      <c r="A204" s="280" t="s">
        <v>169</v>
      </c>
      <c r="B204" s="281"/>
      <c r="C204" s="281"/>
      <c r="D204" s="281"/>
      <c r="E204" s="281"/>
      <c r="F204" s="281"/>
    </row>
    <row r="205" spans="1:9" ht="15" thickTop="1" x14ac:dyDescent="0.35">
      <c r="A205" s="283" t="s">
        <v>171</v>
      </c>
      <c r="B205" s="281"/>
      <c r="C205" s="281"/>
      <c r="D205" s="281"/>
      <c r="E205" s="281"/>
      <c r="F205" s="281"/>
      <c r="G205" s="282" t="s">
        <v>34</v>
      </c>
      <c r="H205" s="56">
        <v>1.5E-3</v>
      </c>
    </row>
    <row r="207" spans="1:9" ht="23.5" x14ac:dyDescent="0.35">
      <c r="A207" s="340" t="s">
        <v>14</v>
      </c>
      <c r="B207" s="341"/>
      <c r="C207" s="341"/>
      <c r="D207" s="341"/>
      <c r="E207" s="341"/>
      <c r="F207" s="341"/>
      <c r="G207" s="341"/>
      <c r="H207" s="341"/>
    </row>
    <row r="208" spans="1:9" ht="18" x14ac:dyDescent="0.35">
      <c r="A208" s="328" t="s">
        <v>28</v>
      </c>
      <c r="B208" s="328"/>
      <c r="C208" s="328"/>
      <c r="D208" s="328"/>
      <c r="E208" s="328"/>
      <c r="F208" s="328"/>
      <c r="G208" s="328"/>
      <c r="H208" s="328"/>
    </row>
    <row r="209" spans="1:8" ht="15" customHeight="1" x14ac:dyDescent="0.35">
      <c r="A209" s="329" t="str">
        <f>$A$5</f>
        <v>Effective Date May 1, 2020</v>
      </c>
      <c r="B209" s="329"/>
      <c r="C209" s="329"/>
      <c r="D209" s="329"/>
      <c r="E209" s="329"/>
      <c r="F209" s="329"/>
      <c r="G209" s="329"/>
      <c r="H209" s="329"/>
    </row>
    <row r="210" spans="1:8" x14ac:dyDescent="0.35">
      <c r="A210" s="131"/>
      <c r="B210" s="131"/>
      <c r="C210" s="131"/>
      <c r="D210" s="131"/>
      <c r="E210" s="131"/>
      <c r="F210" s="131"/>
      <c r="G210" s="131"/>
      <c r="H210" s="131"/>
    </row>
    <row r="211" spans="1:8" ht="18" x14ac:dyDescent="0.35">
      <c r="A211" s="342" t="s">
        <v>40</v>
      </c>
      <c r="B211" s="343"/>
      <c r="C211" s="343"/>
      <c r="D211" s="343"/>
      <c r="E211" s="343"/>
      <c r="F211" s="343"/>
      <c r="G211" s="343"/>
      <c r="H211" s="343"/>
    </row>
    <row r="212" spans="1:8" x14ac:dyDescent="0.35">
      <c r="A212" s="27"/>
      <c r="B212" s="27"/>
      <c r="C212" s="27"/>
      <c r="D212" s="27"/>
      <c r="E212" s="27"/>
      <c r="F212" s="27"/>
      <c r="G212" s="27"/>
      <c r="H212" s="29"/>
    </row>
    <row r="213" spans="1:8" x14ac:dyDescent="0.35">
      <c r="A213" s="332" t="s">
        <v>89</v>
      </c>
      <c r="B213" s="333"/>
      <c r="C213" s="333"/>
      <c r="D213" s="333"/>
      <c r="E213" s="333"/>
      <c r="F213" s="333"/>
      <c r="G213" s="333"/>
      <c r="H213" s="334"/>
    </row>
    <row r="214" spans="1:8" x14ac:dyDescent="0.35">
      <c r="A214" s="335"/>
      <c r="B214" s="331"/>
      <c r="C214" s="331"/>
      <c r="D214" s="331"/>
      <c r="E214" s="331"/>
      <c r="F214" s="331"/>
      <c r="G214" s="331"/>
      <c r="H214" s="336"/>
    </row>
    <row r="215" spans="1:8" x14ac:dyDescent="0.35">
      <c r="A215" s="335"/>
      <c r="B215" s="331"/>
      <c r="C215" s="331"/>
      <c r="D215" s="331"/>
      <c r="E215" s="331"/>
      <c r="F215" s="331"/>
      <c r="G215" s="331"/>
      <c r="H215" s="336"/>
    </row>
    <row r="216" spans="1:8" x14ac:dyDescent="0.35">
      <c r="A216" s="335"/>
      <c r="B216" s="331"/>
      <c r="C216" s="331"/>
      <c r="D216" s="331"/>
      <c r="E216" s="331"/>
      <c r="F216" s="331"/>
      <c r="G216" s="331"/>
      <c r="H216" s="336"/>
    </row>
    <row r="217" spans="1:8" x14ac:dyDescent="0.35">
      <c r="A217" s="335"/>
      <c r="B217" s="331"/>
      <c r="C217" s="331"/>
      <c r="D217" s="331"/>
      <c r="E217" s="331"/>
      <c r="F217" s="331"/>
      <c r="G217" s="331"/>
      <c r="H217" s="336"/>
    </row>
    <row r="218" spans="1:8" ht="180" customHeight="1" x14ac:dyDescent="0.35">
      <c r="A218" s="337"/>
      <c r="B218" s="338"/>
      <c r="C218" s="338"/>
      <c r="D218" s="338"/>
      <c r="E218" s="338"/>
      <c r="F218" s="338"/>
      <c r="G218" s="338"/>
      <c r="H218" s="339"/>
    </row>
    <row r="219" spans="1:8" x14ac:dyDescent="0.35">
      <c r="A219" s="28" t="s">
        <v>30</v>
      </c>
      <c r="B219" s="27"/>
      <c r="C219" s="27"/>
      <c r="D219" s="27"/>
      <c r="E219" s="27"/>
      <c r="F219" s="27"/>
      <c r="G219" s="27"/>
      <c r="H219" s="29"/>
    </row>
    <row r="220" spans="1:8" x14ac:dyDescent="0.35">
      <c r="A220" s="27"/>
      <c r="B220" s="27"/>
      <c r="C220" s="27"/>
      <c r="D220" s="27"/>
      <c r="E220" s="27"/>
      <c r="F220" s="27"/>
      <c r="G220" s="27"/>
      <c r="H220" s="29"/>
    </row>
    <row r="221" spans="1:8" x14ac:dyDescent="0.35">
      <c r="A221" s="332" t="s">
        <v>79</v>
      </c>
      <c r="B221" s="333"/>
      <c r="C221" s="333"/>
      <c r="D221" s="333"/>
      <c r="E221" s="333"/>
      <c r="F221" s="333"/>
      <c r="G221" s="333"/>
      <c r="H221" s="334"/>
    </row>
    <row r="222" spans="1:8" x14ac:dyDescent="0.35">
      <c r="A222" s="335"/>
      <c r="B222" s="331"/>
      <c r="C222" s="331"/>
      <c r="D222" s="331"/>
      <c r="E222" s="331"/>
      <c r="F222" s="331"/>
      <c r="G222" s="331"/>
      <c r="H222" s="336"/>
    </row>
    <row r="223" spans="1:8" x14ac:dyDescent="0.35">
      <c r="A223" s="337"/>
      <c r="B223" s="338"/>
      <c r="C223" s="338"/>
      <c r="D223" s="338"/>
      <c r="E223" s="338"/>
      <c r="F223" s="338"/>
      <c r="G223" s="338"/>
      <c r="H223" s="339"/>
    </row>
    <row r="224" spans="1:8" x14ac:dyDescent="0.35">
      <c r="A224" s="332" t="s">
        <v>80</v>
      </c>
      <c r="B224" s="333"/>
      <c r="C224" s="333"/>
      <c r="D224" s="333"/>
      <c r="E224" s="333"/>
      <c r="F224" s="333"/>
      <c r="G224" s="333"/>
      <c r="H224" s="334"/>
    </row>
    <row r="225" spans="1:8" x14ac:dyDescent="0.35">
      <c r="A225" s="335"/>
      <c r="B225" s="331"/>
      <c r="C225" s="331"/>
      <c r="D225" s="331"/>
      <c r="E225" s="331"/>
      <c r="F225" s="331"/>
      <c r="G225" s="331"/>
      <c r="H225" s="336"/>
    </row>
    <row r="226" spans="1:8" x14ac:dyDescent="0.35">
      <c r="A226" s="335"/>
      <c r="B226" s="331"/>
      <c r="C226" s="331"/>
      <c r="D226" s="331"/>
      <c r="E226" s="331"/>
      <c r="F226" s="331"/>
      <c r="G226" s="331"/>
      <c r="H226" s="336"/>
    </row>
    <row r="227" spans="1:8" x14ac:dyDescent="0.35">
      <c r="A227" s="337"/>
      <c r="B227" s="338"/>
      <c r="C227" s="338"/>
      <c r="D227" s="338"/>
      <c r="E227" s="338"/>
      <c r="F227" s="338"/>
      <c r="G227" s="338"/>
      <c r="H227" s="339"/>
    </row>
    <row r="228" spans="1:8" x14ac:dyDescent="0.35">
      <c r="A228" s="332" t="s">
        <v>81</v>
      </c>
      <c r="B228" s="333"/>
      <c r="C228" s="333"/>
      <c r="D228" s="333"/>
      <c r="E228" s="333"/>
      <c r="F228" s="333"/>
      <c r="G228" s="333"/>
      <c r="H228" s="334"/>
    </row>
    <row r="229" spans="1:8" x14ac:dyDescent="0.35">
      <c r="A229" s="335"/>
      <c r="B229" s="331"/>
      <c r="C229" s="331"/>
      <c r="D229" s="331"/>
      <c r="E229" s="331"/>
      <c r="F229" s="331"/>
      <c r="G229" s="331"/>
      <c r="H229" s="336"/>
    </row>
    <row r="230" spans="1:8" x14ac:dyDescent="0.35">
      <c r="A230" s="337"/>
      <c r="B230" s="338"/>
      <c r="C230" s="338"/>
      <c r="D230" s="338"/>
      <c r="E230" s="338"/>
      <c r="F230" s="338"/>
      <c r="G230" s="338"/>
      <c r="H230" s="339"/>
    </row>
    <row r="231" spans="1:8" x14ac:dyDescent="0.35">
      <c r="A231" s="332"/>
      <c r="B231" s="333"/>
      <c r="C231" s="333"/>
      <c r="D231" s="333"/>
      <c r="E231" s="333"/>
      <c r="F231" s="333"/>
      <c r="G231" s="333"/>
      <c r="H231" s="334"/>
    </row>
    <row r="232" spans="1:8" x14ac:dyDescent="0.35">
      <c r="A232" s="335"/>
      <c r="B232" s="331"/>
      <c r="C232" s="331"/>
      <c r="D232" s="331"/>
      <c r="E232" s="331"/>
      <c r="F232" s="331"/>
      <c r="G232" s="331"/>
      <c r="H232" s="336"/>
    </row>
    <row r="233" spans="1:8" x14ac:dyDescent="0.35">
      <c r="A233" s="335"/>
      <c r="B233" s="331"/>
      <c r="C233" s="331"/>
      <c r="D233" s="331"/>
      <c r="E233" s="331"/>
      <c r="F233" s="331"/>
      <c r="G233" s="331"/>
      <c r="H233" s="336"/>
    </row>
    <row r="234" spans="1:8" x14ac:dyDescent="0.35">
      <c r="A234" s="337"/>
      <c r="B234" s="338"/>
      <c r="C234" s="338"/>
      <c r="D234" s="338"/>
      <c r="E234" s="338"/>
      <c r="F234" s="338"/>
      <c r="G234" s="338"/>
      <c r="H234" s="339"/>
    </row>
    <row r="235" spans="1:8" x14ac:dyDescent="0.35">
      <c r="A235" s="28" t="s">
        <v>110</v>
      </c>
      <c r="B235" s="27"/>
      <c r="C235" s="27"/>
      <c r="D235" s="27"/>
      <c r="E235" s="27"/>
      <c r="F235" s="27"/>
      <c r="G235" s="27"/>
      <c r="H235" s="29"/>
    </row>
    <row r="236" spans="1:8" ht="15" thickBot="1" x14ac:dyDescent="0.4">
      <c r="A236" s="330"/>
      <c r="B236" s="331"/>
      <c r="C236" s="331"/>
      <c r="D236" s="331"/>
      <c r="E236" s="331"/>
      <c r="F236" s="331"/>
      <c r="G236" s="34"/>
      <c r="H236" s="38"/>
    </row>
    <row r="237" spans="1:8" ht="15" thickTop="1" x14ac:dyDescent="0.35">
      <c r="A237" s="344" t="s">
        <v>97</v>
      </c>
      <c r="B237" s="345"/>
      <c r="C237" s="345"/>
      <c r="D237" s="345"/>
      <c r="E237" s="345"/>
      <c r="F237" s="345"/>
      <c r="G237" s="35" t="s">
        <v>34</v>
      </c>
      <c r="H237" s="56">
        <v>0.63500000000000001</v>
      </c>
    </row>
    <row r="238" spans="1:8" ht="15" thickBot="1" x14ac:dyDescent="0.4">
      <c r="A238" s="280" t="s">
        <v>170</v>
      </c>
      <c r="B238" s="281"/>
      <c r="C238" s="281"/>
      <c r="D238" s="281"/>
      <c r="E238" s="281"/>
      <c r="F238" s="281"/>
    </row>
    <row r="239" spans="1:8" ht="15.5" thickTop="1" thickBot="1" x14ac:dyDescent="0.4">
      <c r="A239" s="283" t="s">
        <v>179</v>
      </c>
      <c r="B239" s="281"/>
      <c r="C239" s="281"/>
      <c r="D239" s="281"/>
      <c r="E239" s="281"/>
      <c r="F239" s="281"/>
      <c r="G239" s="282" t="s">
        <v>34</v>
      </c>
      <c r="H239" s="55">
        <v>8.9999999999999993E-3</v>
      </c>
    </row>
    <row r="240" spans="1:8" ht="15" thickTop="1" x14ac:dyDescent="0.35">
      <c r="A240" s="344" t="s">
        <v>104</v>
      </c>
      <c r="B240" s="345"/>
      <c r="C240" s="345"/>
      <c r="D240" s="345"/>
      <c r="E240" s="345"/>
      <c r="F240" s="345"/>
      <c r="G240" s="35" t="s">
        <v>34</v>
      </c>
      <c r="H240" s="56">
        <v>0.72550000000000003</v>
      </c>
    </row>
    <row r="241" spans="1:9" ht="15" thickBot="1" x14ac:dyDescent="0.4">
      <c r="A241" s="280" t="s">
        <v>170</v>
      </c>
      <c r="B241" s="281"/>
      <c r="C241" s="281"/>
      <c r="D241" s="281"/>
      <c r="E241" s="281"/>
      <c r="F241" s="281"/>
    </row>
    <row r="242" spans="1:9" ht="15" thickTop="1" x14ac:dyDescent="0.35">
      <c r="A242" s="283" t="s">
        <v>174</v>
      </c>
      <c r="B242" s="281"/>
      <c r="C242" s="281"/>
      <c r="D242" s="281"/>
      <c r="E242" s="281"/>
      <c r="F242" s="281"/>
      <c r="G242" s="282" t="s">
        <v>34</v>
      </c>
      <c r="H242" s="55">
        <v>1.03E-2</v>
      </c>
    </row>
    <row r="244" spans="1:9" ht="23.5" x14ac:dyDescent="0.35">
      <c r="A244" s="340" t="s">
        <v>14</v>
      </c>
      <c r="B244" s="341"/>
      <c r="C244" s="341"/>
      <c r="D244" s="341"/>
      <c r="E244" s="341"/>
      <c r="F244" s="341"/>
      <c r="G244" s="341"/>
      <c r="H244" s="341"/>
      <c r="I244" s="57"/>
    </row>
    <row r="245" spans="1:9" ht="18" x14ac:dyDescent="0.35">
      <c r="A245" s="328" t="s">
        <v>28</v>
      </c>
      <c r="B245" s="328"/>
      <c r="C245" s="328"/>
      <c r="D245" s="328"/>
      <c r="E245" s="328"/>
      <c r="F245" s="328"/>
      <c r="G245" s="328"/>
      <c r="H245" s="328"/>
    </row>
    <row r="246" spans="1:9" ht="15" customHeight="1" x14ac:dyDescent="0.35">
      <c r="A246" s="329" t="str">
        <f>$A$5</f>
        <v>Effective Date May 1, 2020</v>
      </c>
      <c r="B246" s="329"/>
      <c r="C246" s="329"/>
      <c r="D246" s="329"/>
      <c r="E246" s="329"/>
      <c r="F246" s="329"/>
      <c r="G246" s="329"/>
      <c r="H246" s="329"/>
    </row>
    <row r="247" spans="1:9" x14ac:dyDescent="0.35">
      <c r="A247" s="131"/>
      <c r="B247" s="131"/>
      <c r="C247" s="131"/>
      <c r="D247" s="131"/>
      <c r="E247" s="131"/>
      <c r="F247" s="131"/>
      <c r="G247" s="131"/>
      <c r="H247" s="131"/>
    </row>
    <row r="248" spans="1:9" ht="18" x14ac:dyDescent="0.35">
      <c r="A248" s="342" t="s">
        <v>41</v>
      </c>
      <c r="B248" s="343"/>
      <c r="C248" s="343"/>
      <c r="D248" s="343"/>
      <c r="E248" s="343"/>
      <c r="F248" s="343"/>
      <c r="G248" s="343"/>
      <c r="H248" s="343"/>
    </row>
    <row r="249" spans="1:9" x14ac:dyDescent="0.35">
      <c r="A249" s="27"/>
      <c r="B249" s="27"/>
      <c r="C249" s="27"/>
      <c r="D249" s="27"/>
      <c r="E249" s="27"/>
      <c r="F249" s="27"/>
      <c r="G249" s="27"/>
      <c r="H249" s="29"/>
    </row>
    <row r="250" spans="1:9" x14ac:dyDescent="0.35">
      <c r="A250" s="332" t="s">
        <v>94</v>
      </c>
      <c r="B250" s="333"/>
      <c r="C250" s="333"/>
      <c r="D250" s="333"/>
      <c r="E250" s="333"/>
      <c r="F250" s="333"/>
      <c r="G250" s="333"/>
      <c r="H250" s="334"/>
    </row>
    <row r="251" spans="1:9" x14ac:dyDescent="0.35">
      <c r="A251" s="335"/>
      <c r="B251" s="331"/>
      <c r="C251" s="331"/>
      <c r="D251" s="331"/>
      <c r="E251" s="331"/>
      <c r="F251" s="331"/>
      <c r="G251" s="331"/>
      <c r="H251" s="336"/>
    </row>
    <row r="252" spans="1:9" x14ac:dyDescent="0.35">
      <c r="A252" s="335"/>
      <c r="B252" s="331"/>
      <c r="C252" s="331"/>
      <c r="D252" s="331"/>
      <c r="E252" s="331"/>
      <c r="F252" s="331"/>
      <c r="G252" s="331"/>
      <c r="H252" s="336"/>
    </row>
    <row r="253" spans="1:9" x14ac:dyDescent="0.35">
      <c r="A253" s="335"/>
      <c r="B253" s="331"/>
      <c r="C253" s="331"/>
      <c r="D253" s="331"/>
      <c r="E253" s="331"/>
      <c r="F253" s="331"/>
      <c r="G253" s="331"/>
      <c r="H253" s="336"/>
    </row>
    <row r="254" spans="1:9" x14ac:dyDescent="0.35">
      <c r="A254" s="335"/>
      <c r="B254" s="331"/>
      <c r="C254" s="331"/>
      <c r="D254" s="331"/>
      <c r="E254" s="331"/>
      <c r="F254" s="331"/>
      <c r="G254" s="331"/>
      <c r="H254" s="336"/>
    </row>
    <row r="255" spans="1:9" ht="195.75" customHeight="1" x14ac:dyDescent="0.35">
      <c r="A255" s="337"/>
      <c r="B255" s="338"/>
      <c r="C255" s="338"/>
      <c r="D255" s="338"/>
      <c r="E255" s="338"/>
      <c r="F255" s="338"/>
      <c r="G255" s="338"/>
      <c r="H255" s="339"/>
    </row>
    <row r="256" spans="1:9" x14ac:dyDescent="0.35">
      <c r="A256" s="28" t="s">
        <v>30</v>
      </c>
      <c r="B256" s="27"/>
      <c r="C256" s="27"/>
      <c r="D256" s="27"/>
      <c r="E256" s="27"/>
      <c r="F256" s="27"/>
      <c r="G256" s="27"/>
      <c r="H256" s="29"/>
    </row>
    <row r="257" spans="1:8" x14ac:dyDescent="0.35">
      <c r="A257" s="27"/>
      <c r="B257" s="27"/>
      <c r="C257" s="27"/>
      <c r="D257" s="27"/>
      <c r="E257" s="27"/>
      <c r="F257" s="27"/>
      <c r="G257" s="27"/>
      <c r="H257" s="29"/>
    </row>
    <row r="258" spans="1:8" x14ac:dyDescent="0.35">
      <c r="A258" s="332" t="s">
        <v>79</v>
      </c>
      <c r="B258" s="333"/>
      <c r="C258" s="333"/>
      <c r="D258" s="333"/>
      <c r="E258" s="333"/>
      <c r="F258" s="333"/>
      <c r="G258" s="333"/>
      <c r="H258" s="334"/>
    </row>
    <row r="259" spans="1:8" x14ac:dyDescent="0.35">
      <c r="A259" s="335"/>
      <c r="B259" s="331"/>
      <c r="C259" s="331"/>
      <c r="D259" s="331"/>
      <c r="E259" s="331"/>
      <c r="F259" s="331"/>
      <c r="G259" s="331"/>
      <c r="H259" s="336"/>
    </row>
    <row r="260" spans="1:8" x14ac:dyDescent="0.35">
      <c r="A260" s="337"/>
      <c r="B260" s="338"/>
      <c r="C260" s="338"/>
      <c r="D260" s="338"/>
      <c r="E260" s="338"/>
      <c r="F260" s="338"/>
      <c r="G260" s="338"/>
      <c r="H260" s="339"/>
    </row>
    <row r="261" spans="1:8" x14ac:dyDescent="0.35">
      <c r="A261" s="332" t="s">
        <v>95</v>
      </c>
      <c r="B261" s="333"/>
      <c r="C261" s="333"/>
      <c r="D261" s="333"/>
      <c r="E261" s="333"/>
      <c r="F261" s="333"/>
      <c r="G261" s="333"/>
      <c r="H261" s="334"/>
    </row>
    <row r="262" spans="1:8" x14ac:dyDescent="0.35">
      <c r="A262" s="335"/>
      <c r="B262" s="331"/>
      <c r="C262" s="331"/>
      <c r="D262" s="331"/>
      <c r="E262" s="331"/>
      <c r="F262" s="331"/>
      <c r="G262" s="331"/>
      <c r="H262" s="336"/>
    </row>
    <row r="263" spans="1:8" x14ac:dyDescent="0.35">
      <c r="A263" s="335"/>
      <c r="B263" s="331"/>
      <c r="C263" s="331"/>
      <c r="D263" s="331"/>
      <c r="E263" s="331"/>
      <c r="F263" s="331"/>
      <c r="G263" s="331"/>
      <c r="H263" s="336"/>
    </row>
    <row r="264" spans="1:8" ht="32.25" customHeight="1" x14ac:dyDescent="0.35">
      <c r="A264" s="337"/>
      <c r="B264" s="338"/>
      <c r="C264" s="338"/>
      <c r="D264" s="338"/>
      <c r="E264" s="338"/>
      <c r="F264" s="338"/>
      <c r="G264" s="338"/>
      <c r="H264" s="339"/>
    </row>
    <row r="265" spans="1:8" x14ac:dyDescent="0.35">
      <c r="A265" s="332" t="s">
        <v>81</v>
      </c>
      <c r="B265" s="333"/>
      <c r="C265" s="333"/>
      <c r="D265" s="333"/>
      <c r="E265" s="333"/>
      <c r="F265" s="333"/>
      <c r="G265" s="333"/>
      <c r="H265" s="334"/>
    </row>
    <row r="266" spans="1:8" x14ac:dyDescent="0.35">
      <c r="A266" s="335"/>
      <c r="B266" s="331"/>
      <c r="C266" s="331"/>
      <c r="D266" s="331"/>
      <c r="E266" s="331"/>
      <c r="F266" s="331"/>
      <c r="G266" s="331"/>
      <c r="H266" s="336"/>
    </row>
    <row r="267" spans="1:8" ht="33.75" customHeight="1" x14ac:dyDescent="0.35">
      <c r="A267" s="337"/>
      <c r="B267" s="338"/>
      <c r="C267" s="338"/>
      <c r="D267" s="338"/>
      <c r="E267" s="338"/>
      <c r="F267" s="338"/>
      <c r="G267" s="338"/>
      <c r="H267" s="339"/>
    </row>
    <row r="268" spans="1:8" x14ac:dyDescent="0.35">
      <c r="A268" s="332"/>
      <c r="B268" s="333"/>
      <c r="C268" s="333"/>
      <c r="D268" s="333"/>
      <c r="E268" s="333"/>
      <c r="F268" s="333"/>
      <c r="G268" s="333"/>
      <c r="H268" s="334"/>
    </row>
    <row r="269" spans="1:8" x14ac:dyDescent="0.35">
      <c r="A269" s="335"/>
      <c r="B269" s="331"/>
      <c r="C269" s="331"/>
      <c r="D269" s="331"/>
      <c r="E269" s="331"/>
      <c r="F269" s="331"/>
      <c r="G269" s="331"/>
      <c r="H269" s="336"/>
    </row>
    <row r="270" spans="1:8" x14ac:dyDescent="0.35">
      <c r="A270" s="335"/>
      <c r="B270" s="331"/>
      <c r="C270" s="331"/>
      <c r="D270" s="331"/>
      <c r="E270" s="331"/>
      <c r="F270" s="331"/>
      <c r="G270" s="331"/>
      <c r="H270" s="336"/>
    </row>
    <row r="271" spans="1:8" x14ac:dyDescent="0.35">
      <c r="A271" s="337"/>
      <c r="B271" s="338"/>
      <c r="C271" s="338"/>
      <c r="D271" s="338"/>
      <c r="E271" s="338"/>
      <c r="F271" s="338"/>
      <c r="G271" s="338"/>
      <c r="H271" s="339"/>
    </row>
    <row r="272" spans="1:8" x14ac:dyDescent="0.35">
      <c r="A272" s="28" t="s">
        <v>111</v>
      </c>
      <c r="B272" s="27"/>
      <c r="C272" s="27"/>
      <c r="D272" s="27"/>
      <c r="E272" s="27"/>
      <c r="F272" s="27"/>
      <c r="G272" s="27"/>
      <c r="H272" s="29"/>
    </row>
    <row r="273" spans="1:8" ht="15" thickBot="1" x14ac:dyDescent="0.4">
      <c r="A273" s="330"/>
      <c r="B273" s="331"/>
      <c r="C273" s="331"/>
      <c r="D273" s="331"/>
      <c r="E273" s="331"/>
      <c r="F273" s="331"/>
      <c r="G273" s="34"/>
      <c r="H273" s="38"/>
    </row>
    <row r="274" spans="1:8" ht="15" thickTop="1" x14ac:dyDescent="0.35">
      <c r="A274" s="344" t="s">
        <v>97</v>
      </c>
      <c r="B274" s="345"/>
      <c r="C274" s="345"/>
      <c r="D274" s="345"/>
      <c r="E274" s="345"/>
      <c r="F274" s="345"/>
      <c r="G274" s="35" t="s">
        <v>34</v>
      </c>
      <c r="H274" s="56">
        <v>0.9587</v>
      </c>
    </row>
    <row r="275" spans="1:8" ht="15" thickBot="1" x14ac:dyDescent="0.4">
      <c r="A275" s="280" t="s">
        <v>170</v>
      </c>
      <c r="B275" s="281"/>
      <c r="C275" s="281"/>
      <c r="D275" s="281"/>
      <c r="E275" s="281"/>
      <c r="F275" s="281"/>
    </row>
    <row r="276" spans="1:8" ht="15.5" thickTop="1" thickBot="1" x14ac:dyDescent="0.4">
      <c r="A276" s="283" t="s">
        <v>179</v>
      </c>
      <c r="B276" s="281"/>
      <c r="C276" s="281"/>
      <c r="D276" s="281"/>
      <c r="E276" s="281"/>
      <c r="F276" s="281"/>
      <c r="G276" s="282" t="s">
        <v>34</v>
      </c>
      <c r="H276" s="55">
        <v>1.3599999999999999E-2</v>
      </c>
    </row>
    <row r="277" spans="1:8" ht="15" thickTop="1" x14ac:dyDescent="0.35">
      <c r="A277" s="344" t="s">
        <v>104</v>
      </c>
      <c r="B277" s="345"/>
      <c r="C277" s="345"/>
      <c r="D277" s="345"/>
      <c r="E277" s="345"/>
      <c r="F277" s="345"/>
      <c r="G277" s="35" t="s">
        <v>34</v>
      </c>
      <c r="H277" s="56">
        <v>1.0491999999999999</v>
      </c>
    </row>
    <row r="278" spans="1:8" ht="15" thickBot="1" x14ac:dyDescent="0.4">
      <c r="A278" s="280" t="s">
        <v>170</v>
      </c>
      <c r="B278" s="281"/>
      <c r="C278" s="281"/>
      <c r="D278" s="281"/>
      <c r="E278" s="281"/>
      <c r="F278" s="281"/>
    </row>
    <row r="279" spans="1:8" ht="15" thickTop="1" x14ac:dyDescent="0.35">
      <c r="A279" s="283" t="s">
        <v>174</v>
      </c>
      <c r="B279" s="281"/>
      <c r="C279" s="281"/>
      <c r="D279" s="281"/>
      <c r="E279" s="281"/>
      <c r="F279" s="281"/>
      <c r="G279" s="282" t="s">
        <v>34</v>
      </c>
      <c r="H279" s="55">
        <v>1.49E-2</v>
      </c>
    </row>
    <row r="281" spans="1:8" ht="23.5" x14ac:dyDescent="0.35">
      <c r="A281" s="340" t="s">
        <v>14</v>
      </c>
      <c r="B281" s="341"/>
      <c r="C281" s="341"/>
      <c r="D281" s="341"/>
      <c r="E281" s="341"/>
      <c r="F281" s="341"/>
      <c r="G281" s="341"/>
      <c r="H281" s="341"/>
    </row>
    <row r="282" spans="1:8" ht="18" x14ac:dyDescent="0.35">
      <c r="A282" s="328" t="s">
        <v>28</v>
      </c>
      <c r="B282" s="328"/>
      <c r="C282" s="328"/>
      <c r="D282" s="328"/>
      <c r="E282" s="328"/>
      <c r="F282" s="328"/>
      <c r="G282" s="328"/>
      <c r="H282" s="328"/>
    </row>
    <row r="283" spans="1:8" ht="15" customHeight="1" x14ac:dyDescent="0.35">
      <c r="A283" s="329" t="str">
        <f>$A$5</f>
        <v>Effective Date May 1, 2020</v>
      </c>
      <c r="B283" s="329"/>
      <c r="C283" s="329"/>
      <c r="D283" s="329"/>
      <c r="E283" s="329"/>
      <c r="F283" s="329"/>
      <c r="G283" s="329"/>
      <c r="H283" s="329"/>
    </row>
    <row r="284" spans="1:8" x14ac:dyDescent="0.35">
      <c r="A284" s="131"/>
      <c r="B284" s="131"/>
      <c r="C284" s="131"/>
      <c r="D284" s="131"/>
      <c r="E284" s="131"/>
      <c r="F284" s="131"/>
      <c r="G284" s="131"/>
      <c r="H284" s="131"/>
    </row>
    <row r="285" spans="1:8" ht="18" x14ac:dyDescent="0.35">
      <c r="A285" s="342" t="s">
        <v>42</v>
      </c>
      <c r="B285" s="343"/>
      <c r="C285" s="343"/>
      <c r="D285" s="343"/>
      <c r="E285" s="343"/>
      <c r="F285" s="343"/>
      <c r="G285" s="343"/>
      <c r="H285" s="343"/>
    </row>
    <row r="286" spans="1:8" x14ac:dyDescent="0.35">
      <c r="A286" s="27"/>
      <c r="B286" s="27"/>
      <c r="C286" s="27"/>
      <c r="D286" s="27"/>
      <c r="E286" s="27"/>
      <c r="F286" s="27"/>
      <c r="G286" s="27"/>
      <c r="H286" s="27"/>
    </row>
    <row r="287" spans="1:8" x14ac:dyDescent="0.35">
      <c r="A287" s="332" t="s">
        <v>106</v>
      </c>
      <c r="B287" s="333"/>
      <c r="C287" s="333"/>
      <c r="D287" s="333"/>
      <c r="E287" s="333"/>
      <c r="F287" s="333"/>
      <c r="G287" s="333"/>
      <c r="H287" s="334"/>
    </row>
    <row r="288" spans="1:8" x14ac:dyDescent="0.35">
      <c r="A288" s="335"/>
      <c r="B288" s="331"/>
      <c r="C288" s="331"/>
      <c r="D288" s="331"/>
      <c r="E288" s="331"/>
      <c r="F288" s="331"/>
      <c r="G288" s="331"/>
      <c r="H288" s="336"/>
    </row>
    <row r="289" spans="1:8" x14ac:dyDescent="0.35">
      <c r="A289" s="335"/>
      <c r="B289" s="331"/>
      <c r="C289" s="331"/>
      <c r="D289" s="331"/>
      <c r="E289" s="331"/>
      <c r="F289" s="331"/>
      <c r="G289" s="331"/>
      <c r="H289" s="336"/>
    </row>
    <row r="290" spans="1:8" x14ac:dyDescent="0.35">
      <c r="A290" s="335"/>
      <c r="B290" s="331"/>
      <c r="C290" s="331"/>
      <c r="D290" s="331"/>
      <c r="E290" s="331"/>
      <c r="F290" s="331"/>
      <c r="G290" s="331"/>
      <c r="H290" s="336"/>
    </row>
    <row r="291" spans="1:8" x14ac:dyDescent="0.35">
      <c r="A291" s="335"/>
      <c r="B291" s="331"/>
      <c r="C291" s="331"/>
      <c r="D291" s="331"/>
      <c r="E291" s="331"/>
      <c r="F291" s="331"/>
      <c r="G291" s="331"/>
      <c r="H291" s="336"/>
    </row>
    <row r="292" spans="1:8" ht="213.75" customHeight="1" x14ac:dyDescent="0.35">
      <c r="A292" s="337"/>
      <c r="B292" s="338"/>
      <c r="C292" s="338"/>
      <c r="D292" s="338"/>
      <c r="E292" s="338"/>
      <c r="F292" s="338"/>
      <c r="G292" s="338"/>
      <c r="H292" s="339"/>
    </row>
    <row r="293" spans="1:8" x14ac:dyDescent="0.35">
      <c r="A293" s="28" t="s">
        <v>30</v>
      </c>
      <c r="B293" s="27"/>
      <c r="C293" s="27"/>
      <c r="D293" s="27"/>
      <c r="E293" s="27"/>
      <c r="F293" s="27"/>
      <c r="G293" s="27"/>
      <c r="H293" s="27"/>
    </row>
    <row r="294" spans="1:8" x14ac:dyDescent="0.35">
      <c r="A294" s="27"/>
      <c r="B294" s="27"/>
      <c r="C294" s="27"/>
      <c r="D294" s="27"/>
      <c r="E294" s="27"/>
      <c r="F294" s="27"/>
      <c r="G294" s="27"/>
      <c r="H294" s="27"/>
    </row>
    <row r="295" spans="1:8" x14ac:dyDescent="0.35">
      <c r="A295" s="332" t="s">
        <v>79</v>
      </c>
      <c r="B295" s="333"/>
      <c r="C295" s="333"/>
      <c r="D295" s="333"/>
      <c r="E295" s="333"/>
      <c r="F295" s="333"/>
      <c r="G295" s="333"/>
      <c r="H295" s="334"/>
    </row>
    <row r="296" spans="1:8" x14ac:dyDescent="0.35">
      <c r="A296" s="335"/>
      <c r="B296" s="331"/>
      <c r="C296" s="331"/>
      <c r="D296" s="331"/>
      <c r="E296" s="331"/>
      <c r="F296" s="331"/>
      <c r="G296" s="331"/>
      <c r="H296" s="336"/>
    </row>
    <row r="297" spans="1:8" ht="30.75" customHeight="1" x14ac:dyDescent="0.35">
      <c r="A297" s="337"/>
      <c r="B297" s="338"/>
      <c r="C297" s="338"/>
      <c r="D297" s="338"/>
      <c r="E297" s="338"/>
      <c r="F297" s="338"/>
      <c r="G297" s="338"/>
      <c r="H297" s="339"/>
    </row>
    <row r="298" spans="1:8" x14ac:dyDescent="0.35">
      <c r="A298" s="332" t="s">
        <v>80</v>
      </c>
      <c r="B298" s="333"/>
      <c r="C298" s="333"/>
      <c r="D298" s="333"/>
      <c r="E298" s="333"/>
      <c r="F298" s="333"/>
      <c r="G298" s="333"/>
      <c r="H298" s="334"/>
    </row>
    <row r="299" spans="1:8" x14ac:dyDescent="0.35">
      <c r="A299" s="335"/>
      <c r="B299" s="331"/>
      <c r="C299" s="331"/>
      <c r="D299" s="331"/>
      <c r="E299" s="331"/>
      <c r="F299" s="331"/>
      <c r="G299" s="331"/>
      <c r="H299" s="336"/>
    </row>
    <row r="300" spans="1:8" x14ac:dyDescent="0.35">
      <c r="A300" s="335"/>
      <c r="B300" s="331"/>
      <c r="C300" s="331"/>
      <c r="D300" s="331"/>
      <c r="E300" s="331"/>
      <c r="F300" s="331"/>
      <c r="G300" s="331"/>
      <c r="H300" s="336"/>
    </row>
    <row r="301" spans="1:8" ht="36" customHeight="1" x14ac:dyDescent="0.35">
      <c r="A301" s="337"/>
      <c r="B301" s="338"/>
      <c r="C301" s="338"/>
      <c r="D301" s="338"/>
      <c r="E301" s="338"/>
      <c r="F301" s="338"/>
      <c r="G301" s="338"/>
      <c r="H301" s="339"/>
    </row>
    <row r="302" spans="1:8" x14ac:dyDescent="0.35">
      <c r="A302" s="332" t="s">
        <v>81</v>
      </c>
      <c r="B302" s="333"/>
      <c r="C302" s="333"/>
      <c r="D302" s="333"/>
      <c r="E302" s="333"/>
      <c r="F302" s="333"/>
      <c r="G302" s="333"/>
      <c r="H302" s="334"/>
    </row>
    <row r="303" spans="1:8" x14ac:dyDescent="0.35">
      <c r="A303" s="335"/>
      <c r="B303" s="331"/>
      <c r="C303" s="331"/>
      <c r="D303" s="331"/>
      <c r="E303" s="331"/>
      <c r="F303" s="331"/>
      <c r="G303" s="331"/>
      <c r="H303" s="336"/>
    </row>
    <row r="304" spans="1:8" ht="29.25" customHeight="1" x14ac:dyDescent="0.35">
      <c r="A304" s="337"/>
      <c r="B304" s="338"/>
      <c r="C304" s="338"/>
      <c r="D304" s="338"/>
      <c r="E304" s="338"/>
      <c r="F304" s="338"/>
      <c r="G304" s="338"/>
      <c r="H304" s="339"/>
    </row>
    <row r="305" spans="1:8" x14ac:dyDescent="0.35">
      <c r="A305" s="332"/>
      <c r="B305" s="333"/>
      <c r="C305" s="333"/>
      <c r="D305" s="333"/>
      <c r="E305" s="333"/>
      <c r="F305" s="333"/>
      <c r="G305" s="333"/>
      <c r="H305" s="334"/>
    </row>
    <row r="306" spans="1:8" x14ac:dyDescent="0.35">
      <c r="A306" s="335"/>
      <c r="B306" s="331"/>
      <c r="C306" s="331"/>
      <c r="D306" s="331"/>
      <c r="E306" s="331"/>
      <c r="F306" s="331"/>
      <c r="G306" s="331"/>
      <c r="H306" s="336"/>
    </row>
    <row r="307" spans="1:8" x14ac:dyDescent="0.35">
      <c r="A307" s="335"/>
      <c r="B307" s="331"/>
      <c r="C307" s="331"/>
      <c r="D307" s="331"/>
      <c r="E307" s="331"/>
      <c r="F307" s="331"/>
      <c r="G307" s="331"/>
      <c r="H307" s="336"/>
    </row>
    <row r="308" spans="1:8" x14ac:dyDescent="0.35">
      <c r="A308" s="337"/>
      <c r="B308" s="338"/>
      <c r="C308" s="338"/>
      <c r="D308" s="338"/>
      <c r="E308" s="338"/>
      <c r="F308" s="338"/>
      <c r="G308" s="338"/>
      <c r="H308" s="339"/>
    </row>
    <row r="309" spans="1:8" x14ac:dyDescent="0.35">
      <c r="A309" s="28" t="s">
        <v>111</v>
      </c>
      <c r="B309" s="27"/>
      <c r="C309" s="27"/>
      <c r="D309" s="27"/>
      <c r="E309" s="27"/>
      <c r="F309" s="27"/>
      <c r="G309" s="27"/>
      <c r="H309" s="27"/>
    </row>
    <row r="310" spans="1:8" ht="15" thickBot="1" x14ac:dyDescent="0.4">
      <c r="A310" s="330"/>
      <c r="B310" s="331"/>
      <c r="C310" s="331"/>
      <c r="D310" s="331"/>
      <c r="E310" s="331"/>
      <c r="F310" s="331"/>
      <c r="G310" s="34"/>
      <c r="H310" s="38"/>
    </row>
    <row r="311" spans="1:8" ht="15" thickTop="1" x14ac:dyDescent="0.35">
      <c r="A311" s="344" t="s">
        <v>88</v>
      </c>
      <c r="B311" s="345"/>
      <c r="C311" s="345"/>
      <c r="D311" s="345"/>
      <c r="E311" s="345"/>
      <c r="F311" s="345"/>
      <c r="G311" s="35" t="s">
        <v>34</v>
      </c>
      <c r="H311" s="56">
        <v>0.72550000000000003</v>
      </c>
    </row>
    <row r="312" spans="1:8" ht="15" thickBot="1" x14ac:dyDescent="0.4">
      <c r="A312" s="280" t="s">
        <v>170</v>
      </c>
      <c r="B312" s="281"/>
      <c r="C312" s="281"/>
      <c r="D312" s="281"/>
      <c r="E312" s="281"/>
      <c r="F312" s="281"/>
    </row>
    <row r="313" spans="1:8" ht="15" thickTop="1" x14ac:dyDescent="0.35">
      <c r="A313" s="283" t="s">
        <v>171</v>
      </c>
      <c r="B313" s="281"/>
      <c r="C313" s="281"/>
      <c r="D313" s="281"/>
      <c r="E313" s="281"/>
      <c r="F313" s="281"/>
      <c r="G313" s="282" t="s">
        <v>34</v>
      </c>
      <c r="H313" s="55">
        <v>1.03E-2</v>
      </c>
    </row>
    <row r="314" spans="1:8" s="20" customFormat="1" x14ac:dyDescent="0.35">
      <c r="A314" s="284"/>
      <c r="B314" s="285"/>
      <c r="C314" s="285"/>
      <c r="D314" s="285"/>
      <c r="E314" s="285"/>
      <c r="F314" s="285"/>
      <c r="G314" s="286"/>
      <c r="H314" s="287"/>
    </row>
    <row r="315" spans="1:8" ht="23.5" x14ac:dyDescent="0.35">
      <c r="A315" s="340" t="s">
        <v>14</v>
      </c>
      <c r="B315" s="341"/>
      <c r="C315" s="341"/>
      <c r="D315" s="341"/>
      <c r="E315" s="341"/>
      <c r="F315" s="341"/>
      <c r="G315" s="341"/>
      <c r="H315" s="341"/>
    </row>
    <row r="316" spans="1:8" ht="18" x14ac:dyDescent="0.35">
      <c r="A316" s="328" t="s">
        <v>28</v>
      </c>
      <c r="B316" s="328"/>
      <c r="C316" s="328"/>
      <c r="D316" s="328"/>
      <c r="E316" s="328"/>
      <c r="F316" s="328"/>
      <c r="G316" s="328"/>
      <c r="H316" s="328"/>
    </row>
    <row r="317" spans="1:8" ht="15" customHeight="1" x14ac:dyDescent="0.35">
      <c r="A317" s="329" t="str">
        <f>$A$5</f>
        <v>Effective Date May 1, 2020</v>
      </c>
      <c r="B317" s="329"/>
      <c r="C317" s="329"/>
      <c r="D317" s="329"/>
      <c r="E317" s="329"/>
      <c r="F317" s="329"/>
      <c r="G317" s="329"/>
      <c r="H317" s="329"/>
    </row>
    <row r="318" spans="1:8" x14ac:dyDescent="0.35">
      <c r="A318" s="20"/>
      <c r="B318" s="20"/>
      <c r="C318" s="20"/>
      <c r="D318" s="20"/>
      <c r="E318" s="20"/>
      <c r="F318" s="20"/>
      <c r="G318" s="20"/>
      <c r="H318" s="20"/>
    </row>
    <row r="319" spans="1:8" ht="18" x14ac:dyDescent="0.35">
      <c r="A319" s="342" t="s">
        <v>43</v>
      </c>
      <c r="B319" s="343"/>
      <c r="C319" s="343"/>
      <c r="D319" s="343"/>
      <c r="E319" s="343"/>
      <c r="F319" s="343"/>
      <c r="G319" s="343"/>
      <c r="H319" s="343"/>
    </row>
    <row r="320" spans="1:8" x14ac:dyDescent="0.35">
      <c r="A320" s="27"/>
      <c r="B320" s="27"/>
      <c r="C320" s="27"/>
      <c r="D320" s="27"/>
      <c r="E320" s="27"/>
      <c r="F320" s="27"/>
      <c r="G320" s="27"/>
      <c r="H320" s="27"/>
    </row>
    <row r="321" spans="1:8" x14ac:dyDescent="0.35">
      <c r="A321" s="332" t="s">
        <v>107</v>
      </c>
      <c r="B321" s="333"/>
      <c r="C321" s="333"/>
      <c r="D321" s="333"/>
      <c r="E321" s="333"/>
      <c r="F321" s="333"/>
      <c r="G321" s="333"/>
      <c r="H321" s="334"/>
    </row>
    <row r="322" spans="1:8" x14ac:dyDescent="0.35">
      <c r="A322" s="335"/>
      <c r="B322" s="331"/>
      <c r="C322" s="331"/>
      <c r="D322" s="331"/>
      <c r="E322" s="331"/>
      <c r="F322" s="331"/>
      <c r="G322" s="331"/>
      <c r="H322" s="336"/>
    </row>
    <row r="323" spans="1:8" x14ac:dyDescent="0.35">
      <c r="A323" s="335"/>
      <c r="B323" s="331"/>
      <c r="C323" s="331"/>
      <c r="D323" s="331"/>
      <c r="E323" s="331"/>
      <c r="F323" s="331"/>
      <c r="G323" s="331"/>
      <c r="H323" s="336"/>
    </row>
    <row r="324" spans="1:8" x14ac:dyDescent="0.35">
      <c r="A324" s="335"/>
      <c r="B324" s="331"/>
      <c r="C324" s="331"/>
      <c r="D324" s="331"/>
      <c r="E324" s="331"/>
      <c r="F324" s="331"/>
      <c r="G324" s="331"/>
      <c r="H324" s="336"/>
    </row>
    <row r="325" spans="1:8" x14ac:dyDescent="0.35">
      <c r="A325" s="335"/>
      <c r="B325" s="331"/>
      <c r="C325" s="331"/>
      <c r="D325" s="331"/>
      <c r="E325" s="331"/>
      <c r="F325" s="331"/>
      <c r="G325" s="331"/>
      <c r="H325" s="336"/>
    </row>
    <row r="326" spans="1:8" ht="204" customHeight="1" x14ac:dyDescent="0.35">
      <c r="A326" s="337"/>
      <c r="B326" s="338"/>
      <c r="C326" s="338"/>
      <c r="D326" s="338"/>
      <c r="E326" s="338"/>
      <c r="F326" s="338"/>
      <c r="G326" s="338"/>
      <c r="H326" s="339"/>
    </row>
    <row r="327" spans="1:8" x14ac:dyDescent="0.35">
      <c r="A327" s="28" t="s">
        <v>30</v>
      </c>
      <c r="B327" s="27"/>
      <c r="C327" s="27"/>
      <c r="D327" s="27"/>
      <c r="E327" s="27"/>
      <c r="F327" s="27"/>
      <c r="G327" s="27"/>
      <c r="H327" s="27"/>
    </row>
    <row r="328" spans="1:8" x14ac:dyDescent="0.35">
      <c r="A328" s="27"/>
      <c r="B328" s="27"/>
      <c r="C328" s="27"/>
      <c r="D328" s="27"/>
      <c r="E328" s="27"/>
      <c r="F328" s="27"/>
      <c r="G328" s="27"/>
      <c r="H328" s="27"/>
    </row>
    <row r="329" spans="1:8" x14ac:dyDescent="0.35">
      <c r="A329" s="332" t="s">
        <v>79</v>
      </c>
      <c r="B329" s="333"/>
      <c r="C329" s="333"/>
      <c r="D329" s="333"/>
      <c r="E329" s="333"/>
      <c r="F329" s="333"/>
      <c r="G329" s="333"/>
      <c r="H329" s="334"/>
    </row>
    <row r="330" spans="1:8" x14ac:dyDescent="0.35">
      <c r="A330" s="335"/>
      <c r="B330" s="331"/>
      <c r="C330" s="331"/>
      <c r="D330" s="331"/>
      <c r="E330" s="331"/>
      <c r="F330" s="331"/>
      <c r="G330" s="331"/>
      <c r="H330" s="336"/>
    </row>
    <row r="331" spans="1:8" ht="28.5" customHeight="1" x14ac:dyDescent="0.35">
      <c r="A331" s="337"/>
      <c r="B331" s="338"/>
      <c r="C331" s="338"/>
      <c r="D331" s="338"/>
      <c r="E331" s="338"/>
      <c r="F331" s="338"/>
      <c r="G331" s="338"/>
      <c r="H331" s="339"/>
    </row>
    <row r="332" spans="1:8" x14ac:dyDescent="0.35">
      <c r="A332" s="332" t="s">
        <v>80</v>
      </c>
      <c r="B332" s="333"/>
      <c r="C332" s="333"/>
      <c r="D332" s="333"/>
      <c r="E332" s="333"/>
      <c r="F332" s="333"/>
      <c r="G332" s="333"/>
      <c r="H332" s="334"/>
    </row>
    <row r="333" spans="1:8" x14ac:dyDescent="0.35">
      <c r="A333" s="335"/>
      <c r="B333" s="331"/>
      <c r="C333" s="331"/>
      <c r="D333" s="331"/>
      <c r="E333" s="331"/>
      <c r="F333" s="331"/>
      <c r="G333" s="331"/>
      <c r="H333" s="336"/>
    </row>
    <row r="334" spans="1:8" x14ac:dyDescent="0.35">
      <c r="A334" s="335"/>
      <c r="B334" s="331"/>
      <c r="C334" s="331"/>
      <c r="D334" s="331"/>
      <c r="E334" s="331"/>
      <c r="F334" s="331"/>
      <c r="G334" s="331"/>
      <c r="H334" s="336"/>
    </row>
    <row r="335" spans="1:8" ht="42.75" customHeight="1" x14ac:dyDescent="0.35">
      <c r="A335" s="337"/>
      <c r="B335" s="338"/>
      <c r="C335" s="338"/>
      <c r="D335" s="338"/>
      <c r="E335" s="338"/>
      <c r="F335" s="338"/>
      <c r="G335" s="338"/>
      <c r="H335" s="339"/>
    </row>
    <row r="336" spans="1:8" x14ac:dyDescent="0.35">
      <c r="A336" s="332" t="s">
        <v>81</v>
      </c>
      <c r="B336" s="333"/>
      <c r="C336" s="333"/>
      <c r="D336" s="333"/>
      <c r="E336" s="333"/>
      <c r="F336" s="333"/>
      <c r="G336" s="333"/>
      <c r="H336" s="334"/>
    </row>
    <row r="337" spans="1:8" x14ac:dyDescent="0.35">
      <c r="A337" s="335"/>
      <c r="B337" s="331"/>
      <c r="C337" s="331"/>
      <c r="D337" s="331"/>
      <c r="E337" s="331"/>
      <c r="F337" s="331"/>
      <c r="G337" s="331"/>
      <c r="H337" s="336"/>
    </row>
    <row r="338" spans="1:8" ht="28.5" customHeight="1" x14ac:dyDescent="0.35">
      <c r="A338" s="337"/>
      <c r="B338" s="338"/>
      <c r="C338" s="338"/>
      <c r="D338" s="338"/>
      <c r="E338" s="338"/>
      <c r="F338" s="338"/>
      <c r="G338" s="338"/>
      <c r="H338" s="339"/>
    </row>
    <row r="339" spans="1:8" x14ac:dyDescent="0.35">
      <c r="A339" s="332"/>
      <c r="B339" s="333"/>
      <c r="C339" s="333"/>
      <c r="D339" s="333"/>
      <c r="E339" s="333"/>
      <c r="F339" s="333"/>
      <c r="G339" s="333"/>
      <c r="H339" s="334"/>
    </row>
    <row r="340" spans="1:8" x14ac:dyDescent="0.35">
      <c r="A340" s="335"/>
      <c r="B340" s="331"/>
      <c r="C340" s="331"/>
      <c r="D340" s="331"/>
      <c r="E340" s="331"/>
      <c r="F340" s="331"/>
      <c r="G340" s="331"/>
      <c r="H340" s="336"/>
    </row>
    <row r="341" spans="1:8" x14ac:dyDescent="0.35">
      <c r="A341" s="335"/>
      <c r="B341" s="331"/>
      <c r="C341" s="331"/>
      <c r="D341" s="331"/>
      <c r="E341" s="331"/>
      <c r="F341" s="331"/>
      <c r="G341" s="331"/>
      <c r="H341" s="336"/>
    </row>
    <row r="342" spans="1:8" x14ac:dyDescent="0.35">
      <c r="A342" s="337"/>
      <c r="B342" s="338"/>
      <c r="C342" s="338"/>
      <c r="D342" s="338"/>
      <c r="E342" s="338"/>
      <c r="F342" s="338"/>
      <c r="G342" s="338"/>
      <c r="H342" s="339"/>
    </row>
    <row r="343" spans="1:8" x14ac:dyDescent="0.35">
      <c r="A343" s="28" t="s">
        <v>112</v>
      </c>
      <c r="B343" s="27"/>
      <c r="C343" s="27"/>
      <c r="D343" s="27"/>
      <c r="E343" s="27"/>
      <c r="F343" s="27"/>
      <c r="G343" s="27"/>
      <c r="H343" s="27"/>
    </row>
    <row r="344" spans="1:8" ht="15" thickBot="1" x14ac:dyDescent="0.4">
      <c r="A344" s="330"/>
      <c r="B344" s="331"/>
      <c r="C344" s="331"/>
      <c r="D344" s="331"/>
      <c r="E344" s="331"/>
      <c r="F344" s="331"/>
      <c r="G344" s="34"/>
      <c r="H344" s="38"/>
    </row>
    <row r="345" spans="1:8" ht="15" thickTop="1" x14ac:dyDescent="0.35">
      <c r="A345" s="344" t="s">
        <v>88</v>
      </c>
      <c r="B345" s="345"/>
      <c r="C345" s="345"/>
      <c r="D345" s="345"/>
      <c r="E345" s="345"/>
      <c r="F345" s="345"/>
      <c r="G345" s="35" t="s">
        <v>34</v>
      </c>
      <c r="H345" s="56">
        <v>1.0491999999999999</v>
      </c>
    </row>
    <row r="346" spans="1:8" ht="15" thickBot="1" x14ac:dyDescent="0.4">
      <c r="A346" s="280" t="s">
        <v>170</v>
      </c>
      <c r="B346" s="281"/>
      <c r="C346" s="281"/>
      <c r="D346" s="281"/>
      <c r="E346" s="281"/>
      <c r="F346" s="281"/>
    </row>
    <row r="347" spans="1:8" ht="15" thickTop="1" x14ac:dyDescent="0.35">
      <c r="A347" s="283" t="s">
        <v>171</v>
      </c>
      <c r="B347" s="281"/>
      <c r="C347" s="281"/>
      <c r="D347" s="281"/>
      <c r="E347" s="281"/>
      <c r="F347" s="281"/>
      <c r="G347" s="282" t="s">
        <v>34</v>
      </c>
      <c r="H347" s="55">
        <v>1.49E-2</v>
      </c>
    </row>
    <row r="348" spans="1:8" s="20" customFormat="1" x14ac:dyDescent="0.35">
      <c r="A348" s="284"/>
      <c r="B348" s="285"/>
      <c r="C348" s="285"/>
      <c r="D348" s="285"/>
      <c r="E348" s="285"/>
      <c r="F348" s="285"/>
      <c r="G348" s="286"/>
      <c r="H348" s="287"/>
    </row>
    <row r="349" spans="1:8" ht="23.5" x14ac:dyDescent="0.35">
      <c r="A349" s="340" t="s">
        <v>14</v>
      </c>
      <c r="B349" s="341"/>
      <c r="C349" s="341"/>
      <c r="D349" s="341"/>
      <c r="E349" s="341"/>
      <c r="F349" s="341"/>
      <c r="G349" s="341"/>
      <c r="H349" s="341"/>
    </row>
    <row r="350" spans="1:8" ht="18" x14ac:dyDescent="0.35">
      <c r="A350" s="328" t="s">
        <v>28</v>
      </c>
      <c r="B350" s="328"/>
      <c r="C350" s="328"/>
      <c r="D350" s="328"/>
      <c r="E350" s="328"/>
      <c r="F350" s="328"/>
      <c r="G350" s="328"/>
      <c r="H350" s="328"/>
    </row>
    <row r="351" spans="1:8" ht="15" customHeight="1" x14ac:dyDescent="0.35">
      <c r="A351" s="329" t="str">
        <f>$A$5</f>
        <v>Effective Date May 1, 2020</v>
      </c>
      <c r="B351" s="329"/>
      <c r="C351" s="329"/>
      <c r="D351" s="329"/>
      <c r="E351" s="329"/>
      <c r="F351" s="329"/>
      <c r="G351" s="329"/>
      <c r="H351" s="329"/>
    </row>
    <row r="352" spans="1:8" x14ac:dyDescent="0.35">
      <c r="A352" s="20"/>
      <c r="B352" s="20"/>
      <c r="C352" s="20"/>
      <c r="D352" s="20"/>
      <c r="E352" s="20"/>
      <c r="F352" s="20"/>
      <c r="G352" s="20"/>
      <c r="H352" s="20"/>
    </row>
    <row r="353" spans="1:10" ht="18" x14ac:dyDescent="0.35">
      <c r="A353" s="342" t="s">
        <v>141</v>
      </c>
      <c r="B353" s="343"/>
      <c r="C353" s="343"/>
      <c r="D353" s="343"/>
      <c r="E353" s="343"/>
      <c r="F353" s="343"/>
      <c r="G353" s="343"/>
      <c r="H353" s="343"/>
    </row>
    <row r="354" spans="1:10" x14ac:dyDescent="0.35">
      <c r="A354" s="27"/>
      <c r="B354" s="27"/>
      <c r="C354" s="27"/>
      <c r="D354" s="27"/>
      <c r="E354" s="27"/>
      <c r="F354" s="27"/>
      <c r="G354" s="27"/>
      <c r="H354" s="27"/>
    </row>
    <row r="355" spans="1:10" x14ac:dyDescent="0.35">
      <c r="A355" s="332" t="s">
        <v>142</v>
      </c>
      <c r="B355" s="333"/>
      <c r="C355" s="333"/>
      <c r="D355" s="333"/>
      <c r="E355" s="333"/>
      <c r="F355" s="333"/>
      <c r="G355" s="333"/>
      <c r="H355" s="334"/>
    </row>
    <row r="356" spans="1:10" x14ac:dyDescent="0.35">
      <c r="A356" s="335"/>
      <c r="B356" s="331"/>
      <c r="C356" s="331"/>
      <c r="D356" s="331"/>
      <c r="E356" s="331"/>
      <c r="F356" s="331"/>
      <c r="G356" s="331"/>
      <c r="H356" s="336"/>
    </row>
    <row r="357" spans="1:10" x14ac:dyDescent="0.35">
      <c r="A357" s="335"/>
      <c r="B357" s="331"/>
      <c r="C357" s="331"/>
      <c r="D357" s="331"/>
      <c r="E357" s="331"/>
      <c r="F357" s="331"/>
      <c r="G357" s="331"/>
      <c r="H357" s="336"/>
    </row>
    <row r="358" spans="1:10" x14ac:dyDescent="0.35">
      <c r="A358" s="335"/>
      <c r="B358" s="331"/>
      <c r="C358" s="331"/>
      <c r="D358" s="331"/>
      <c r="E358" s="331"/>
      <c r="F358" s="331"/>
      <c r="G358" s="331"/>
      <c r="H358" s="336"/>
      <c r="J358" s="32" t="s">
        <v>93</v>
      </c>
    </row>
    <row r="359" spans="1:10" x14ac:dyDescent="0.35">
      <c r="A359" s="335"/>
      <c r="B359" s="331"/>
      <c r="C359" s="331"/>
      <c r="D359" s="331"/>
      <c r="E359" s="331"/>
      <c r="F359" s="331"/>
      <c r="G359" s="331"/>
      <c r="H359" s="336"/>
    </row>
    <row r="360" spans="1:10" ht="189.75" customHeight="1" x14ac:dyDescent="0.35">
      <c r="A360" s="337"/>
      <c r="B360" s="338"/>
      <c r="C360" s="338"/>
      <c r="D360" s="338"/>
      <c r="E360" s="338"/>
      <c r="F360" s="338"/>
      <c r="G360" s="338"/>
      <c r="H360" s="339"/>
    </row>
    <row r="361" spans="1:10" x14ac:dyDescent="0.35">
      <c r="A361" s="28" t="s">
        <v>30</v>
      </c>
      <c r="B361" s="27"/>
      <c r="C361" s="27"/>
      <c r="D361" s="27"/>
      <c r="E361" s="27"/>
      <c r="F361" s="27"/>
      <c r="G361" s="27"/>
      <c r="H361" s="27"/>
    </row>
    <row r="362" spans="1:10" x14ac:dyDescent="0.35">
      <c r="A362" s="27"/>
      <c r="B362" s="27"/>
      <c r="C362" s="27"/>
      <c r="D362" s="27"/>
      <c r="E362" s="27"/>
      <c r="F362" s="27"/>
      <c r="G362" s="27"/>
      <c r="H362" s="27"/>
    </row>
    <row r="363" spans="1:10" x14ac:dyDescent="0.35">
      <c r="A363" s="332" t="s">
        <v>79</v>
      </c>
      <c r="B363" s="333"/>
      <c r="C363" s="333"/>
      <c r="D363" s="333"/>
      <c r="E363" s="333"/>
      <c r="F363" s="333"/>
      <c r="G363" s="333"/>
      <c r="H363" s="334"/>
    </row>
    <row r="364" spans="1:10" x14ac:dyDescent="0.35">
      <c r="A364" s="335"/>
      <c r="B364" s="331"/>
      <c r="C364" s="331"/>
      <c r="D364" s="331"/>
      <c r="E364" s="331"/>
      <c r="F364" s="331"/>
      <c r="G364" s="331"/>
      <c r="H364" s="336"/>
    </row>
    <row r="365" spans="1:10" x14ac:dyDescent="0.35">
      <c r="A365" s="337"/>
      <c r="B365" s="338"/>
      <c r="C365" s="338"/>
      <c r="D365" s="338"/>
      <c r="E365" s="338"/>
      <c r="F365" s="338"/>
      <c r="G365" s="338"/>
      <c r="H365" s="339"/>
    </row>
    <row r="366" spans="1:10" x14ac:dyDescent="0.35">
      <c r="A366" s="332" t="s">
        <v>80</v>
      </c>
      <c r="B366" s="333"/>
      <c r="C366" s="333"/>
      <c r="D366" s="333"/>
      <c r="E366" s="333"/>
      <c r="F366" s="333"/>
      <c r="G366" s="333"/>
      <c r="H366" s="334"/>
    </row>
    <row r="367" spans="1:10" x14ac:dyDescent="0.35">
      <c r="A367" s="335"/>
      <c r="B367" s="331"/>
      <c r="C367" s="331"/>
      <c r="D367" s="331"/>
      <c r="E367" s="331"/>
      <c r="F367" s="331"/>
      <c r="G367" s="331"/>
      <c r="H367" s="336"/>
    </row>
    <row r="368" spans="1:10" x14ac:dyDescent="0.35">
      <c r="A368" s="335"/>
      <c r="B368" s="331"/>
      <c r="C368" s="331"/>
      <c r="D368" s="331"/>
      <c r="E368" s="331"/>
      <c r="F368" s="331"/>
      <c r="G368" s="331"/>
      <c r="H368" s="336"/>
    </row>
    <row r="369" spans="1:8" x14ac:dyDescent="0.35">
      <c r="A369" s="337"/>
      <c r="B369" s="338"/>
      <c r="C369" s="338"/>
      <c r="D369" s="338"/>
      <c r="E369" s="338"/>
      <c r="F369" s="338"/>
      <c r="G369" s="338"/>
      <c r="H369" s="339"/>
    </row>
    <row r="370" spans="1:8" x14ac:dyDescent="0.35">
      <c r="A370" s="332" t="s">
        <v>81</v>
      </c>
      <c r="B370" s="333"/>
      <c r="C370" s="333"/>
      <c r="D370" s="333"/>
      <c r="E370" s="333"/>
      <c r="F370" s="333"/>
      <c r="G370" s="333"/>
      <c r="H370" s="334"/>
    </row>
    <row r="371" spans="1:8" x14ac:dyDescent="0.35">
      <c r="A371" s="335"/>
      <c r="B371" s="331"/>
      <c r="C371" s="331"/>
      <c r="D371" s="331"/>
      <c r="E371" s="331"/>
      <c r="F371" s="331"/>
      <c r="G371" s="331"/>
      <c r="H371" s="336"/>
    </row>
    <row r="372" spans="1:8" x14ac:dyDescent="0.35">
      <c r="A372" s="337"/>
      <c r="B372" s="338"/>
      <c r="C372" s="338"/>
      <c r="D372" s="338"/>
      <c r="E372" s="338"/>
      <c r="F372" s="338"/>
      <c r="G372" s="338"/>
      <c r="H372" s="339"/>
    </row>
    <row r="373" spans="1:8" x14ac:dyDescent="0.35">
      <c r="A373" s="332"/>
      <c r="B373" s="333"/>
      <c r="C373" s="333"/>
      <c r="D373" s="333"/>
      <c r="E373" s="333"/>
      <c r="F373" s="333"/>
      <c r="G373" s="333"/>
      <c r="H373" s="334"/>
    </row>
    <row r="374" spans="1:8" x14ac:dyDescent="0.35">
      <c r="A374" s="335"/>
      <c r="B374" s="331"/>
      <c r="C374" s="331"/>
      <c r="D374" s="331"/>
      <c r="E374" s="331"/>
      <c r="F374" s="331"/>
      <c r="G374" s="331"/>
      <c r="H374" s="336"/>
    </row>
    <row r="375" spans="1:8" x14ac:dyDescent="0.35">
      <c r="A375" s="335"/>
      <c r="B375" s="331"/>
      <c r="C375" s="331"/>
      <c r="D375" s="331"/>
      <c r="E375" s="331"/>
      <c r="F375" s="331"/>
      <c r="G375" s="331"/>
      <c r="H375" s="336"/>
    </row>
    <row r="376" spans="1:8" x14ac:dyDescent="0.35">
      <c r="A376" s="337"/>
      <c r="B376" s="338"/>
      <c r="C376" s="338"/>
      <c r="D376" s="338"/>
      <c r="E376" s="338"/>
      <c r="F376" s="338"/>
      <c r="G376" s="338"/>
      <c r="H376" s="339"/>
    </row>
    <row r="377" spans="1:8" ht="15" thickBot="1" x14ac:dyDescent="0.4">
      <c r="A377" s="28" t="s">
        <v>112</v>
      </c>
      <c r="B377" s="27"/>
      <c r="C377" s="27"/>
      <c r="D377" s="27"/>
      <c r="E377" s="27"/>
      <c r="F377" s="27"/>
      <c r="G377" s="27"/>
      <c r="H377" s="27"/>
    </row>
    <row r="378" spans="1:8" ht="15.5" thickTop="1" thickBot="1" x14ac:dyDescent="0.4">
      <c r="A378" s="330"/>
      <c r="B378" s="331"/>
      <c r="C378" s="331"/>
      <c r="D378" s="331"/>
      <c r="E378" s="331"/>
      <c r="F378" s="331"/>
      <c r="G378" s="85"/>
      <c r="H378" s="56"/>
    </row>
    <row r="379" spans="1:8" ht="15" thickTop="1" x14ac:dyDescent="0.35">
      <c r="A379" s="330" t="s">
        <v>143</v>
      </c>
      <c r="B379" s="331"/>
      <c r="C379" s="331"/>
      <c r="D379" s="331"/>
      <c r="E379" s="331"/>
      <c r="F379" s="331"/>
      <c r="G379" s="85" t="s">
        <v>34</v>
      </c>
      <c r="H379" s="56">
        <v>0.32869999999999999</v>
      </c>
    </row>
    <row r="380" spans="1:8" ht="15" thickBot="1" x14ac:dyDescent="0.4">
      <c r="A380" s="280" t="s">
        <v>170</v>
      </c>
      <c r="B380" s="281"/>
      <c r="C380" s="281"/>
      <c r="D380" s="281"/>
      <c r="E380" s="281"/>
      <c r="F380" s="281"/>
    </row>
    <row r="381" spans="1:8" ht="15" thickTop="1" x14ac:dyDescent="0.35">
      <c r="A381" s="283" t="s">
        <v>171</v>
      </c>
      <c r="B381" s="281"/>
      <c r="C381" s="281"/>
      <c r="D381" s="281"/>
      <c r="E381" s="281"/>
      <c r="F381" s="281"/>
      <c r="G381" s="282" t="s">
        <v>34</v>
      </c>
      <c r="H381" s="55">
        <v>4.7000000000000002E-3</v>
      </c>
    </row>
    <row r="383" spans="1:8" ht="23.5" x14ac:dyDescent="0.35">
      <c r="A383" s="340" t="s">
        <v>14</v>
      </c>
      <c r="B383" s="341"/>
      <c r="C383" s="341"/>
      <c r="D383" s="341"/>
      <c r="E383" s="341"/>
      <c r="F383" s="341"/>
      <c r="G383" s="341"/>
      <c r="H383" s="341"/>
    </row>
    <row r="384" spans="1:8" ht="18" x14ac:dyDescent="0.35">
      <c r="A384" s="328" t="s">
        <v>28</v>
      </c>
      <c r="B384" s="328"/>
      <c r="C384" s="328"/>
      <c r="D384" s="328"/>
      <c r="E384" s="328"/>
      <c r="F384" s="328"/>
      <c r="G384" s="328"/>
      <c r="H384" s="328"/>
    </row>
    <row r="385" spans="1:8" ht="15" customHeight="1" x14ac:dyDescent="0.35">
      <c r="A385" s="329" t="str">
        <f>$A$5</f>
        <v>Effective Date May 1, 2020</v>
      </c>
      <c r="B385" s="329"/>
      <c r="C385" s="329"/>
      <c r="D385" s="329"/>
      <c r="E385" s="329"/>
      <c r="F385" s="329"/>
      <c r="G385" s="329"/>
      <c r="H385" s="329"/>
    </row>
    <row r="386" spans="1:8" x14ac:dyDescent="0.35">
      <c r="A386" s="20"/>
      <c r="B386" s="20"/>
      <c r="C386" s="20"/>
      <c r="D386" s="20"/>
      <c r="E386" s="20"/>
      <c r="F386" s="20"/>
      <c r="G386" s="20"/>
      <c r="H386" s="20"/>
    </row>
    <row r="387" spans="1:8" ht="18" x14ac:dyDescent="0.35">
      <c r="A387" s="342" t="s">
        <v>44</v>
      </c>
      <c r="B387" s="343"/>
      <c r="C387" s="343"/>
      <c r="D387" s="343"/>
      <c r="E387" s="343"/>
      <c r="F387" s="343"/>
      <c r="G387" s="343"/>
      <c r="H387" s="343"/>
    </row>
    <row r="388" spans="1:8" x14ac:dyDescent="0.35">
      <c r="A388" s="27"/>
      <c r="B388" s="27"/>
      <c r="C388" s="27"/>
      <c r="D388" s="27"/>
      <c r="E388" s="27"/>
      <c r="F388" s="27"/>
      <c r="G388" s="27"/>
      <c r="H388" s="27"/>
    </row>
    <row r="389" spans="1:8" x14ac:dyDescent="0.35">
      <c r="A389" s="332" t="s">
        <v>105</v>
      </c>
      <c r="B389" s="333"/>
      <c r="C389" s="333"/>
      <c r="D389" s="333"/>
      <c r="E389" s="333"/>
      <c r="F389" s="333"/>
      <c r="G389" s="333"/>
      <c r="H389" s="334"/>
    </row>
    <row r="390" spans="1:8" x14ac:dyDescent="0.35">
      <c r="A390" s="335"/>
      <c r="B390" s="331"/>
      <c r="C390" s="331"/>
      <c r="D390" s="331"/>
      <c r="E390" s="331"/>
      <c r="F390" s="331"/>
      <c r="G390" s="331"/>
      <c r="H390" s="336"/>
    </row>
    <row r="391" spans="1:8" x14ac:dyDescent="0.35">
      <c r="A391" s="335"/>
      <c r="B391" s="331"/>
      <c r="C391" s="331"/>
      <c r="D391" s="331"/>
      <c r="E391" s="331"/>
      <c r="F391" s="331"/>
      <c r="G391" s="331"/>
      <c r="H391" s="336"/>
    </row>
    <row r="392" spans="1:8" x14ac:dyDescent="0.35">
      <c r="A392" s="335"/>
      <c r="B392" s="331"/>
      <c r="C392" s="331"/>
      <c r="D392" s="331"/>
      <c r="E392" s="331"/>
      <c r="F392" s="331"/>
      <c r="G392" s="331"/>
      <c r="H392" s="336"/>
    </row>
    <row r="393" spans="1:8" x14ac:dyDescent="0.35">
      <c r="A393" s="335"/>
      <c r="B393" s="331"/>
      <c r="C393" s="331"/>
      <c r="D393" s="331"/>
      <c r="E393" s="331"/>
      <c r="F393" s="331"/>
      <c r="G393" s="331"/>
      <c r="H393" s="336"/>
    </row>
    <row r="394" spans="1:8" x14ac:dyDescent="0.35">
      <c r="A394" s="337"/>
      <c r="B394" s="338"/>
      <c r="C394" s="338"/>
      <c r="D394" s="338"/>
      <c r="E394" s="338"/>
      <c r="F394" s="338"/>
      <c r="G394" s="338"/>
      <c r="H394" s="339"/>
    </row>
    <row r="395" spans="1:8" x14ac:dyDescent="0.35">
      <c r="A395" s="28" t="s">
        <v>30</v>
      </c>
      <c r="B395" s="27"/>
      <c r="C395" s="27"/>
      <c r="D395" s="27"/>
      <c r="E395" s="27"/>
      <c r="F395" s="27"/>
      <c r="G395" s="27"/>
      <c r="H395" s="27"/>
    </row>
    <row r="396" spans="1:8" x14ac:dyDescent="0.35">
      <c r="A396" s="27"/>
      <c r="B396" s="27"/>
      <c r="C396" s="27"/>
      <c r="D396" s="27"/>
      <c r="E396" s="27"/>
      <c r="F396" s="27"/>
      <c r="G396" s="27"/>
      <c r="H396" s="27"/>
    </row>
    <row r="397" spans="1:8" x14ac:dyDescent="0.35">
      <c r="A397" s="332" t="s">
        <v>79</v>
      </c>
      <c r="B397" s="333"/>
      <c r="C397" s="333"/>
      <c r="D397" s="333"/>
      <c r="E397" s="333"/>
      <c r="F397" s="333"/>
      <c r="G397" s="333"/>
      <c r="H397" s="334"/>
    </row>
    <row r="398" spans="1:8" x14ac:dyDescent="0.35">
      <c r="A398" s="335"/>
      <c r="B398" s="331"/>
      <c r="C398" s="331"/>
      <c r="D398" s="331"/>
      <c r="E398" s="331"/>
      <c r="F398" s="331"/>
      <c r="G398" s="331"/>
      <c r="H398" s="336"/>
    </row>
    <row r="399" spans="1:8" ht="39" customHeight="1" x14ac:dyDescent="0.35">
      <c r="A399" s="337"/>
      <c r="B399" s="338"/>
      <c r="C399" s="338"/>
      <c r="D399" s="338"/>
      <c r="E399" s="338"/>
      <c r="F399" s="338"/>
      <c r="G399" s="338"/>
      <c r="H399" s="339"/>
    </row>
    <row r="400" spans="1:8" x14ac:dyDescent="0.35">
      <c r="A400" s="332" t="s">
        <v>80</v>
      </c>
      <c r="B400" s="333"/>
      <c r="C400" s="333"/>
      <c r="D400" s="333"/>
      <c r="E400" s="333"/>
      <c r="F400" s="333"/>
      <c r="G400" s="333"/>
      <c r="H400" s="334"/>
    </row>
    <row r="401" spans="1:8" x14ac:dyDescent="0.35">
      <c r="A401" s="335"/>
      <c r="B401" s="331"/>
      <c r="C401" s="331"/>
      <c r="D401" s="331"/>
      <c r="E401" s="331"/>
      <c r="F401" s="331"/>
      <c r="G401" s="331"/>
      <c r="H401" s="336"/>
    </row>
    <row r="402" spans="1:8" x14ac:dyDescent="0.35">
      <c r="A402" s="335"/>
      <c r="B402" s="331"/>
      <c r="C402" s="331"/>
      <c r="D402" s="331"/>
      <c r="E402" s="331"/>
      <c r="F402" s="331"/>
      <c r="G402" s="331"/>
      <c r="H402" s="336"/>
    </row>
    <row r="403" spans="1:8" ht="36.75" customHeight="1" x14ac:dyDescent="0.35">
      <c r="A403" s="337"/>
      <c r="B403" s="338"/>
      <c r="C403" s="338"/>
      <c r="D403" s="338"/>
      <c r="E403" s="338"/>
      <c r="F403" s="338"/>
      <c r="G403" s="338"/>
      <c r="H403" s="339"/>
    </row>
    <row r="404" spans="1:8" x14ac:dyDescent="0.35">
      <c r="A404" s="332" t="s">
        <v>84</v>
      </c>
      <c r="B404" s="333"/>
      <c r="C404" s="333"/>
      <c r="D404" s="333"/>
      <c r="E404" s="333"/>
      <c r="F404" s="333"/>
      <c r="G404" s="333"/>
      <c r="H404" s="334"/>
    </row>
    <row r="405" spans="1:8" x14ac:dyDescent="0.35">
      <c r="A405" s="335"/>
      <c r="B405" s="331"/>
      <c r="C405" s="331"/>
      <c r="D405" s="331"/>
      <c r="E405" s="331"/>
      <c r="F405" s="331"/>
      <c r="G405" s="331"/>
      <c r="H405" s="336"/>
    </row>
    <row r="406" spans="1:8" ht="36.75" customHeight="1" x14ac:dyDescent="0.35">
      <c r="A406" s="337"/>
      <c r="B406" s="338"/>
      <c r="C406" s="338"/>
      <c r="D406" s="338"/>
      <c r="E406" s="338"/>
      <c r="F406" s="338"/>
      <c r="G406" s="338"/>
      <c r="H406" s="339"/>
    </row>
    <row r="407" spans="1:8" x14ac:dyDescent="0.35">
      <c r="A407" s="332"/>
      <c r="B407" s="333"/>
      <c r="C407" s="333"/>
      <c r="D407" s="333"/>
      <c r="E407" s="333"/>
      <c r="F407" s="333"/>
      <c r="G407" s="333"/>
      <c r="H407" s="334"/>
    </row>
    <row r="408" spans="1:8" x14ac:dyDescent="0.35">
      <c r="A408" s="335"/>
      <c r="B408" s="331"/>
      <c r="C408" s="331"/>
      <c r="D408" s="331"/>
      <c r="E408" s="331"/>
      <c r="F408" s="331"/>
      <c r="G408" s="331"/>
      <c r="H408" s="336"/>
    </row>
    <row r="409" spans="1:8" x14ac:dyDescent="0.35">
      <c r="A409" s="335"/>
      <c r="B409" s="331"/>
      <c r="C409" s="331"/>
      <c r="D409" s="331"/>
      <c r="E409" s="331"/>
      <c r="F409" s="331"/>
      <c r="G409" s="331"/>
      <c r="H409" s="336"/>
    </row>
    <row r="410" spans="1:8" x14ac:dyDescent="0.35">
      <c r="A410" s="337"/>
      <c r="B410" s="338"/>
      <c r="C410" s="338"/>
      <c r="D410" s="338"/>
      <c r="E410" s="338"/>
      <c r="F410" s="338"/>
      <c r="G410" s="338"/>
      <c r="H410" s="339"/>
    </row>
    <row r="411" spans="1:8" ht="15" thickBot="1" x14ac:dyDescent="0.4">
      <c r="A411" s="28" t="s">
        <v>113</v>
      </c>
      <c r="B411" s="27"/>
      <c r="C411" s="27"/>
      <c r="D411" s="27"/>
      <c r="E411" s="27"/>
      <c r="F411" s="27"/>
      <c r="G411" s="27"/>
      <c r="H411" s="27"/>
    </row>
    <row r="412" spans="1:8" ht="15" thickTop="1" x14ac:dyDescent="0.35">
      <c r="A412" s="330" t="s">
        <v>31</v>
      </c>
      <c r="B412" s="331"/>
      <c r="C412" s="331"/>
      <c r="D412" s="331"/>
      <c r="E412" s="331"/>
      <c r="F412" s="331"/>
      <c r="G412" s="34" t="s">
        <v>32</v>
      </c>
      <c r="H412" s="36">
        <v>4.55</v>
      </c>
    </row>
    <row r="413" spans="1:8" ht="23.5" x14ac:dyDescent="0.35">
      <c r="A413" s="340" t="s">
        <v>14</v>
      </c>
      <c r="B413" s="341"/>
      <c r="C413" s="341"/>
      <c r="D413" s="341"/>
      <c r="E413" s="341"/>
      <c r="F413" s="341"/>
      <c r="G413" s="341"/>
      <c r="H413" s="341"/>
    </row>
    <row r="414" spans="1:8" ht="18" x14ac:dyDescent="0.35">
      <c r="A414" s="328" t="s">
        <v>28</v>
      </c>
      <c r="B414" s="328"/>
      <c r="C414" s="328"/>
      <c r="D414" s="328"/>
      <c r="E414" s="328"/>
      <c r="F414" s="328"/>
      <c r="G414" s="328"/>
      <c r="H414" s="328"/>
    </row>
    <row r="415" spans="1:8" x14ac:dyDescent="0.35">
      <c r="A415" s="329" t="str">
        <f>$A$5</f>
        <v>Effective Date May 1, 2020</v>
      </c>
      <c r="B415" s="329"/>
      <c r="C415" s="329"/>
      <c r="D415" s="329"/>
      <c r="E415" s="329"/>
      <c r="F415" s="329"/>
      <c r="G415" s="329"/>
      <c r="H415" s="329"/>
    </row>
    <row r="416" spans="1:8" ht="18" x14ac:dyDescent="0.35">
      <c r="A416" s="122"/>
      <c r="B416" s="123"/>
      <c r="C416" s="123"/>
      <c r="D416" s="123"/>
      <c r="E416" s="123"/>
      <c r="F416" s="123"/>
      <c r="G416" s="123"/>
      <c r="H416" s="123"/>
    </row>
    <row r="417" spans="1:14" ht="18" x14ac:dyDescent="0.4">
      <c r="A417" s="59" t="s">
        <v>122</v>
      </c>
      <c r="B417" s="63"/>
      <c r="C417" s="63"/>
      <c r="D417" s="64"/>
    </row>
    <row r="418" spans="1:14" x14ac:dyDescent="0.35">
      <c r="A418" s="60"/>
      <c r="B418" s="63"/>
      <c r="C418" s="63"/>
      <c r="D418" s="64"/>
    </row>
    <row r="419" spans="1:14" x14ac:dyDescent="0.35">
      <c r="A419" s="60" t="s">
        <v>30</v>
      </c>
      <c r="B419" s="63"/>
      <c r="C419" s="63"/>
      <c r="D419" s="64"/>
    </row>
    <row r="420" spans="1:14" x14ac:dyDescent="0.35">
      <c r="A420" s="60"/>
      <c r="B420" s="63"/>
      <c r="C420" s="63"/>
      <c r="D420" s="64"/>
    </row>
    <row r="421" spans="1:14" x14ac:dyDescent="0.35">
      <c r="A421" s="61" t="s">
        <v>123</v>
      </c>
      <c r="B421" s="63"/>
      <c r="C421" s="63"/>
      <c r="D421" s="64"/>
    </row>
    <row r="422" spans="1:14" x14ac:dyDescent="0.35">
      <c r="A422" s="61" t="s">
        <v>124</v>
      </c>
      <c r="B422" s="63"/>
      <c r="C422" s="63"/>
      <c r="D422" s="64"/>
    </row>
    <row r="423" spans="1:14" x14ac:dyDescent="0.35">
      <c r="A423" s="61" t="s">
        <v>125</v>
      </c>
      <c r="B423" s="63"/>
      <c r="C423" s="63"/>
      <c r="D423" s="64"/>
    </row>
    <row r="424" spans="1:14" x14ac:dyDescent="0.35">
      <c r="A424" s="62"/>
      <c r="B424" s="63"/>
      <c r="C424" s="63"/>
      <c r="D424" s="64"/>
    </row>
    <row r="425" spans="1:14" x14ac:dyDescent="0.35">
      <c r="A425" s="61" t="s">
        <v>126</v>
      </c>
      <c r="B425" s="63"/>
      <c r="C425" s="63"/>
      <c r="D425" s="64"/>
    </row>
    <row r="426" spans="1:14" x14ac:dyDescent="0.35">
      <c r="A426" s="61" t="s">
        <v>127</v>
      </c>
      <c r="B426" s="63"/>
      <c r="C426" s="63"/>
      <c r="D426" s="64"/>
    </row>
    <row r="427" spans="1:14" x14ac:dyDescent="0.35">
      <c r="A427" s="61" t="s">
        <v>128</v>
      </c>
      <c r="B427" s="63"/>
      <c r="C427" s="63"/>
      <c r="D427" s="64"/>
      <c r="N427" s="32" t="s">
        <v>93</v>
      </c>
    </row>
    <row r="428" spans="1:14" x14ac:dyDescent="0.35">
      <c r="A428" s="61"/>
      <c r="B428" s="63"/>
      <c r="C428" s="63"/>
      <c r="D428" s="64"/>
    </row>
    <row r="429" spans="1:14" x14ac:dyDescent="0.35">
      <c r="A429" s="61" t="s">
        <v>129</v>
      </c>
      <c r="B429" s="63"/>
      <c r="C429" s="63"/>
      <c r="D429" s="64"/>
    </row>
    <row r="430" spans="1:14" x14ac:dyDescent="0.35">
      <c r="A430" s="61" t="s">
        <v>130</v>
      </c>
      <c r="B430" s="63"/>
      <c r="C430" s="63"/>
      <c r="D430" s="64"/>
    </row>
    <row r="431" spans="1:14" x14ac:dyDescent="0.35">
      <c r="A431" s="61" t="s">
        <v>131</v>
      </c>
      <c r="B431" s="63"/>
      <c r="C431" s="63"/>
      <c r="D431" s="64"/>
    </row>
    <row r="432" spans="1:14" x14ac:dyDescent="0.35">
      <c r="A432" s="61"/>
      <c r="B432" s="63"/>
      <c r="C432" s="63"/>
      <c r="D432" s="64"/>
    </row>
    <row r="433" spans="1:11" x14ac:dyDescent="0.35">
      <c r="A433" s="60"/>
      <c r="B433" s="63"/>
      <c r="C433" s="69"/>
      <c r="D433" s="69"/>
    </row>
    <row r="434" spans="1:11" x14ac:dyDescent="0.35">
      <c r="A434" s="60" t="s">
        <v>132</v>
      </c>
      <c r="B434" s="63"/>
      <c r="C434" s="63"/>
      <c r="D434" s="64"/>
    </row>
    <row r="435" spans="1:11" ht="15" thickBot="1" x14ac:dyDescent="0.4">
      <c r="A435" s="60"/>
      <c r="B435" s="63"/>
      <c r="C435" s="63"/>
      <c r="D435" s="64"/>
    </row>
    <row r="436" spans="1:11" ht="15.5" thickTop="1" thickBot="1" x14ac:dyDescent="0.4">
      <c r="A436" s="70" t="s">
        <v>134</v>
      </c>
      <c r="B436" s="65"/>
      <c r="G436" s="34" t="s">
        <v>32</v>
      </c>
      <c r="H436" s="36">
        <v>15</v>
      </c>
    </row>
    <row r="437" spans="1:11" ht="15.5" thickTop="1" thickBot="1" x14ac:dyDescent="0.4">
      <c r="A437" s="71" t="s">
        <v>135</v>
      </c>
      <c r="B437" s="66"/>
      <c r="G437" s="34" t="s">
        <v>32</v>
      </c>
      <c r="H437" s="36">
        <v>30</v>
      </c>
    </row>
    <row r="438" spans="1:11" ht="15.5" thickTop="1" thickBot="1" x14ac:dyDescent="0.4">
      <c r="A438" s="71" t="s">
        <v>136</v>
      </c>
      <c r="B438" s="66"/>
      <c r="G438" s="34" t="s">
        <v>32</v>
      </c>
      <c r="H438" s="36">
        <v>15</v>
      </c>
    </row>
    <row r="439" spans="1:11" ht="15" thickTop="1" x14ac:dyDescent="0.35">
      <c r="A439" s="71" t="s">
        <v>137</v>
      </c>
      <c r="B439" s="66"/>
      <c r="G439" s="34" t="s">
        <v>32</v>
      </c>
      <c r="H439" s="36">
        <v>30</v>
      </c>
      <c r="K439" s="32" t="s">
        <v>93</v>
      </c>
    </row>
    <row r="440" spans="1:11" x14ac:dyDescent="0.35">
      <c r="A440" s="72"/>
      <c r="B440" s="67"/>
      <c r="G440" s="77"/>
      <c r="H440" s="78"/>
    </row>
    <row r="441" spans="1:11" x14ac:dyDescent="0.35">
      <c r="A441" s="73" t="s">
        <v>133</v>
      </c>
      <c r="B441" s="63"/>
      <c r="G441" s="79"/>
      <c r="H441" s="80"/>
    </row>
    <row r="442" spans="1:11" ht="15" thickBot="1" x14ac:dyDescent="0.4">
      <c r="A442" s="74"/>
      <c r="B442" s="68"/>
      <c r="G442" s="81"/>
      <c r="H442" s="82"/>
    </row>
    <row r="443" spans="1:11" ht="15.5" thickTop="1" thickBot="1" x14ac:dyDescent="0.4">
      <c r="A443" s="75" t="s">
        <v>138</v>
      </c>
      <c r="B443" s="66"/>
      <c r="G443" s="34" t="s">
        <v>139</v>
      </c>
      <c r="H443" s="36">
        <v>1.5</v>
      </c>
    </row>
    <row r="444" spans="1:11" ht="15.5" thickTop="1" thickBot="1" x14ac:dyDescent="0.4">
      <c r="A444" s="76"/>
      <c r="B444" s="66"/>
      <c r="G444" s="34"/>
      <c r="H444" s="36"/>
    </row>
    <row r="445" spans="1:11" ht="15" thickTop="1" x14ac:dyDescent="0.35">
      <c r="A445" s="76" t="s">
        <v>140</v>
      </c>
      <c r="B445" s="66"/>
      <c r="G445" s="34" t="s">
        <v>32</v>
      </c>
      <c r="H445" s="36">
        <v>65</v>
      </c>
    </row>
  </sheetData>
  <mergeCells count="135">
    <mergeCell ref="A3:H3"/>
    <mergeCell ref="A4:H4"/>
    <mergeCell ref="A5:H5"/>
    <mergeCell ref="A7:H7"/>
    <mergeCell ref="A9:H14"/>
    <mergeCell ref="A17:H19"/>
    <mergeCell ref="A41:F41"/>
    <mergeCell ref="A45:H45"/>
    <mergeCell ref="A46:H46"/>
    <mergeCell ref="A47:H47"/>
    <mergeCell ref="A49:H49"/>
    <mergeCell ref="A51:H56"/>
    <mergeCell ref="A20:H23"/>
    <mergeCell ref="A24:H26"/>
    <mergeCell ref="A27:H30"/>
    <mergeCell ref="A32:F32"/>
    <mergeCell ref="A35:F35"/>
    <mergeCell ref="A38:F38"/>
    <mergeCell ref="A80:F80"/>
    <mergeCell ref="A83:F83"/>
    <mergeCell ref="A87:H87"/>
    <mergeCell ref="A88:H88"/>
    <mergeCell ref="A89:H89"/>
    <mergeCell ref="A91:H91"/>
    <mergeCell ref="A59:H61"/>
    <mergeCell ref="A62:H65"/>
    <mergeCell ref="A66:H68"/>
    <mergeCell ref="A69:H72"/>
    <mergeCell ref="A74:F74"/>
    <mergeCell ref="A77:F77"/>
    <mergeCell ref="A119:F119"/>
    <mergeCell ref="A122:F122"/>
    <mergeCell ref="A125:F125"/>
    <mergeCell ref="A129:H129"/>
    <mergeCell ref="A130:H130"/>
    <mergeCell ref="A131:H131"/>
    <mergeCell ref="A93:H98"/>
    <mergeCell ref="A101:H103"/>
    <mergeCell ref="A104:H107"/>
    <mergeCell ref="A108:H110"/>
    <mergeCell ref="A111:H114"/>
    <mergeCell ref="A116:F116"/>
    <mergeCell ref="A158:F158"/>
    <mergeCell ref="A161:F161"/>
    <mergeCell ref="A164:F164"/>
    <mergeCell ref="A167:F167"/>
    <mergeCell ref="A171:H171"/>
    <mergeCell ref="A172:H172"/>
    <mergeCell ref="A133:H133"/>
    <mergeCell ref="A135:H140"/>
    <mergeCell ref="A143:H145"/>
    <mergeCell ref="A146:H149"/>
    <mergeCell ref="A150:H152"/>
    <mergeCell ref="A153:H156"/>
    <mergeCell ref="A195:H198"/>
    <mergeCell ref="A199:I199"/>
    <mergeCell ref="A201:F201"/>
    <mergeCell ref="A202:F202"/>
    <mergeCell ref="A203:F203"/>
    <mergeCell ref="A207:H207"/>
    <mergeCell ref="A173:H173"/>
    <mergeCell ref="A175:H175"/>
    <mergeCell ref="A177:H182"/>
    <mergeCell ref="A185:H187"/>
    <mergeCell ref="A188:H191"/>
    <mergeCell ref="A192:H194"/>
    <mergeCell ref="A228:H230"/>
    <mergeCell ref="A231:H234"/>
    <mergeCell ref="A236:F236"/>
    <mergeCell ref="A237:F237"/>
    <mergeCell ref="A240:F240"/>
    <mergeCell ref="A244:H244"/>
    <mergeCell ref="A208:H208"/>
    <mergeCell ref="A209:H209"/>
    <mergeCell ref="A211:H211"/>
    <mergeCell ref="A213:H218"/>
    <mergeCell ref="A221:H223"/>
    <mergeCell ref="A224:H227"/>
    <mergeCell ref="A265:H267"/>
    <mergeCell ref="A268:H271"/>
    <mergeCell ref="A273:F273"/>
    <mergeCell ref="A274:F274"/>
    <mergeCell ref="A277:F277"/>
    <mergeCell ref="A281:H281"/>
    <mergeCell ref="A245:H245"/>
    <mergeCell ref="A246:H246"/>
    <mergeCell ref="A248:H248"/>
    <mergeCell ref="A250:H255"/>
    <mergeCell ref="A258:H260"/>
    <mergeCell ref="A261:H264"/>
    <mergeCell ref="A302:H304"/>
    <mergeCell ref="A305:H308"/>
    <mergeCell ref="A310:F310"/>
    <mergeCell ref="A311:F311"/>
    <mergeCell ref="A315:H315"/>
    <mergeCell ref="A316:H316"/>
    <mergeCell ref="A282:H282"/>
    <mergeCell ref="A283:H283"/>
    <mergeCell ref="A285:H285"/>
    <mergeCell ref="A287:H292"/>
    <mergeCell ref="A295:H297"/>
    <mergeCell ref="A298:H301"/>
    <mergeCell ref="A339:H342"/>
    <mergeCell ref="A344:F344"/>
    <mergeCell ref="A345:F345"/>
    <mergeCell ref="A349:H349"/>
    <mergeCell ref="A350:H350"/>
    <mergeCell ref="A351:H351"/>
    <mergeCell ref="A317:H317"/>
    <mergeCell ref="A319:H319"/>
    <mergeCell ref="A321:H326"/>
    <mergeCell ref="A329:H331"/>
    <mergeCell ref="A332:H335"/>
    <mergeCell ref="A336:H338"/>
    <mergeCell ref="A378:F378"/>
    <mergeCell ref="A383:H383"/>
    <mergeCell ref="A384:H384"/>
    <mergeCell ref="A385:H385"/>
    <mergeCell ref="A387:H387"/>
    <mergeCell ref="A389:H394"/>
    <mergeCell ref="A353:H353"/>
    <mergeCell ref="A355:H360"/>
    <mergeCell ref="A363:H365"/>
    <mergeCell ref="A366:H369"/>
    <mergeCell ref="A370:H372"/>
    <mergeCell ref="A373:H376"/>
    <mergeCell ref="A414:H414"/>
    <mergeCell ref="A415:H415"/>
    <mergeCell ref="A379:F379"/>
    <mergeCell ref="A397:H399"/>
    <mergeCell ref="A400:H403"/>
    <mergeCell ref="A404:H406"/>
    <mergeCell ref="A407:H410"/>
    <mergeCell ref="A412:F412"/>
    <mergeCell ref="A413:H413"/>
  </mergeCells>
  <dataValidations count="3">
    <dataValidation type="list" allowBlank="1" showInputMessage="1" showErrorMessage="1" sqref="A443:A445" xr:uid="{00000000-0002-0000-0200-000000000000}">
      <formula1>NonPayment</formula1>
    </dataValidation>
    <dataValidation type="list" allowBlank="1" showInputMessage="1" showErrorMessage="1" sqref="A436:A439" xr:uid="{00000000-0002-0000-0200-000001000000}">
      <formula1>CustomerAdministration</formula1>
    </dataValidation>
    <dataValidation type="list" allowBlank="1" showInputMessage="1" showErrorMessage="1" sqref="G443:G445 G436:G439" xr:uid="{00000000-0002-0000-0200-000002000000}">
      <formula1>Units2</formula1>
    </dataValidation>
  </dataValidations>
  <pageMargins left="0.7" right="0.7" top="0.75" bottom="0.75" header="0.3" footer="0.3"/>
  <pageSetup scale="72" fitToHeight="0" orientation="portrait" r:id="rId1"/>
  <headerFooter>
    <oddHeader xml:space="preserve">&amp;LHydro One Remote Communities Inc.
</oddHeader>
  </headerFooter>
  <rowBreaks count="11" manualBreakCount="11">
    <brk id="44" max="16383" man="1"/>
    <brk id="86" max="7" man="1"/>
    <brk id="128" max="7" man="1"/>
    <brk id="170" max="7" man="1"/>
    <brk id="206" max="7" man="1"/>
    <brk id="243" max="7" man="1"/>
    <brk id="280" max="7" man="1"/>
    <brk id="314" max="7" man="1"/>
    <brk id="348" max="7" man="1"/>
    <brk id="382" max="7" man="1"/>
    <brk id="41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4"/>
  <sheetViews>
    <sheetView zoomScale="85" zoomScaleNormal="85" zoomScaleSheetLayoutView="80" workbookViewId="0">
      <selection activeCell="I22" sqref="I22"/>
    </sheetView>
  </sheetViews>
  <sheetFormatPr defaultRowHeight="14.5" x14ac:dyDescent="0.35"/>
  <cols>
    <col min="1" max="1" width="53.7265625" bestFit="1" customWidth="1"/>
    <col min="2" max="2" width="11" customWidth="1"/>
    <col min="3" max="3" width="1.54296875" customWidth="1"/>
    <col min="4" max="4" width="15.26953125" customWidth="1"/>
    <col min="5" max="6" width="13.7265625" bestFit="1" customWidth="1"/>
    <col min="7" max="7" width="1.1796875" customWidth="1"/>
    <col min="8" max="8" width="14.7265625" customWidth="1"/>
    <col min="9" max="9" width="11" customWidth="1"/>
    <col min="10" max="10" width="18.7265625" customWidth="1"/>
    <col min="11" max="11" width="18.26953125" customWidth="1"/>
    <col min="12" max="12" width="18.453125" customWidth="1"/>
  </cols>
  <sheetData>
    <row r="1" spans="1:12" x14ac:dyDescent="0.35">
      <c r="A1" s="352"/>
      <c r="B1" s="352"/>
      <c r="C1" s="352"/>
      <c r="D1" s="352"/>
      <c r="E1" s="352"/>
      <c r="F1" s="352"/>
      <c r="G1" s="352"/>
      <c r="H1" s="352"/>
    </row>
    <row r="2" spans="1:12" x14ac:dyDescent="0.35">
      <c r="A2" s="352"/>
      <c r="B2" s="352"/>
      <c r="C2" s="352"/>
      <c r="D2" s="352"/>
      <c r="E2" s="352"/>
      <c r="F2" s="352"/>
      <c r="G2" s="352"/>
      <c r="H2" s="352"/>
    </row>
    <row r="3" spans="1:12" ht="18" customHeight="1" x14ac:dyDescent="0.35">
      <c r="A3" s="30" t="s">
        <v>166</v>
      </c>
      <c r="B3" s="30"/>
      <c r="C3" s="30"/>
      <c r="D3" s="30"/>
      <c r="E3" s="30"/>
      <c r="F3" s="30"/>
      <c r="G3" s="30"/>
      <c r="H3" s="30"/>
    </row>
    <row r="4" spans="1:12" ht="66" customHeight="1" x14ac:dyDescent="0.35">
      <c r="A4" s="40" t="s">
        <v>45</v>
      </c>
      <c r="B4" s="41">
        <v>2.1999999999999999E-2</v>
      </c>
      <c r="C4" s="354" t="s">
        <v>46</v>
      </c>
      <c r="D4" s="354"/>
      <c r="E4" s="42" t="s">
        <v>154</v>
      </c>
      <c r="F4" s="11"/>
      <c r="G4" s="11"/>
      <c r="H4" s="11" t="s">
        <v>93</v>
      </c>
      <c r="I4" s="31"/>
      <c r="J4" s="31"/>
      <c r="K4" s="31"/>
      <c r="L4" s="31"/>
    </row>
    <row r="5" spans="1:12" ht="21.65" customHeight="1" x14ac:dyDescent="0.35">
      <c r="A5" s="40" t="s">
        <v>47</v>
      </c>
      <c r="B5" s="43">
        <v>0</v>
      </c>
      <c r="C5" s="353" t="s">
        <v>48</v>
      </c>
      <c r="D5" s="353"/>
      <c r="E5" s="44">
        <v>0</v>
      </c>
      <c r="F5" s="11"/>
      <c r="G5" s="11"/>
      <c r="H5" s="11"/>
      <c r="I5" s="31"/>
      <c r="J5" s="31"/>
      <c r="K5" s="31"/>
      <c r="L5" s="31"/>
    </row>
    <row r="6" spans="1:12" ht="21.65" customHeight="1" x14ac:dyDescent="0.35">
      <c r="A6" s="40" t="s">
        <v>49</v>
      </c>
      <c r="B6" s="45">
        <f>SUM(B4:B5)</f>
        <v>2.1999999999999999E-2</v>
      </c>
      <c r="C6" s="353"/>
      <c r="D6" s="353"/>
      <c r="E6" s="11"/>
      <c r="F6" s="11"/>
      <c r="G6" s="11"/>
      <c r="H6" s="11"/>
      <c r="I6" s="31"/>
      <c r="J6" s="31"/>
      <c r="K6" s="31"/>
      <c r="L6" s="31"/>
    </row>
    <row r="7" spans="1:12" s="32" customFormat="1" x14ac:dyDescent="0.35">
      <c r="A7" s="40"/>
      <c r="B7" s="45"/>
      <c r="C7" s="46"/>
      <c r="D7" s="46"/>
      <c r="E7" s="11"/>
      <c r="F7" s="11"/>
      <c r="G7" s="11"/>
      <c r="H7" s="11"/>
      <c r="I7" s="31"/>
      <c r="J7" s="31"/>
      <c r="K7" s="31"/>
      <c r="L7" s="31"/>
    </row>
    <row r="8" spans="1:12" ht="18" customHeight="1" x14ac:dyDescent="0.35">
      <c r="A8" s="11"/>
      <c r="B8" s="11"/>
      <c r="C8" s="11"/>
      <c r="D8" s="126" t="s">
        <v>90</v>
      </c>
      <c r="E8" s="126" t="s">
        <v>91</v>
      </c>
      <c r="F8" s="126" t="s">
        <v>92</v>
      </c>
      <c r="G8" s="127"/>
      <c r="H8" s="126"/>
      <c r="I8" s="126"/>
      <c r="J8" s="126" t="s">
        <v>90</v>
      </c>
      <c r="K8" s="126" t="s">
        <v>91</v>
      </c>
      <c r="L8" s="126" t="s">
        <v>92</v>
      </c>
    </row>
    <row r="9" spans="1:12" ht="15" customHeight="1" x14ac:dyDescent="0.35">
      <c r="A9" s="11"/>
      <c r="B9" s="353" t="s">
        <v>114</v>
      </c>
      <c r="C9" s="11"/>
      <c r="D9" s="350" t="s">
        <v>50</v>
      </c>
      <c r="E9" s="350" t="s">
        <v>155</v>
      </c>
      <c r="F9" s="350" t="s">
        <v>156</v>
      </c>
      <c r="G9" s="125"/>
      <c r="H9" s="350" t="s">
        <v>116</v>
      </c>
      <c r="I9" s="350" t="s">
        <v>115</v>
      </c>
      <c r="J9" s="350" t="s">
        <v>51</v>
      </c>
      <c r="K9" s="350" t="s">
        <v>51</v>
      </c>
      <c r="L9" s="350" t="s">
        <v>51</v>
      </c>
    </row>
    <row r="10" spans="1:12" ht="33" customHeight="1" x14ac:dyDescent="0.35">
      <c r="A10" s="47" t="s">
        <v>52</v>
      </c>
      <c r="B10" s="353"/>
      <c r="C10" s="11"/>
      <c r="D10" s="351"/>
      <c r="E10" s="351"/>
      <c r="F10" s="351"/>
      <c r="G10" s="125"/>
      <c r="H10" s="351"/>
      <c r="I10" s="351"/>
      <c r="J10" s="351"/>
      <c r="K10" s="351"/>
      <c r="L10" s="351"/>
    </row>
    <row r="11" spans="1:12" x14ac:dyDescent="0.35">
      <c r="A11" s="31"/>
      <c r="B11" s="48"/>
      <c r="C11" s="11"/>
      <c r="D11" s="33"/>
      <c r="E11" s="31"/>
      <c r="F11" s="31"/>
      <c r="G11" s="48"/>
      <c r="H11" s="33"/>
      <c r="I11" s="48"/>
      <c r="J11" s="33"/>
      <c r="K11" s="33"/>
      <c r="L11" s="33"/>
    </row>
    <row r="12" spans="1:12" x14ac:dyDescent="0.35">
      <c r="A12" s="11" t="s">
        <v>53</v>
      </c>
      <c r="B12" s="49">
        <f>'Current Tariff Schedule'!H32</f>
        <v>20.5</v>
      </c>
      <c r="C12" s="11"/>
      <c r="D12" s="51">
        <f>'Current Tariff Schedule'!H35</f>
        <v>9.64E-2</v>
      </c>
      <c r="E12" s="51">
        <f>'Current Tariff Schedule'!$H38</f>
        <v>0.12870000000000001</v>
      </c>
      <c r="F12" s="51">
        <f>'Current Tariff Schedule'!$H41</f>
        <v>0.19389999999999999</v>
      </c>
      <c r="G12" s="50"/>
      <c r="H12" s="124">
        <v>2.1999999999999999E-2</v>
      </c>
      <c r="I12" s="49">
        <f>ROUND(B12*(1+H12),2)</f>
        <v>20.95</v>
      </c>
      <c r="J12" s="51">
        <f>ROUND(D12*(H12+1),4)</f>
        <v>9.8500000000000004E-2</v>
      </c>
      <c r="K12" s="51">
        <f>ROUND(E12*(H12+1),4)</f>
        <v>0.13150000000000001</v>
      </c>
      <c r="L12" s="51">
        <f>ROUND(F12*(H12+1),4)</f>
        <v>0.19819999999999999</v>
      </c>
    </row>
    <row r="13" spans="1:12" x14ac:dyDescent="0.35">
      <c r="A13" s="11" t="s">
        <v>54</v>
      </c>
      <c r="B13" s="49">
        <f>'Current Tariff Schedule'!H74</f>
        <v>34.64</v>
      </c>
      <c r="C13" s="11"/>
      <c r="D13" s="51">
        <f>'Current Tariff Schedule'!H77</f>
        <v>9.64E-2</v>
      </c>
      <c r="E13" s="51">
        <f>'Current Tariff Schedule'!$H80</f>
        <v>0.12870000000000001</v>
      </c>
      <c r="F13" s="51">
        <f>'Current Tariff Schedule'!$H83</f>
        <v>0.19389999999999999</v>
      </c>
      <c r="G13" s="52"/>
      <c r="H13" s="124">
        <f>$H$12</f>
        <v>2.1999999999999999E-2</v>
      </c>
      <c r="I13" s="49">
        <f>ROUND(B13*(1+H13),2)</f>
        <v>35.4</v>
      </c>
      <c r="J13" s="51">
        <f>ROUND(D13*(H13+1),4)</f>
        <v>9.8500000000000004E-2</v>
      </c>
      <c r="K13" s="51">
        <f>ROUND(E13*(H13+1),4)</f>
        <v>0.13150000000000001</v>
      </c>
      <c r="L13" s="51">
        <f>ROUND(F13*(H13+1),4)</f>
        <v>0.19819999999999999</v>
      </c>
    </row>
    <row r="14" spans="1:12" x14ac:dyDescent="0.35">
      <c r="A14" s="11" t="s">
        <v>20</v>
      </c>
      <c r="B14" s="49">
        <f>'Current Tariff Schedule'!H116</f>
        <v>34.840000000000003</v>
      </c>
      <c r="C14" s="11"/>
      <c r="D14" s="51">
        <f>'Current Tariff Schedule'!H119</f>
        <v>0.1081</v>
      </c>
      <c r="E14" s="51">
        <f>'Current Tariff Schedule'!$H122</f>
        <v>0.1434</v>
      </c>
      <c r="F14" s="51">
        <f>'Current Tariff Schedule'!$H125</f>
        <v>0.19389999999999999</v>
      </c>
      <c r="G14" s="52"/>
      <c r="H14" s="124">
        <f t="shared" ref="H14:H20" si="0">$H$12</f>
        <v>2.1999999999999999E-2</v>
      </c>
      <c r="I14" s="49">
        <f t="shared" ref="I14:I20" si="1">ROUND(B14*(1+H14),2)</f>
        <v>35.61</v>
      </c>
      <c r="J14" s="51">
        <f t="shared" ref="J14:J20" si="2">ROUND(D14*(H14+1),4)</f>
        <v>0.1105</v>
      </c>
      <c r="K14" s="51">
        <f>ROUND(E14*(H14+1),4)</f>
        <v>0.14660000000000001</v>
      </c>
      <c r="L14" s="51">
        <f>ROUND(F14*(H14+1),4)</f>
        <v>0.19819999999999999</v>
      </c>
    </row>
    <row r="15" spans="1:12" x14ac:dyDescent="0.35">
      <c r="A15" s="11" t="s">
        <v>21</v>
      </c>
      <c r="B15" s="49">
        <f>'Current Tariff Schedule'!H158</f>
        <v>43.63</v>
      </c>
      <c r="C15" s="11"/>
      <c r="D15" s="51">
        <f>'Current Tariff Schedule'!H161</f>
        <v>0.1081</v>
      </c>
      <c r="E15" s="51">
        <f>'Current Tariff Schedule'!$H164</f>
        <v>0.1434</v>
      </c>
      <c r="F15" s="51">
        <f>'Current Tariff Schedule'!$H167</f>
        <v>0.19389999999999999</v>
      </c>
      <c r="G15" s="52"/>
      <c r="H15" s="124">
        <f t="shared" si="0"/>
        <v>2.1999999999999999E-2</v>
      </c>
      <c r="I15" s="49">
        <f t="shared" si="1"/>
        <v>44.59</v>
      </c>
      <c r="J15" s="51">
        <f t="shared" si="2"/>
        <v>0.1105</v>
      </c>
      <c r="K15" s="51">
        <f>ROUND(E15*(H15+1),4)</f>
        <v>0.14660000000000001</v>
      </c>
      <c r="L15" s="51">
        <f>ROUND(F15*(H15+1),4)</f>
        <v>0.19819999999999999</v>
      </c>
    </row>
    <row r="16" spans="1:12" x14ac:dyDescent="0.35">
      <c r="A16" s="11" t="s">
        <v>22</v>
      </c>
      <c r="B16" s="49">
        <f>'Current Tariff Schedule'!H202</f>
        <v>0</v>
      </c>
      <c r="C16" s="11"/>
      <c r="D16" s="51">
        <f>'Current Tariff Schedule'!H203</f>
        <v>0.1072</v>
      </c>
      <c r="E16" s="51"/>
      <c r="F16" s="31"/>
      <c r="G16" s="52"/>
      <c r="H16" s="124">
        <f t="shared" si="0"/>
        <v>2.1999999999999999E-2</v>
      </c>
      <c r="I16" s="49">
        <f t="shared" si="1"/>
        <v>0</v>
      </c>
      <c r="J16" s="51">
        <f t="shared" si="2"/>
        <v>0.1096</v>
      </c>
      <c r="K16" s="51"/>
      <c r="L16" s="51"/>
    </row>
    <row r="17" spans="1:12" x14ac:dyDescent="0.35">
      <c r="A17" s="11" t="s">
        <v>23</v>
      </c>
      <c r="B17" s="49">
        <f>'Current Tariff Schedule'!H236</f>
        <v>0</v>
      </c>
      <c r="C17" s="11"/>
      <c r="D17" s="51">
        <f>'Current Tariff Schedule'!H237</f>
        <v>0.63500000000000001</v>
      </c>
      <c r="E17" s="51">
        <f>'Current Tariff Schedule'!$H240</f>
        <v>0.72550000000000003</v>
      </c>
      <c r="F17" s="31"/>
      <c r="G17" s="52"/>
      <c r="H17" s="124">
        <f t="shared" si="0"/>
        <v>2.1999999999999999E-2</v>
      </c>
      <c r="I17" s="49">
        <f t="shared" si="1"/>
        <v>0</v>
      </c>
      <c r="J17" s="51">
        <f t="shared" si="2"/>
        <v>0.64900000000000002</v>
      </c>
      <c r="K17" s="51">
        <f>ROUND(E17*(H17+1),4)</f>
        <v>0.74150000000000005</v>
      </c>
      <c r="L17" s="51"/>
    </row>
    <row r="18" spans="1:12" x14ac:dyDescent="0.35">
      <c r="A18" s="11" t="s">
        <v>24</v>
      </c>
      <c r="B18" s="49">
        <f>'Current Tariff Schedule'!H273</f>
        <v>0</v>
      </c>
      <c r="C18" s="11"/>
      <c r="D18" s="51">
        <f>'Current Tariff Schedule'!H274</f>
        <v>0.9587</v>
      </c>
      <c r="E18" s="51">
        <f>'Current Tariff Schedule'!H277</f>
        <v>1.0491999999999999</v>
      </c>
      <c r="F18" s="31"/>
      <c r="G18" s="52"/>
      <c r="H18" s="124">
        <f t="shared" si="0"/>
        <v>2.1999999999999999E-2</v>
      </c>
      <c r="I18" s="49">
        <f t="shared" si="1"/>
        <v>0</v>
      </c>
      <c r="J18" s="51">
        <f t="shared" si="2"/>
        <v>0.9798</v>
      </c>
      <c r="K18" s="51">
        <f>ROUND(E18*(H18+1),4)</f>
        <v>1.0723</v>
      </c>
      <c r="L18" s="51"/>
    </row>
    <row r="19" spans="1:12" x14ac:dyDescent="0.35">
      <c r="A19" s="11" t="s">
        <v>25</v>
      </c>
      <c r="B19" s="49">
        <f>'Current Tariff Schedule'!H310</f>
        <v>0</v>
      </c>
      <c r="C19" s="11"/>
      <c r="D19" s="51">
        <f>'Current Tariff Schedule'!H311</f>
        <v>0.72550000000000003</v>
      </c>
      <c r="E19" s="51"/>
      <c r="F19" s="31"/>
      <c r="G19" s="52"/>
      <c r="H19" s="124">
        <f t="shared" si="0"/>
        <v>2.1999999999999999E-2</v>
      </c>
      <c r="I19" s="49">
        <f t="shared" si="1"/>
        <v>0</v>
      </c>
      <c r="J19" s="51">
        <f t="shared" si="2"/>
        <v>0.74150000000000005</v>
      </c>
      <c r="K19" s="51"/>
      <c r="L19" s="51"/>
    </row>
    <row r="20" spans="1:12" x14ac:dyDescent="0.35">
      <c r="A20" s="11" t="s">
        <v>26</v>
      </c>
      <c r="B20" s="49">
        <f>'Current Tariff Schedule'!H344</f>
        <v>0</v>
      </c>
      <c r="C20" s="11"/>
      <c r="D20" s="51">
        <f>'Current Tariff Schedule'!H345</f>
        <v>1.0491999999999999</v>
      </c>
      <c r="E20" s="51"/>
      <c r="F20" s="31"/>
      <c r="G20" s="53"/>
      <c r="H20" s="124">
        <f t="shared" si="0"/>
        <v>2.1999999999999999E-2</v>
      </c>
      <c r="I20" s="49">
        <f t="shared" si="1"/>
        <v>0</v>
      </c>
      <c r="J20" s="51">
        <f t="shared" si="2"/>
        <v>1.0723</v>
      </c>
      <c r="K20" s="51"/>
      <c r="L20" s="51"/>
    </row>
    <row r="21" spans="1:12" s="32" customFormat="1" x14ac:dyDescent="0.35">
      <c r="A21" s="11" t="s">
        <v>144</v>
      </c>
      <c r="B21" s="49">
        <f>'Current Tariff Schedule'!H378</f>
        <v>0</v>
      </c>
      <c r="C21" s="11"/>
      <c r="D21" s="51">
        <f>'Current Tariff Schedule'!H379</f>
        <v>0.32869999999999999</v>
      </c>
      <c r="E21" s="51"/>
      <c r="F21" s="31"/>
      <c r="G21" s="50"/>
      <c r="H21" s="124">
        <f>$H$12</f>
        <v>2.1999999999999999E-2</v>
      </c>
      <c r="I21" s="49"/>
      <c r="J21" s="51">
        <f t="shared" ref="J21" si="3">ROUND(D21*(H21+1),4)</f>
        <v>0.33589999999999998</v>
      </c>
      <c r="K21" s="51"/>
      <c r="L21" s="51"/>
    </row>
    <row r="22" spans="1:12" x14ac:dyDescent="0.35">
      <c r="A22" s="11" t="s">
        <v>27</v>
      </c>
      <c r="B22" s="49">
        <f>'Current Tariff Schedule'!H412</f>
        <v>4.55</v>
      </c>
      <c r="C22" s="11"/>
      <c r="D22" s="51"/>
      <c r="E22" s="31"/>
      <c r="F22" s="31"/>
      <c r="G22" s="31"/>
      <c r="H22" s="31"/>
      <c r="I22" s="49">
        <f>(B22*H22)+B22</f>
        <v>4.55</v>
      </c>
      <c r="J22" s="31"/>
      <c r="K22" s="31"/>
      <c r="L22" s="31"/>
    </row>
    <row r="23" spans="1:12" x14ac:dyDescent="0.35">
      <c r="C23" s="11"/>
    </row>
    <row r="24" spans="1:12" x14ac:dyDescent="0.35">
      <c r="C24" s="11"/>
      <c r="K24" s="32"/>
      <c r="L24" s="32"/>
    </row>
    <row r="25" spans="1:12" x14ac:dyDescent="0.35">
      <c r="C25" s="11"/>
      <c r="H25" t="s">
        <v>93</v>
      </c>
      <c r="I25" s="32"/>
      <c r="J25" s="32"/>
      <c r="K25" s="32"/>
      <c r="L25" s="32"/>
    </row>
    <row r="26" spans="1:12" x14ac:dyDescent="0.35">
      <c r="C26" s="11"/>
      <c r="D26" s="39"/>
      <c r="H26" t="s">
        <v>93</v>
      </c>
      <c r="I26" s="32"/>
      <c r="J26" s="32"/>
      <c r="K26" s="32"/>
      <c r="L26" s="32"/>
    </row>
    <row r="27" spans="1:12" x14ac:dyDescent="0.35">
      <c r="C27" s="11"/>
      <c r="I27" s="32"/>
      <c r="J27" s="32"/>
      <c r="K27" s="32"/>
      <c r="L27" s="32"/>
    </row>
    <row r="28" spans="1:12" x14ac:dyDescent="0.35">
      <c r="C28" s="11"/>
      <c r="I28" s="32"/>
      <c r="J28" s="32"/>
      <c r="K28" s="32"/>
      <c r="L28" s="32"/>
    </row>
    <row r="29" spans="1:12" x14ac:dyDescent="0.35">
      <c r="A29" t="s">
        <v>163</v>
      </c>
      <c r="C29" s="11"/>
      <c r="J29" s="32"/>
      <c r="K29" s="32"/>
    </row>
    <row r="30" spans="1:12" x14ac:dyDescent="0.35">
      <c r="C30" s="32"/>
      <c r="J30" s="32"/>
      <c r="K30" s="32"/>
    </row>
    <row r="31" spans="1:12" x14ac:dyDescent="0.35">
      <c r="J31" s="32"/>
      <c r="K31" s="32"/>
    </row>
    <row r="32" spans="1:12" x14ac:dyDescent="0.35">
      <c r="J32" s="32"/>
      <c r="K32" s="32"/>
    </row>
    <row r="33" spans="10:10" x14ac:dyDescent="0.35">
      <c r="J33" s="32"/>
    </row>
    <row r="34" spans="10:10" x14ac:dyDescent="0.35">
      <c r="J34" s="32"/>
    </row>
  </sheetData>
  <mergeCells count="12">
    <mergeCell ref="K9:K10"/>
    <mergeCell ref="L9:L10"/>
    <mergeCell ref="A1:H2"/>
    <mergeCell ref="H9:H10"/>
    <mergeCell ref="J9:J10"/>
    <mergeCell ref="B9:B10"/>
    <mergeCell ref="D9:D10"/>
    <mergeCell ref="I9:I10"/>
    <mergeCell ref="E9:E10"/>
    <mergeCell ref="F9:F10"/>
    <mergeCell ref="C5:D6"/>
    <mergeCell ref="C4:D4"/>
  </mergeCells>
  <pageMargins left="0.7" right="0.7" top="0.75" bottom="0.75" header="0.3" footer="0.3"/>
  <pageSetup scale="64" orientation="landscape" r:id="rId1"/>
  <headerFooter>
    <oddHeader xml:space="preserve">&amp;LHydro One Remote Communities Inc.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3"/>
  <sheetViews>
    <sheetView topLeftCell="A54" zoomScale="90" zoomScaleNormal="90" zoomScaleSheetLayoutView="100" workbookViewId="0">
      <selection activeCell="G33" sqref="G33"/>
    </sheetView>
  </sheetViews>
  <sheetFormatPr defaultRowHeight="14.5" x14ac:dyDescent="0.35"/>
  <cols>
    <col min="1" max="1" width="25.7265625" style="110" customWidth="1"/>
    <col min="2" max="3" width="12.7265625" style="110" customWidth="1"/>
    <col min="4" max="4" width="6.453125" style="110" customWidth="1"/>
    <col min="5" max="5" width="25.7265625" style="110" customWidth="1"/>
    <col min="6" max="7" width="12.7265625" style="110" customWidth="1"/>
    <col min="9" max="9" width="9" customWidth="1"/>
    <col min="10" max="10" width="9.1796875" hidden="1" customWidth="1"/>
  </cols>
  <sheetData>
    <row r="1" spans="1:12" x14ac:dyDescent="0.35">
      <c r="A1" s="37"/>
      <c r="B1" s="37"/>
      <c r="C1" s="37"/>
      <c r="D1" s="37"/>
      <c r="E1" s="37"/>
      <c r="F1" s="37"/>
      <c r="G1" s="37"/>
    </row>
    <row r="2" spans="1:12" x14ac:dyDescent="0.35">
      <c r="A2" s="130" t="s">
        <v>55</v>
      </c>
      <c r="B2" s="130"/>
      <c r="C2" s="130"/>
      <c r="D2" s="130"/>
      <c r="E2" s="130"/>
      <c r="F2" s="130"/>
      <c r="G2" s="37"/>
    </row>
    <row r="3" spans="1:12" s="32" customFormat="1" x14ac:dyDescent="0.35">
      <c r="A3" s="130"/>
      <c r="B3" s="130"/>
      <c r="C3" s="130"/>
      <c r="D3" s="130"/>
      <c r="E3" s="130"/>
      <c r="F3" s="130"/>
      <c r="G3" s="37"/>
    </row>
    <row r="4" spans="1:12" x14ac:dyDescent="0.35">
      <c r="A4" s="130" t="str">
        <f>'Current Tariff Schedule'!$A$5</f>
        <v>Effective Date May 1, 2020</v>
      </c>
      <c r="B4" s="130"/>
      <c r="C4" s="130"/>
      <c r="D4" s="130"/>
      <c r="E4" s="130" t="str">
        <f>'Proposed Rates'!A3</f>
        <v>Effective Date, May 1, 2021</v>
      </c>
      <c r="F4" s="130"/>
      <c r="G4" s="37"/>
    </row>
    <row r="5" spans="1:12" s="32" customFormat="1" x14ac:dyDescent="0.35">
      <c r="A5" s="130"/>
      <c r="B5" s="130"/>
      <c r="C5" s="130"/>
      <c r="D5" s="130"/>
      <c r="E5" s="130"/>
      <c r="F5" s="130"/>
      <c r="G5" s="37"/>
    </row>
    <row r="6" spans="1:12" ht="18" x14ac:dyDescent="0.35">
      <c r="A6" s="87" t="s">
        <v>56</v>
      </c>
      <c r="B6" s="88"/>
      <c r="C6" s="88"/>
      <c r="D6" s="88"/>
      <c r="E6" s="87" t="s">
        <v>57</v>
      </c>
      <c r="F6" s="86"/>
      <c r="G6" s="86"/>
    </row>
    <row r="7" spans="1:12" x14ac:dyDescent="0.35">
      <c r="A7" s="89" t="s">
        <v>58</v>
      </c>
      <c r="B7" s="89" t="s">
        <v>59</v>
      </c>
      <c r="C7" s="89" t="s">
        <v>60</v>
      </c>
      <c r="D7" s="90"/>
      <c r="E7" s="89" t="s">
        <v>58</v>
      </c>
      <c r="F7" s="89" t="s">
        <v>59</v>
      </c>
      <c r="G7" s="89" t="s">
        <v>60</v>
      </c>
      <c r="K7" t="s">
        <v>93</v>
      </c>
    </row>
    <row r="8" spans="1:12" s="20" customFormat="1" x14ac:dyDescent="0.35">
      <c r="A8" s="91"/>
      <c r="B8" s="91"/>
      <c r="C8" s="91"/>
      <c r="D8" s="91"/>
      <c r="E8" s="91"/>
      <c r="F8" s="91"/>
      <c r="G8" s="91"/>
    </row>
    <row r="9" spans="1:12" x14ac:dyDescent="0.35">
      <c r="A9" s="356" t="s">
        <v>53</v>
      </c>
      <c r="B9" s="356"/>
      <c r="C9" s="356"/>
      <c r="D9" s="92"/>
      <c r="E9" s="356" t="s">
        <v>53</v>
      </c>
      <c r="F9" s="356"/>
      <c r="G9" s="356"/>
    </row>
    <row r="10" spans="1:12" ht="26.15" customHeight="1" x14ac:dyDescent="0.35">
      <c r="A10" s="93" t="s">
        <v>31</v>
      </c>
      <c r="B10" s="94" t="s">
        <v>32</v>
      </c>
      <c r="C10" s="95">
        <f>'Current Tariff Schedule'!H32</f>
        <v>20.5</v>
      </c>
      <c r="D10" s="96"/>
      <c r="E10" s="93" t="s">
        <v>31</v>
      </c>
      <c r="F10" s="94" t="s">
        <v>32</v>
      </c>
      <c r="G10" s="95">
        <f>'Proposed Rates'!I12</f>
        <v>20.95</v>
      </c>
    </row>
    <row r="11" spans="1:12" ht="39" customHeight="1" x14ac:dyDescent="0.35">
      <c r="A11" s="93" t="s">
        <v>82</v>
      </c>
      <c r="B11" s="94" t="s">
        <v>34</v>
      </c>
      <c r="C11" s="97">
        <f>'Current Tariff Schedule'!H35</f>
        <v>9.64E-2</v>
      </c>
      <c r="D11" s="96"/>
      <c r="E11" s="93" t="s">
        <v>82</v>
      </c>
      <c r="F11" s="94" t="s">
        <v>34</v>
      </c>
      <c r="G11" s="98">
        <f>'Proposed Rates'!J12</f>
        <v>9.8500000000000004E-2</v>
      </c>
    </row>
    <row r="12" spans="1:12" ht="39" customHeight="1" x14ac:dyDescent="0.35">
      <c r="A12" s="93" t="s">
        <v>96</v>
      </c>
      <c r="B12" s="94" t="s">
        <v>34</v>
      </c>
      <c r="C12" s="97">
        <f>'Current Tariff Schedule'!H38</f>
        <v>0.12870000000000001</v>
      </c>
      <c r="D12" s="96"/>
      <c r="E12" s="93" t="s">
        <v>96</v>
      </c>
      <c r="F12" s="94" t="s">
        <v>34</v>
      </c>
      <c r="G12" s="98">
        <f>'Proposed Rates'!K12</f>
        <v>0.13150000000000001</v>
      </c>
    </row>
    <row r="13" spans="1:12" s="32" customFormat="1" ht="39" customHeight="1" x14ac:dyDescent="0.35">
      <c r="A13" s="93" t="s">
        <v>99</v>
      </c>
      <c r="B13" s="94" t="s">
        <v>34</v>
      </c>
      <c r="C13" s="97">
        <f>'Current Tariff Schedule'!H41</f>
        <v>0.19389999999999999</v>
      </c>
      <c r="D13" s="96"/>
      <c r="E13" s="93" t="s">
        <v>99</v>
      </c>
      <c r="F13" s="94" t="s">
        <v>34</v>
      </c>
      <c r="G13" s="98">
        <f>'Proposed Rates'!L12</f>
        <v>0.19819999999999999</v>
      </c>
    </row>
    <row r="14" spans="1:12" s="32" customFormat="1" x14ac:dyDescent="0.35">
      <c r="A14" s="99"/>
      <c r="B14" s="100"/>
      <c r="C14" s="101"/>
      <c r="D14" s="102"/>
      <c r="E14" s="99"/>
      <c r="F14" s="100"/>
      <c r="G14" s="103"/>
      <c r="H14" s="58"/>
      <c r="L14" s="32">
        <f>ROUND(F14*(H14+1),4)</f>
        <v>0</v>
      </c>
    </row>
    <row r="15" spans="1:12" x14ac:dyDescent="0.35">
      <c r="A15" s="355" t="s">
        <v>54</v>
      </c>
      <c r="B15" s="355"/>
      <c r="C15" s="355"/>
      <c r="D15" s="92"/>
      <c r="E15" s="355" t="s">
        <v>54</v>
      </c>
      <c r="F15" s="355"/>
      <c r="G15" s="355"/>
    </row>
    <row r="16" spans="1:12" ht="26.15" customHeight="1" x14ac:dyDescent="0.35">
      <c r="A16" s="93" t="s">
        <v>31</v>
      </c>
      <c r="B16" s="94" t="s">
        <v>32</v>
      </c>
      <c r="C16" s="95">
        <f>'Current Tariff Schedule'!H74</f>
        <v>34.64</v>
      </c>
      <c r="D16" s="96"/>
      <c r="E16" s="93" t="s">
        <v>31</v>
      </c>
      <c r="F16" s="94" t="s">
        <v>32</v>
      </c>
      <c r="G16" s="95">
        <f>'Proposed Rates'!I13</f>
        <v>35.4</v>
      </c>
    </row>
    <row r="17" spans="1:10" ht="39" customHeight="1" x14ac:dyDescent="0.35">
      <c r="A17" s="93" t="s">
        <v>82</v>
      </c>
      <c r="B17" s="94" t="s">
        <v>34</v>
      </c>
      <c r="C17" s="97">
        <f>'Current Tariff Schedule'!H77</f>
        <v>9.64E-2</v>
      </c>
      <c r="D17" s="96"/>
      <c r="E17" s="93" t="s">
        <v>82</v>
      </c>
      <c r="F17" s="94" t="s">
        <v>34</v>
      </c>
      <c r="G17" s="98">
        <f>'Proposed Rates'!J13</f>
        <v>9.8500000000000004E-2</v>
      </c>
      <c r="J17" t="s">
        <v>93</v>
      </c>
    </row>
    <row r="18" spans="1:10" s="32" customFormat="1" ht="39" customHeight="1" x14ac:dyDescent="0.35">
      <c r="A18" s="93" t="s">
        <v>96</v>
      </c>
      <c r="B18" s="94" t="s">
        <v>34</v>
      </c>
      <c r="C18" s="97">
        <f>'Current Tariff Schedule'!H80</f>
        <v>0.12870000000000001</v>
      </c>
      <c r="D18" s="96"/>
      <c r="E18" s="93" t="s">
        <v>96</v>
      </c>
      <c r="F18" s="94" t="s">
        <v>34</v>
      </c>
      <c r="G18" s="98">
        <f>'Proposed Rates'!K13</f>
        <v>0.13150000000000001</v>
      </c>
    </row>
    <row r="19" spans="1:10" ht="39" customHeight="1" x14ac:dyDescent="0.35">
      <c r="A19" s="93" t="s">
        <v>99</v>
      </c>
      <c r="B19" s="94" t="s">
        <v>34</v>
      </c>
      <c r="C19" s="97">
        <f>'Current Tariff Schedule'!H83</f>
        <v>0.19389999999999999</v>
      </c>
      <c r="D19" s="96"/>
      <c r="E19" s="93" t="s">
        <v>99</v>
      </c>
      <c r="F19" s="94" t="s">
        <v>34</v>
      </c>
      <c r="G19" s="98">
        <f>'Proposed Rates'!L13</f>
        <v>0.19819999999999999</v>
      </c>
    </row>
    <row r="20" spans="1:10" s="32" customFormat="1" x14ac:dyDescent="0.35">
      <c r="A20" s="99"/>
      <c r="B20" s="100"/>
      <c r="C20" s="101"/>
      <c r="D20" s="102"/>
      <c r="E20" s="99"/>
      <c r="F20" s="100"/>
      <c r="G20" s="103"/>
    </row>
    <row r="21" spans="1:10" x14ac:dyDescent="0.35">
      <c r="A21" s="355" t="s">
        <v>20</v>
      </c>
      <c r="B21" s="355"/>
      <c r="C21" s="355"/>
      <c r="D21" s="92"/>
      <c r="E21" s="355" t="s">
        <v>20</v>
      </c>
      <c r="F21" s="355"/>
      <c r="G21" s="355"/>
    </row>
    <row r="22" spans="1:10" s="32" customFormat="1" ht="26.15" customHeight="1" x14ac:dyDescent="0.35">
      <c r="A22" s="93" t="s">
        <v>31</v>
      </c>
      <c r="B22" s="94" t="s">
        <v>32</v>
      </c>
      <c r="C22" s="94">
        <f>'Current Tariff Schedule'!H116</f>
        <v>34.840000000000003</v>
      </c>
      <c r="D22" s="94"/>
      <c r="E22" s="93" t="s">
        <v>31</v>
      </c>
      <c r="F22" s="94" t="s">
        <v>32</v>
      </c>
      <c r="G22" s="95">
        <f>'Proposed Rates'!I14</f>
        <v>35.61</v>
      </c>
    </row>
    <row r="23" spans="1:10" s="32" customFormat="1" ht="39" customHeight="1" x14ac:dyDescent="0.35">
      <c r="A23" s="93"/>
      <c r="B23" s="94"/>
      <c r="C23" s="94"/>
      <c r="D23" s="96"/>
      <c r="E23" s="93"/>
      <c r="F23" s="94"/>
      <c r="G23" s="94"/>
    </row>
    <row r="24" spans="1:10" s="32" customFormat="1" ht="39" customHeight="1" x14ac:dyDescent="0.35">
      <c r="A24" s="93" t="s">
        <v>148</v>
      </c>
      <c r="B24" s="94" t="s">
        <v>34</v>
      </c>
      <c r="C24" s="105">
        <f>'Current Tariff Schedule'!H119</f>
        <v>0.1081</v>
      </c>
      <c r="D24" s="96"/>
      <c r="E24" s="93" t="s">
        <v>148</v>
      </c>
      <c r="F24" s="94" t="s">
        <v>34</v>
      </c>
      <c r="G24" s="98">
        <f>'Proposed Rates'!J14</f>
        <v>0.1105</v>
      </c>
    </row>
    <row r="25" spans="1:10" s="32" customFormat="1" ht="39" customHeight="1" x14ac:dyDescent="0.35">
      <c r="A25" s="93"/>
      <c r="B25" s="94"/>
      <c r="C25" s="94"/>
      <c r="D25" s="96"/>
      <c r="E25" s="93"/>
      <c r="F25" s="94"/>
      <c r="G25" s="98"/>
    </row>
    <row r="26" spans="1:10" s="32" customFormat="1" ht="39" customHeight="1" x14ac:dyDescent="0.35">
      <c r="A26" s="93" t="s">
        <v>158</v>
      </c>
      <c r="B26" s="94" t="s">
        <v>34</v>
      </c>
      <c r="C26" s="94">
        <f>'Current Tariff Schedule'!H122</f>
        <v>0.1434</v>
      </c>
      <c r="D26" s="96"/>
      <c r="E26" s="93" t="s">
        <v>158</v>
      </c>
      <c r="F26" s="94" t="s">
        <v>34</v>
      </c>
      <c r="G26" s="98">
        <f>'Proposed Rates'!K14</f>
        <v>0.14660000000000001</v>
      </c>
    </row>
    <row r="27" spans="1:10" s="32" customFormat="1" ht="39" customHeight="1" x14ac:dyDescent="0.35">
      <c r="A27" s="93"/>
      <c r="B27" s="94"/>
      <c r="C27" s="94"/>
      <c r="D27" s="96"/>
      <c r="E27" s="93"/>
      <c r="F27" s="94"/>
      <c r="G27" s="98"/>
      <c r="J27" s="32" t="s">
        <v>93</v>
      </c>
    </row>
    <row r="28" spans="1:10" s="32" customFormat="1" ht="39" customHeight="1" x14ac:dyDescent="0.35">
      <c r="A28" s="93" t="s">
        <v>99</v>
      </c>
      <c r="B28" s="94" t="s">
        <v>34</v>
      </c>
      <c r="C28" s="105">
        <f>'Current Tariff Schedule'!H125</f>
        <v>0.19389999999999999</v>
      </c>
      <c r="D28" s="96"/>
      <c r="E28" s="93" t="s">
        <v>99</v>
      </c>
      <c r="F28" s="94" t="s">
        <v>34</v>
      </c>
      <c r="G28" s="98">
        <f>'Proposed Rates'!L14</f>
        <v>0.19819999999999999</v>
      </c>
    </row>
    <row r="29" spans="1:10" ht="39" customHeight="1" x14ac:dyDescent="0.35">
      <c r="A29" s="93"/>
      <c r="B29" s="94"/>
      <c r="C29" s="94"/>
      <c r="D29" s="96"/>
      <c r="E29" s="93"/>
      <c r="F29" s="94"/>
      <c r="G29" s="98"/>
    </row>
    <row r="30" spans="1:10" s="32" customFormat="1" x14ac:dyDescent="0.35">
      <c r="A30" s="99"/>
      <c r="B30" s="100"/>
      <c r="C30" s="100"/>
      <c r="D30" s="102"/>
      <c r="E30" s="99"/>
      <c r="F30" s="100"/>
      <c r="G30" s="103"/>
    </row>
    <row r="31" spans="1:10" x14ac:dyDescent="0.35">
      <c r="A31" s="355" t="s">
        <v>21</v>
      </c>
      <c r="B31" s="355"/>
      <c r="C31" s="355"/>
      <c r="D31" s="92"/>
      <c r="E31" s="355" t="s">
        <v>21</v>
      </c>
      <c r="F31" s="355"/>
      <c r="G31" s="355"/>
    </row>
    <row r="32" spans="1:10" s="32" customFormat="1" ht="26.15" customHeight="1" x14ac:dyDescent="0.35">
      <c r="A32" s="93" t="s">
        <v>31</v>
      </c>
      <c r="B32" s="94" t="s">
        <v>32</v>
      </c>
      <c r="C32" s="104">
        <f>'Current Tariff Schedule'!H158</f>
        <v>43.63</v>
      </c>
      <c r="D32" s="96"/>
      <c r="E32" s="93" t="s">
        <v>31</v>
      </c>
      <c r="F32" s="94" t="s">
        <v>32</v>
      </c>
      <c r="G32" s="104">
        <f>'Proposed Rates'!I15</f>
        <v>44.59</v>
      </c>
    </row>
    <row r="33" spans="1:8" s="32" customFormat="1" ht="39" customHeight="1" x14ac:dyDescent="0.35">
      <c r="A33" s="93" t="s">
        <v>149</v>
      </c>
      <c r="B33" s="94" t="s">
        <v>34</v>
      </c>
      <c r="C33" s="105">
        <f>'Current Tariff Schedule'!H161</f>
        <v>0.1081</v>
      </c>
      <c r="D33" s="96"/>
      <c r="E33" s="93" t="s">
        <v>149</v>
      </c>
      <c r="F33" s="94" t="s">
        <v>34</v>
      </c>
      <c r="G33" s="98">
        <f>'Proposed Rates'!J15</f>
        <v>0.1105</v>
      </c>
    </row>
    <row r="34" spans="1:8" s="32" customFormat="1" ht="39" customHeight="1" x14ac:dyDescent="0.35">
      <c r="A34" s="93" t="s">
        <v>159</v>
      </c>
      <c r="B34" s="94" t="s">
        <v>34</v>
      </c>
      <c r="C34" s="94">
        <f>'Current Tariff Schedule'!H164</f>
        <v>0.1434</v>
      </c>
      <c r="D34" s="96"/>
      <c r="E34" s="93" t="s">
        <v>159</v>
      </c>
      <c r="F34" s="94" t="s">
        <v>34</v>
      </c>
      <c r="G34" s="98">
        <f>'Proposed Rates'!K15</f>
        <v>0.14660000000000001</v>
      </c>
    </row>
    <row r="35" spans="1:8" s="32" customFormat="1" ht="39" customHeight="1" x14ac:dyDescent="0.35">
      <c r="A35" s="93" t="s">
        <v>99</v>
      </c>
      <c r="B35" s="94" t="s">
        <v>34</v>
      </c>
      <c r="C35" s="105">
        <f>'Current Tariff Schedule'!H167</f>
        <v>0.19389999999999999</v>
      </c>
      <c r="D35" s="96"/>
      <c r="E35" s="93" t="s">
        <v>99</v>
      </c>
      <c r="F35" s="94" t="s">
        <v>34</v>
      </c>
      <c r="G35" s="98">
        <f>'Proposed Rates'!L15</f>
        <v>0.19819999999999999</v>
      </c>
    </row>
    <row r="36" spans="1:8" s="32" customFormat="1" x14ac:dyDescent="0.35">
      <c r="A36" s="99"/>
      <c r="B36" s="100"/>
      <c r="C36" s="100"/>
      <c r="D36" s="102"/>
      <c r="E36" s="99"/>
      <c r="F36" s="100"/>
      <c r="G36" s="103"/>
    </row>
    <row r="37" spans="1:8" x14ac:dyDescent="0.35">
      <c r="A37" s="355" t="s">
        <v>22</v>
      </c>
      <c r="B37" s="355"/>
      <c r="C37" s="355"/>
      <c r="D37" s="92"/>
      <c r="E37" s="355" t="s">
        <v>22</v>
      </c>
      <c r="F37" s="355"/>
      <c r="G37" s="355"/>
    </row>
    <row r="38" spans="1:8" ht="26.15" customHeight="1" x14ac:dyDescent="0.35">
      <c r="A38" s="93" t="s">
        <v>88</v>
      </c>
      <c r="B38" s="94" t="s">
        <v>34</v>
      </c>
      <c r="C38" s="94">
        <f>'Current Tariff Schedule'!H203</f>
        <v>0.1072</v>
      </c>
      <c r="D38" s="96"/>
      <c r="E38" s="93" t="s">
        <v>88</v>
      </c>
      <c r="F38" s="94" t="s">
        <v>34</v>
      </c>
      <c r="G38" s="98">
        <f>'Proposed Rates'!J16</f>
        <v>0.1096</v>
      </c>
    </row>
    <row r="39" spans="1:8" ht="39" customHeight="1" x14ac:dyDescent="0.35">
      <c r="A39" s="93"/>
      <c r="B39" s="94"/>
      <c r="C39" s="94"/>
      <c r="D39" s="96"/>
      <c r="E39" s="93"/>
      <c r="F39" s="94"/>
      <c r="G39" s="98"/>
      <c r="H39" t="s">
        <v>93</v>
      </c>
    </row>
    <row r="40" spans="1:8" s="32" customFormat="1" ht="15" customHeight="1" x14ac:dyDescent="0.35">
      <c r="A40" s="99"/>
      <c r="B40" s="100"/>
      <c r="C40" s="100"/>
      <c r="D40" s="102"/>
      <c r="E40" s="111"/>
      <c r="F40" s="100"/>
      <c r="G40" s="112"/>
    </row>
    <row r="41" spans="1:8" x14ac:dyDescent="0.35">
      <c r="A41" s="355" t="s">
        <v>23</v>
      </c>
      <c r="B41" s="355"/>
      <c r="C41" s="355"/>
      <c r="D41" s="92"/>
      <c r="E41" s="355" t="s">
        <v>23</v>
      </c>
      <c r="F41" s="355"/>
      <c r="G41" s="355"/>
    </row>
    <row r="42" spans="1:8" ht="26.15" customHeight="1" x14ac:dyDescent="0.35">
      <c r="A42" s="93" t="s">
        <v>97</v>
      </c>
      <c r="B42" s="94" t="s">
        <v>34</v>
      </c>
      <c r="C42" s="94">
        <f>'Current Tariff Schedule'!H237</f>
        <v>0.63500000000000001</v>
      </c>
      <c r="D42" s="96"/>
      <c r="E42" s="93" t="s">
        <v>97</v>
      </c>
      <c r="F42" s="94" t="s">
        <v>34</v>
      </c>
      <c r="G42" s="98">
        <f>'Proposed Rates'!J17</f>
        <v>0.64900000000000002</v>
      </c>
    </row>
    <row r="43" spans="1:8" s="32" customFormat="1" ht="39" customHeight="1" x14ac:dyDescent="0.35">
      <c r="A43" s="93"/>
      <c r="B43" s="94"/>
      <c r="C43" s="94"/>
      <c r="D43" s="96"/>
      <c r="E43" s="93"/>
      <c r="F43" s="94"/>
      <c r="G43" s="98"/>
    </row>
    <row r="44" spans="1:8" s="32" customFormat="1" ht="39" customHeight="1" x14ac:dyDescent="0.35">
      <c r="A44" s="93" t="s">
        <v>104</v>
      </c>
      <c r="B44" s="94" t="s">
        <v>34</v>
      </c>
      <c r="C44" s="94">
        <f>'Current Tariff Schedule'!H240</f>
        <v>0.72550000000000003</v>
      </c>
      <c r="D44" s="96"/>
      <c r="E44" s="93" t="s">
        <v>104</v>
      </c>
      <c r="F44" s="94" t="s">
        <v>34</v>
      </c>
      <c r="G44" s="98">
        <f>'Proposed Rates'!K17</f>
        <v>0.74150000000000005</v>
      </c>
    </row>
    <row r="45" spans="1:8" ht="39" customHeight="1" x14ac:dyDescent="0.35">
      <c r="A45" s="93"/>
      <c r="B45" s="94"/>
      <c r="C45" s="94"/>
      <c r="D45" s="96"/>
      <c r="E45" s="93"/>
      <c r="F45" s="94"/>
      <c r="G45" s="98"/>
    </row>
    <row r="46" spans="1:8" s="32" customFormat="1" ht="15" customHeight="1" x14ac:dyDescent="0.35">
      <c r="A46" s="99"/>
      <c r="B46" s="100"/>
      <c r="C46" s="100"/>
      <c r="D46" s="102"/>
      <c r="E46" s="111"/>
      <c r="F46" s="100"/>
      <c r="G46" s="112"/>
    </row>
    <row r="47" spans="1:8" x14ac:dyDescent="0.35">
      <c r="A47" s="355" t="s">
        <v>24</v>
      </c>
      <c r="B47" s="355"/>
      <c r="C47" s="355"/>
      <c r="D47" s="92"/>
      <c r="E47" s="355" t="s">
        <v>24</v>
      </c>
      <c r="F47" s="355"/>
      <c r="G47" s="355"/>
    </row>
    <row r="48" spans="1:8" ht="26.15" customHeight="1" x14ac:dyDescent="0.35">
      <c r="A48" s="93" t="s">
        <v>97</v>
      </c>
      <c r="B48" s="94" t="s">
        <v>34</v>
      </c>
      <c r="C48" s="105">
        <f>'Current Tariff Schedule'!H274</f>
        <v>0.9587</v>
      </c>
      <c r="D48" s="96"/>
      <c r="E48" s="93" t="s">
        <v>97</v>
      </c>
      <c r="F48" s="94" t="s">
        <v>34</v>
      </c>
      <c r="G48" s="98">
        <f>'Proposed Rates'!J18</f>
        <v>0.9798</v>
      </c>
    </row>
    <row r="49" spans="1:7" s="32" customFormat="1" ht="39" customHeight="1" x14ac:dyDescent="0.35">
      <c r="A49" s="93"/>
      <c r="B49" s="94"/>
      <c r="C49" s="105"/>
      <c r="D49" s="96"/>
      <c r="E49" s="93"/>
      <c r="F49" s="94"/>
      <c r="G49" s="98"/>
    </row>
    <row r="50" spans="1:7" ht="39" customHeight="1" x14ac:dyDescent="0.35">
      <c r="A50" s="93" t="s">
        <v>104</v>
      </c>
      <c r="B50" s="94" t="s">
        <v>34</v>
      </c>
      <c r="C50" s="105">
        <f>'Current Tariff Schedule'!H277</f>
        <v>1.0491999999999999</v>
      </c>
      <c r="D50" s="96"/>
      <c r="E50" s="93" t="s">
        <v>104</v>
      </c>
      <c r="F50" s="94" t="s">
        <v>34</v>
      </c>
      <c r="G50" s="98">
        <f>'Proposed Rates'!K18</f>
        <v>1.0723</v>
      </c>
    </row>
    <row r="51" spans="1:7" ht="39" customHeight="1" x14ac:dyDescent="0.35">
      <c r="A51" s="93"/>
      <c r="B51" s="94"/>
      <c r="C51" s="105"/>
      <c r="D51" s="96"/>
      <c r="E51" s="93"/>
      <c r="F51" s="94"/>
      <c r="G51" s="98"/>
    </row>
    <row r="52" spans="1:7" s="32" customFormat="1" ht="15" customHeight="1" x14ac:dyDescent="0.35">
      <c r="A52" s="99"/>
      <c r="B52" s="100"/>
      <c r="C52" s="113"/>
      <c r="D52" s="102"/>
      <c r="E52" s="111"/>
      <c r="F52" s="100"/>
      <c r="G52" s="112"/>
    </row>
    <row r="53" spans="1:7" ht="15" customHeight="1" x14ac:dyDescent="0.35">
      <c r="A53" s="357" t="s">
        <v>25</v>
      </c>
      <c r="B53" s="357"/>
      <c r="C53" s="357"/>
      <c r="D53" s="92"/>
      <c r="E53" s="357" t="s">
        <v>25</v>
      </c>
      <c r="F53" s="357"/>
      <c r="G53" s="357"/>
    </row>
    <row r="54" spans="1:7" ht="26.15" customHeight="1" x14ac:dyDescent="0.35">
      <c r="A54" s="93" t="s">
        <v>88</v>
      </c>
      <c r="B54" s="94" t="s">
        <v>34</v>
      </c>
      <c r="C54" s="105">
        <f>'Current Tariff Schedule'!H311</f>
        <v>0.72550000000000003</v>
      </c>
      <c r="D54" s="96"/>
      <c r="E54" s="93" t="s">
        <v>88</v>
      </c>
      <c r="F54" s="94" t="s">
        <v>34</v>
      </c>
      <c r="G54" s="98">
        <f>'Proposed Rates'!J19</f>
        <v>0.74150000000000005</v>
      </c>
    </row>
    <row r="55" spans="1:7" s="32" customFormat="1" ht="15" customHeight="1" x14ac:dyDescent="0.35">
      <c r="A55" s="99"/>
      <c r="B55" s="100"/>
      <c r="C55" s="113"/>
      <c r="D55" s="102"/>
      <c r="E55" s="114"/>
      <c r="F55" s="100"/>
      <c r="G55" s="112"/>
    </row>
    <row r="56" spans="1:7" x14ac:dyDescent="0.35">
      <c r="A56" s="355" t="s">
        <v>26</v>
      </c>
      <c r="B56" s="355"/>
      <c r="C56" s="355"/>
      <c r="D56" s="92"/>
      <c r="E56" s="355" t="s">
        <v>26</v>
      </c>
      <c r="F56" s="355"/>
      <c r="G56" s="355"/>
    </row>
    <row r="57" spans="1:7" ht="26.15" customHeight="1" x14ac:dyDescent="0.35">
      <c r="A57" s="93" t="s">
        <v>88</v>
      </c>
      <c r="B57" s="94" t="s">
        <v>34</v>
      </c>
      <c r="C57" s="105">
        <f>'Current Tariff Schedule'!H345</f>
        <v>1.0491999999999999</v>
      </c>
      <c r="D57" s="96"/>
      <c r="E57" s="93" t="s">
        <v>88</v>
      </c>
      <c r="F57" s="94" t="s">
        <v>34</v>
      </c>
      <c r="G57" s="98">
        <f>'Proposed Rates'!J20</f>
        <v>1.0723</v>
      </c>
    </row>
    <row r="58" spans="1:7" s="32" customFormat="1" ht="15" customHeight="1" x14ac:dyDescent="0.35">
      <c r="A58" s="99"/>
      <c r="B58" s="100"/>
      <c r="C58" s="113"/>
      <c r="D58" s="102"/>
      <c r="E58" s="111"/>
      <c r="F58" s="100"/>
      <c r="G58" s="112"/>
    </row>
    <row r="59" spans="1:7" s="32" customFormat="1" ht="15" customHeight="1" x14ac:dyDescent="0.35">
      <c r="A59" s="355" t="s">
        <v>146</v>
      </c>
      <c r="B59" s="355"/>
      <c r="C59" s="355"/>
      <c r="D59" s="92"/>
      <c r="E59" s="355" t="s">
        <v>146</v>
      </c>
      <c r="F59" s="355"/>
      <c r="G59" s="355"/>
    </row>
    <row r="60" spans="1:7" s="32" customFormat="1" ht="26.15" customHeight="1" x14ac:dyDescent="0.35">
      <c r="A60" s="93" t="s">
        <v>88</v>
      </c>
      <c r="B60" s="94" t="s">
        <v>34</v>
      </c>
      <c r="C60" s="105">
        <f>'Current Tariff Schedule'!H379</f>
        <v>0.32869999999999999</v>
      </c>
      <c r="D60" s="96"/>
      <c r="E60" s="93" t="s">
        <v>88</v>
      </c>
      <c r="F60" s="94" t="s">
        <v>34</v>
      </c>
      <c r="G60" s="98">
        <f>'Proposed Rates'!J21</f>
        <v>0.33589999999999998</v>
      </c>
    </row>
    <row r="61" spans="1:7" x14ac:dyDescent="0.35">
      <c r="A61" s="93"/>
      <c r="B61" s="94"/>
      <c r="C61" s="107"/>
      <c r="D61" s="96"/>
      <c r="E61" s="93"/>
      <c r="F61" s="96"/>
      <c r="G61" s="106"/>
    </row>
    <row r="62" spans="1:7" x14ac:dyDescent="0.35">
      <c r="A62" s="355" t="s">
        <v>27</v>
      </c>
      <c r="B62" s="355"/>
      <c r="C62" s="355"/>
      <c r="D62" s="92"/>
      <c r="E62" s="355" t="s">
        <v>27</v>
      </c>
      <c r="F62" s="355"/>
      <c r="G62" s="355"/>
    </row>
    <row r="63" spans="1:7" ht="26.15" customHeight="1" x14ac:dyDescent="0.35">
      <c r="A63" s="108" t="s">
        <v>31</v>
      </c>
      <c r="B63" s="94" t="s">
        <v>32</v>
      </c>
      <c r="C63" s="95">
        <f>'Current Tariff Schedule'!H412</f>
        <v>4.55</v>
      </c>
      <c r="D63" s="109"/>
      <c r="E63" s="108" t="s">
        <v>31</v>
      </c>
      <c r="F63" s="94" t="s">
        <v>32</v>
      </c>
      <c r="G63" s="132">
        <f>'Proposed Rates'!I22</f>
        <v>4.55</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0.75" bottom="0.75" header="0.3" footer="0.3"/>
  <pageSetup scale="83" fitToHeight="0" orientation="portrait" horizontalDpi="4294967293" r:id="rId1"/>
  <headerFooter>
    <oddHeader xml:space="preserve">&amp;LHydro One Remote Communities Inc.
</oddHeader>
  </headerFooter>
  <rowBreaks count="2" manualBreakCount="2">
    <brk id="19" max="16383" man="1"/>
    <brk id="3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92"/>
  <sheetViews>
    <sheetView topLeftCell="A373" zoomScaleNormal="100" zoomScaleSheetLayoutView="80" zoomScalePageLayoutView="75" workbookViewId="0">
      <selection activeCell="A388" sqref="A388:B389"/>
    </sheetView>
  </sheetViews>
  <sheetFormatPr defaultRowHeight="14.5" x14ac:dyDescent="0.35"/>
  <cols>
    <col min="1" max="6" width="13.81640625" customWidth="1"/>
    <col min="7" max="7" width="27.7265625" customWidth="1"/>
    <col min="8" max="8" width="13.81640625" customWidth="1"/>
  </cols>
  <sheetData>
    <row r="1" spans="1:12" s="32" customFormat="1" x14ac:dyDescent="0.35"/>
    <row r="3" spans="1:12" ht="23.5" x14ac:dyDescent="0.35">
      <c r="A3" s="340" t="s">
        <v>162</v>
      </c>
      <c r="B3" s="341"/>
      <c r="C3" s="341"/>
      <c r="D3" s="341"/>
      <c r="E3" s="341"/>
      <c r="F3" s="341"/>
      <c r="G3" s="341"/>
      <c r="H3" s="341"/>
    </row>
    <row r="4" spans="1:12" ht="18" x14ac:dyDescent="0.35">
      <c r="A4" s="328" t="s">
        <v>28</v>
      </c>
      <c r="B4" s="328"/>
      <c r="C4" s="328"/>
      <c r="D4" s="328"/>
      <c r="E4" s="328"/>
      <c r="F4" s="328"/>
      <c r="G4" s="328"/>
      <c r="H4" s="328"/>
    </row>
    <row r="5" spans="1:12" x14ac:dyDescent="0.35">
      <c r="A5" s="329" t="str">
        <f>'Proposed Rates'!$A$3</f>
        <v>Effective Date, May 1, 2021</v>
      </c>
      <c r="B5" s="329"/>
      <c r="C5" s="329"/>
      <c r="D5" s="329"/>
      <c r="E5" s="329"/>
      <c r="F5" s="329"/>
      <c r="G5" s="329"/>
      <c r="H5" s="329"/>
    </row>
    <row r="6" spans="1:12" s="32" customFormat="1" x14ac:dyDescent="0.35">
      <c r="A6" s="121"/>
      <c r="B6" s="121"/>
      <c r="C6" s="121"/>
      <c r="D6" s="121"/>
      <c r="E6" s="121"/>
      <c r="F6" s="121"/>
      <c r="G6" s="121"/>
      <c r="H6" s="121"/>
    </row>
    <row r="7" spans="1:12" ht="18" x14ac:dyDescent="0.35">
      <c r="A7" s="342" t="s">
        <v>29</v>
      </c>
      <c r="B7" s="349"/>
      <c r="C7" s="349"/>
      <c r="D7" s="349"/>
      <c r="E7" s="349"/>
      <c r="F7" s="349"/>
      <c r="G7" s="349"/>
      <c r="H7" s="349"/>
    </row>
    <row r="9" spans="1:12" x14ac:dyDescent="0.35">
      <c r="A9" s="332" t="s">
        <v>36</v>
      </c>
      <c r="B9" s="333"/>
      <c r="C9" s="333"/>
      <c r="D9" s="333"/>
      <c r="E9" s="333"/>
      <c r="F9" s="333"/>
      <c r="G9" s="333"/>
      <c r="H9" s="334"/>
    </row>
    <row r="10" spans="1:12" x14ac:dyDescent="0.35">
      <c r="A10" s="335"/>
      <c r="B10" s="331"/>
      <c r="C10" s="331"/>
      <c r="D10" s="331"/>
      <c r="E10" s="331"/>
      <c r="F10" s="331"/>
      <c r="G10" s="331"/>
      <c r="H10" s="336"/>
    </row>
    <row r="11" spans="1:12" x14ac:dyDescent="0.35">
      <c r="A11" s="335"/>
      <c r="B11" s="331"/>
      <c r="C11" s="331"/>
      <c r="D11" s="331"/>
      <c r="E11" s="331"/>
      <c r="F11" s="331"/>
      <c r="G11" s="331"/>
      <c r="H11" s="336"/>
    </row>
    <row r="12" spans="1:12" x14ac:dyDescent="0.35">
      <c r="A12" s="335"/>
      <c r="B12" s="331"/>
      <c r="C12" s="331"/>
      <c r="D12" s="331"/>
      <c r="E12" s="331"/>
      <c r="F12" s="331"/>
      <c r="G12" s="331"/>
      <c r="H12" s="336"/>
      <c r="L12">
        <f>ROUND(F12*(H12+1),4)</f>
        <v>0</v>
      </c>
    </row>
    <row r="13" spans="1:12" x14ac:dyDescent="0.35">
      <c r="A13" s="335"/>
      <c r="B13" s="331"/>
      <c r="C13" s="331"/>
      <c r="D13" s="331"/>
      <c r="E13" s="331"/>
      <c r="F13" s="331"/>
      <c r="G13" s="331"/>
      <c r="H13" s="336"/>
    </row>
    <row r="14" spans="1:12" ht="84.75" customHeight="1" x14ac:dyDescent="0.35">
      <c r="A14" s="337"/>
      <c r="B14" s="338"/>
      <c r="C14" s="338"/>
      <c r="D14" s="338"/>
      <c r="E14" s="338"/>
      <c r="F14" s="338"/>
      <c r="G14" s="338"/>
      <c r="H14" s="339"/>
    </row>
    <row r="15" spans="1:12" x14ac:dyDescent="0.35">
      <c r="A15" s="28" t="s">
        <v>30</v>
      </c>
      <c r="B15" s="27"/>
      <c r="C15" s="27"/>
      <c r="D15" s="27"/>
      <c r="E15" s="27"/>
      <c r="F15" s="27"/>
      <c r="G15" s="27"/>
      <c r="H15" s="27"/>
    </row>
    <row r="16" spans="1:12" x14ac:dyDescent="0.35">
      <c r="A16" s="27"/>
      <c r="B16" s="27"/>
      <c r="C16" s="27"/>
      <c r="D16" s="27"/>
      <c r="E16" s="27"/>
      <c r="F16" s="27"/>
      <c r="G16" s="27"/>
      <c r="H16" s="27"/>
    </row>
    <row r="17" spans="1:8" x14ac:dyDescent="0.35">
      <c r="A17" s="332" t="s">
        <v>79</v>
      </c>
      <c r="B17" s="333"/>
      <c r="C17" s="333"/>
      <c r="D17" s="333"/>
      <c r="E17" s="333"/>
      <c r="F17" s="333"/>
      <c r="G17" s="333"/>
      <c r="H17" s="334"/>
    </row>
    <row r="18" spans="1:8" x14ac:dyDescent="0.35">
      <c r="A18" s="335"/>
      <c r="B18" s="331"/>
      <c r="C18" s="331"/>
      <c r="D18" s="331"/>
      <c r="E18" s="331"/>
      <c r="F18" s="331"/>
      <c r="G18" s="331"/>
      <c r="H18" s="336"/>
    </row>
    <row r="19" spans="1:8" ht="33" customHeight="1" x14ac:dyDescent="0.35">
      <c r="A19" s="337"/>
      <c r="B19" s="338"/>
      <c r="C19" s="338"/>
      <c r="D19" s="338"/>
      <c r="E19" s="338"/>
      <c r="F19" s="338"/>
      <c r="G19" s="338"/>
      <c r="H19" s="339"/>
    </row>
    <row r="20" spans="1:8" x14ac:dyDescent="0.35">
      <c r="A20" s="332" t="s">
        <v>80</v>
      </c>
      <c r="B20" s="333"/>
      <c r="C20" s="333"/>
      <c r="D20" s="333"/>
      <c r="E20" s="333"/>
      <c r="F20" s="333"/>
      <c r="G20" s="333"/>
      <c r="H20" s="334"/>
    </row>
    <row r="21" spans="1:8" x14ac:dyDescent="0.35">
      <c r="A21" s="335"/>
      <c r="B21" s="331"/>
      <c r="C21" s="331"/>
      <c r="D21" s="331"/>
      <c r="E21" s="331"/>
      <c r="F21" s="331"/>
      <c r="G21" s="331"/>
      <c r="H21" s="336"/>
    </row>
    <row r="22" spans="1:8" x14ac:dyDescent="0.35">
      <c r="A22" s="335"/>
      <c r="B22" s="331"/>
      <c r="C22" s="331"/>
      <c r="D22" s="331"/>
      <c r="E22" s="331"/>
      <c r="F22" s="331"/>
      <c r="G22" s="331"/>
      <c r="H22" s="336"/>
    </row>
    <row r="23" spans="1:8" ht="34.5" customHeight="1" x14ac:dyDescent="0.35">
      <c r="A23" s="337"/>
      <c r="B23" s="338"/>
      <c r="C23" s="338"/>
      <c r="D23" s="338"/>
      <c r="E23" s="338"/>
      <c r="F23" s="338"/>
      <c r="G23" s="338"/>
      <c r="H23" s="339"/>
    </row>
    <row r="24" spans="1:8" x14ac:dyDescent="0.35">
      <c r="A24" s="332" t="s">
        <v>81</v>
      </c>
      <c r="B24" s="333"/>
      <c r="C24" s="333"/>
      <c r="D24" s="333"/>
      <c r="E24" s="333"/>
      <c r="F24" s="333"/>
      <c r="G24" s="333"/>
      <c r="H24" s="334"/>
    </row>
    <row r="25" spans="1:8" x14ac:dyDescent="0.35">
      <c r="A25" s="335"/>
      <c r="B25" s="331"/>
      <c r="C25" s="331"/>
      <c r="D25" s="331"/>
      <c r="E25" s="331"/>
      <c r="F25" s="331"/>
      <c r="G25" s="331"/>
      <c r="H25" s="336"/>
    </row>
    <row r="26" spans="1:8" ht="36" customHeight="1" x14ac:dyDescent="0.35">
      <c r="A26" s="337"/>
      <c r="B26" s="338"/>
      <c r="C26" s="338"/>
      <c r="D26" s="338"/>
      <c r="E26" s="338"/>
      <c r="F26" s="338"/>
      <c r="G26" s="338"/>
      <c r="H26" s="339"/>
    </row>
    <row r="27" spans="1:8" x14ac:dyDescent="0.35">
      <c r="A27" s="332"/>
      <c r="B27" s="333"/>
      <c r="C27" s="333"/>
      <c r="D27" s="333"/>
      <c r="E27" s="333"/>
      <c r="F27" s="333"/>
      <c r="G27" s="333"/>
      <c r="H27" s="334"/>
    </row>
    <row r="28" spans="1:8" x14ac:dyDescent="0.35">
      <c r="A28" s="335"/>
      <c r="B28" s="331"/>
      <c r="C28" s="331"/>
      <c r="D28" s="331"/>
      <c r="E28" s="331"/>
      <c r="F28" s="331"/>
      <c r="G28" s="331"/>
      <c r="H28" s="336"/>
    </row>
    <row r="29" spans="1:8" x14ac:dyDescent="0.35">
      <c r="A29" s="335"/>
      <c r="B29" s="331"/>
      <c r="C29" s="331"/>
      <c r="D29" s="331"/>
      <c r="E29" s="331"/>
      <c r="F29" s="331"/>
      <c r="G29" s="331"/>
      <c r="H29" s="336"/>
    </row>
    <row r="30" spans="1:8" x14ac:dyDescent="0.35">
      <c r="A30" s="337"/>
      <c r="B30" s="338"/>
      <c r="C30" s="338"/>
      <c r="D30" s="338"/>
      <c r="E30" s="338"/>
      <c r="F30" s="338"/>
      <c r="G30" s="338"/>
      <c r="H30" s="339"/>
    </row>
    <row r="31" spans="1:8" x14ac:dyDescent="0.35">
      <c r="A31" s="28" t="s">
        <v>108</v>
      </c>
      <c r="B31" s="27"/>
      <c r="C31" s="27"/>
      <c r="D31" s="27"/>
      <c r="E31" s="27"/>
      <c r="F31" s="27"/>
      <c r="G31" s="27"/>
      <c r="H31" s="27"/>
    </row>
    <row r="32" spans="1:8" ht="15" thickBot="1" x14ac:dyDescent="0.4">
      <c r="A32" s="330" t="s">
        <v>31</v>
      </c>
      <c r="B32" s="331"/>
      <c r="C32" s="331"/>
      <c r="D32" s="331"/>
      <c r="E32" s="331"/>
      <c r="F32" s="331"/>
      <c r="G32" s="34" t="s">
        <v>32</v>
      </c>
      <c r="H32" s="54">
        <f>'Summary Sheet'!G10</f>
        <v>20.95</v>
      </c>
    </row>
    <row r="33" spans="1:8" ht="15.5" thickTop="1" thickBot="1" x14ac:dyDescent="0.4">
      <c r="A33" s="344" t="s">
        <v>33</v>
      </c>
      <c r="B33" s="345"/>
      <c r="C33" s="345"/>
      <c r="D33" s="345"/>
      <c r="E33" s="345"/>
      <c r="F33" s="345"/>
      <c r="G33" s="35" t="s">
        <v>34</v>
      </c>
      <c r="H33" s="55">
        <f>'Summary Sheet'!G11</f>
        <v>9.8500000000000004E-2</v>
      </c>
    </row>
    <row r="34" spans="1:8" ht="15.5" thickTop="1" thickBot="1" x14ac:dyDescent="0.4">
      <c r="A34" s="344" t="s">
        <v>98</v>
      </c>
      <c r="B34" s="345"/>
      <c r="C34" s="345"/>
      <c r="D34" s="345"/>
      <c r="E34" s="345"/>
      <c r="F34" s="345"/>
      <c r="G34" s="35" t="s">
        <v>34</v>
      </c>
      <c r="H34" s="55">
        <f>'Summary Sheet'!G12</f>
        <v>0.13150000000000001</v>
      </c>
    </row>
    <row r="35" spans="1:8" ht="15" thickTop="1" x14ac:dyDescent="0.35">
      <c r="A35" s="344" t="s">
        <v>99</v>
      </c>
      <c r="B35" s="345"/>
      <c r="C35" s="345"/>
      <c r="D35" s="345"/>
      <c r="E35" s="345"/>
      <c r="F35" s="345"/>
      <c r="G35" s="35" t="s">
        <v>34</v>
      </c>
      <c r="H35" s="55">
        <f>'Summary Sheet'!G13</f>
        <v>0.19819999999999999</v>
      </c>
    </row>
    <row r="36" spans="1:8" ht="23.5" x14ac:dyDescent="0.35">
      <c r="A36" s="340" t="s">
        <v>14</v>
      </c>
      <c r="B36" s="341"/>
      <c r="C36" s="341"/>
      <c r="D36" s="341"/>
      <c r="E36" s="341"/>
      <c r="F36" s="341"/>
      <c r="G36" s="341"/>
      <c r="H36" s="341"/>
    </row>
    <row r="37" spans="1:8" s="32" customFormat="1" ht="18" x14ac:dyDescent="0.35">
      <c r="A37" s="328" t="s">
        <v>28</v>
      </c>
      <c r="B37" s="328"/>
      <c r="C37" s="328"/>
      <c r="D37" s="328"/>
      <c r="E37" s="328"/>
      <c r="F37" s="328"/>
      <c r="G37" s="328"/>
      <c r="H37" s="328"/>
    </row>
    <row r="38" spans="1:8" s="32" customFormat="1" ht="14.5" customHeight="1" x14ac:dyDescent="0.35">
      <c r="A38" s="329" t="str">
        <f>$A$5</f>
        <v>Effective Date, May 1, 2021</v>
      </c>
      <c r="B38" s="329"/>
      <c r="C38" s="329"/>
      <c r="D38" s="329"/>
      <c r="E38" s="329"/>
      <c r="F38" s="329"/>
      <c r="G38" s="329"/>
      <c r="H38" s="329"/>
    </row>
    <row r="39" spans="1:8" s="32" customFormat="1" x14ac:dyDescent="0.35">
      <c r="A39" s="21"/>
      <c r="B39" s="21"/>
      <c r="C39" s="21"/>
      <c r="D39" s="21"/>
      <c r="E39" s="21"/>
      <c r="F39" s="21"/>
      <c r="G39" s="21"/>
      <c r="H39" s="21"/>
    </row>
    <row r="40" spans="1:8" ht="18" customHeight="1" x14ac:dyDescent="0.35">
      <c r="A40" s="342" t="s">
        <v>35</v>
      </c>
      <c r="B40" s="342"/>
      <c r="C40" s="342"/>
      <c r="D40" s="342"/>
      <c r="E40" s="342"/>
      <c r="F40" s="342"/>
      <c r="G40" s="342"/>
      <c r="H40" s="342"/>
    </row>
    <row r="41" spans="1:8" x14ac:dyDescent="0.35">
      <c r="A41" s="27"/>
      <c r="B41" s="27"/>
      <c r="C41" s="27"/>
      <c r="D41" s="27"/>
      <c r="E41" s="27"/>
      <c r="F41" s="27"/>
      <c r="G41" s="27"/>
      <c r="H41" s="29"/>
    </row>
    <row r="42" spans="1:8" x14ac:dyDescent="0.35">
      <c r="A42" s="332" t="s">
        <v>83</v>
      </c>
      <c r="B42" s="333"/>
      <c r="C42" s="333"/>
      <c r="D42" s="333"/>
      <c r="E42" s="333"/>
      <c r="F42" s="333"/>
      <c r="G42" s="333"/>
      <c r="H42" s="334"/>
    </row>
    <row r="43" spans="1:8" x14ac:dyDescent="0.35">
      <c r="A43" s="335"/>
      <c r="B43" s="331"/>
      <c r="C43" s="331"/>
      <c r="D43" s="331"/>
      <c r="E43" s="331"/>
      <c r="F43" s="331"/>
      <c r="G43" s="331"/>
      <c r="H43" s="336"/>
    </row>
    <row r="44" spans="1:8" x14ac:dyDescent="0.35">
      <c r="A44" s="335"/>
      <c r="B44" s="331"/>
      <c r="C44" s="331"/>
      <c r="D44" s="331"/>
      <c r="E44" s="331"/>
      <c r="F44" s="331"/>
      <c r="G44" s="331"/>
      <c r="H44" s="336"/>
    </row>
    <row r="45" spans="1:8" x14ac:dyDescent="0.35">
      <c r="A45" s="335"/>
      <c r="B45" s="331"/>
      <c r="C45" s="331"/>
      <c r="D45" s="331"/>
      <c r="E45" s="331"/>
      <c r="F45" s="331"/>
      <c r="G45" s="331"/>
      <c r="H45" s="336"/>
    </row>
    <row r="46" spans="1:8" x14ac:dyDescent="0.35">
      <c r="A46" s="335"/>
      <c r="B46" s="331"/>
      <c r="C46" s="331"/>
      <c r="D46" s="331"/>
      <c r="E46" s="331"/>
      <c r="F46" s="331"/>
      <c r="G46" s="331"/>
      <c r="H46" s="336"/>
    </row>
    <row r="47" spans="1:8" x14ac:dyDescent="0.35">
      <c r="A47" s="337"/>
      <c r="B47" s="338"/>
      <c r="C47" s="338"/>
      <c r="D47" s="338"/>
      <c r="E47" s="338"/>
      <c r="F47" s="338"/>
      <c r="G47" s="338"/>
      <c r="H47" s="339"/>
    </row>
    <row r="48" spans="1:8" x14ac:dyDescent="0.35">
      <c r="A48" s="28" t="s">
        <v>30</v>
      </c>
      <c r="B48" s="27"/>
      <c r="C48" s="27"/>
      <c r="D48" s="27"/>
      <c r="E48" s="27"/>
      <c r="F48" s="27"/>
      <c r="G48" s="27"/>
      <c r="H48" s="29"/>
    </row>
    <row r="49" spans="1:8" x14ac:dyDescent="0.35">
      <c r="A49" s="27"/>
      <c r="B49" s="27"/>
      <c r="C49" s="27"/>
      <c r="D49" s="27"/>
      <c r="E49" s="27"/>
      <c r="F49" s="27"/>
      <c r="G49" s="27"/>
      <c r="H49" s="29"/>
    </row>
    <row r="50" spans="1:8" x14ac:dyDescent="0.35">
      <c r="A50" s="332" t="s">
        <v>79</v>
      </c>
      <c r="B50" s="333"/>
      <c r="C50" s="333"/>
      <c r="D50" s="333"/>
      <c r="E50" s="333"/>
      <c r="F50" s="333"/>
      <c r="G50" s="333"/>
      <c r="H50" s="334"/>
    </row>
    <row r="51" spans="1:8" x14ac:dyDescent="0.35">
      <c r="A51" s="335"/>
      <c r="B51" s="331"/>
      <c r="C51" s="331"/>
      <c r="D51" s="331"/>
      <c r="E51" s="331"/>
      <c r="F51" s="331"/>
      <c r="G51" s="331"/>
      <c r="H51" s="336"/>
    </row>
    <row r="52" spans="1:8" ht="37.5" customHeight="1" x14ac:dyDescent="0.35">
      <c r="A52" s="337"/>
      <c r="B52" s="338"/>
      <c r="C52" s="338"/>
      <c r="D52" s="338"/>
      <c r="E52" s="338"/>
      <c r="F52" s="338"/>
      <c r="G52" s="338"/>
      <c r="H52" s="339"/>
    </row>
    <row r="53" spans="1:8" x14ac:dyDescent="0.35">
      <c r="A53" s="332" t="s">
        <v>80</v>
      </c>
      <c r="B53" s="333"/>
      <c r="C53" s="333"/>
      <c r="D53" s="333"/>
      <c r="E53" s="333"/>
      <c r="F53" s="333"/>
      <c r="G53" s="333"/>
      <c r="H53" s="334"/>
    </row>
    <row r="54" spans="1:8" x14ac:dyDescent="0.35">
      <c r="A54" s="335"/>
      <c r="B54" s="331"/>
      <c r="C54" s="331"/>
      <c r="D54" s="331"/>
      <c r="E54" s="331"/>
      <c r="F54" s="331"/>
      <c r="G54" s="331"/>
      <c r="H54" s="336"/>
    </row>
    <row r="55" spans="1:8" x14ac:dyDescent="0.35">
      <c r="A55" s="335"/>
      <c r="B55" s="331"/>
      <c r="C55" s="331"/>
      <c r="D55" s="331"/>
      <c r="E55" s="331"/>
      <c r="F55" s="331"/>
      <c r="G55" s="331"/>
      <c r="H55" s="336"/>
    </row>
    <row r="56" spans="1:8" ht="34.5" customHeight="1" x14ac:dyDescent="0.35">
      <c r="A56" s="337"/>
      <c r="B56" s="338"/>
      <c r="C56" s="338"/>
      <c r="D56" s="338"/>
      <c r="E56" s="338"/>
      <c r="F56" s="338"/>
      <c r="G56" s="338"/>
      <c r="H56" s="339"/>
    </row>
    <row r="57" spans="1:8" x14ac:dyDescent="0.35">
      <c r="A57" s="332" t="s">
        <v>84</v>
      </c>
      <c r="B57" s="333"/>
      <c r="C57" s="333"/>
      <c r="D57" s="333"/>
      <c r="E57" s="333"/>
      <c r="F57" s="333"/>
      <c r="G57" s="333"/>
      <c r="H57" s="334"/>
    </row>
    <row r="58" spans="1:8" x14ac:dyDescent="0.35">
      <c r="A58" s="335"/>
      <c r="B58" s="331"/>
      <c r="C58" s="331"/>
      <c r="D58" s="331"/>
      <c r="E58" s="331"/>
      <c r="F58" s="331"/>
      <c r="G58" s="331"/>
      <c r="H58" s="336"/>
    </row>
    <row r="59" spans="1:8" ht="28.5" customHeight="1" x14ac:dyDescent="0.35">
      <c r="A59" s="337"/>
      <c r="B59" s="338"/>
      <c r="C59" s="338"/>
      <c r="D59" s="338"/>
      <c r="E59" s="338"/>
      <c r="F59" s="338"/>
      <c r="G59" s="338"/>
      <c r="H59" s="339"/>
    </row>
    <row r="60" spans="1:8" x14ac:dyDescent="0.35">
      <c r="A60" s="332"/>
      <c r="B60" s="333"/>
      <c r="C60" s="333"/>
      <c r="D60" s="333"/>
      <c r="E60" s="333"/>
      <c r="F60" s="333"/>
      <c r="G60" s="333"/>
      <c r="H60" s="334"/>
    </row>
    <row r="61" spans="1:8" x14ac:dyDescent="0.35">
      <c r="A61" s="335"/>
      <c r="B61" s="331"/>
      <c r="C61" s="331"/>
      <c r="D61" s="331"/>
      <c r="E61" s="331"/>
      <c r="F61" s="331"/>
      <c r="G61" s="331"/>
      <c r="H61" s="336"/>
    </row>
    <row r="62" spans="1:8" x14ac:dyDescent="0.35">
      <c r="A62" s="335"/>
      <c r="B62" s="331"/>
      <c r="C62" s="331"/>
      <c r="D62" s="331"/>
      <c r="E62" s="331"/>
      <c r="F62" s="331"/>
      <c r="G62" s="331"/>
      <c r="H62" s="336"/>
    </row>
    <row r="63" spans="1:8" x14ac:dyDescent="0.35">
      <c r="A63" s="337"/>
      <c r="B63" s="338"/>
      <c r="C63" s="338"/>
      <c r="D63" s="338"/>
      <c r="E63" s="338"/>
      <c r="F63" s="338"/>
      <c r="G63" s="338"/>
      <c r="H63" s="339"/>
    </row>
    <row r="64" spans="1:8" x14ac:dyDescent="0.35">
      <c r="A64" s="28" t="s">
        <v>109</v>
      </c>
      <c r="B64" s="27"/>
      <c r="C64" s="27"/>
      <c r="D64" s="27"/>
      <c r="E64" s="27"/>
      <c r="F64" s="27"/>
      <c r="G64" s="27"/>
      <c r="H64" s="29"/>
    </row>
    <row r="65" spans="1:8" ht="15" thickBot="1" x14ac:dyDescent="0.4">
      <c r="A65" s="330" t="s">
        <v>31</v>
      </c>
      <c r="B65" s="331"/>
      <c r="C65" s="331"/>
      <c r="D65" s="331"/>
      <c r="E65" s="331"/>
      <c r="F65" s="331"/>
      <c r="G65" s="34" t="s">
        <v>32</v>
      </c>
      <c r="H65" s="38">
        <f>'Summary Sheet'!G16</f>
        <v>35.4</v>
      </c>
    </row>
    <row r="66" spans="1:8" ht="15.5" thickTop="1" thickBot="1" x14ac:dyDescent="0.4">
      <c r="A66" s="344" t="s">
        <v>33</v>
      </c>
      <c r="B66" s="345"/>
      <c r="C66" s="345"/>
      <c r="D66" s="345"/>
      <c r="E66" s="345"/>
      <c r="F66" s="345"/>
      <c r="G66" s="35" t="s">
        <v>34</v>
      </c>
      <c r="H66" s="19">
        <f>'Summary Sheet'!G17</f>
        <v>9.8500000000000004E-2</v>
      </c>
    </row>
    <row r="67" spans="1:8" ht="15.5" thickTop="1" thickBot="1" x14ac:dyDescent="0.4">
      <c r="A67" s="344" t="s">
        <v>98</v>
      </c>
      <c r="B67" s="345"/>
      <c r="C67" s="345"/>
      <c r="D67" s="345"/>
      <c r="E67" s="345"/>
      <c r="F67" s="345"/>
      <c r="G67" s="35" t="s">
        <v>34</v>
      </c>
      <c r="H67" s="19">
        <f>'Summary Sheet'!G18</f>
        <v>0.13150000000000001</v>
      </c>
    </row>
    <row r="68" spans="1:8" ht="15" thickTop="1" x14ac:dyDescent="0.35">
      <c r="A68" s="344" t="s">
        <v>99</v>
      </c>
      <c r="B68" s="345"/>
      <c r="C68" s="345"/>
      <c r="D68" s="345"/>
      <c r="E68" s="345"/>
      <c r="F68" s="345"/>
      <c r="G68" s="35" t="s">
        <v>34</v>
      </c>
      <c r="H68" s="19">
        <f>'Summary Sheet'!G19</f>
        <v>0.19819999999999999</v>
      </c>
    </row>
    <row r="70" spans="1:8" s="32" customFormat="1" ht="23.5" x14ac:dyDescent="0.35">
      <c r="A70" s="340" t="s">
        <v>14</v>
      </c>
      <c r="B70" s="341"/>
      <c r="C70" s="341"/>
      <c r="D70" s="341"/>
      <c r="E70" s="341"/>
      <c r="F70" s="341"/>
      <c r="G70" s="341"/>
      <c r="H70" s="341"/>
    </row>
    <row r="71" spans="1:8" s="32" customFormat="1" ht="18" x14ac:dyDescent="0.35">
      <c r="A71" s="328" t="s">
        <v>28</v>
      </c>
      <c r="B71" s="328"/>
      <c r="C71" s="328"/>
      <c r="D71" s="328"/>
      <c r="E71" s="328"/>
      <c r="F71" s="328"/>
      <c r="G71" s="328"/>
      <c r="H71" s="328"/>
    </row>
    <row r="72" spans="1:8" s="32" customFormat="1" ht="15" customHeight="1" x14ac:dyDescent="0.35">
      <c r="A72" s="329" t="str">
        <f>$A$5</f>
        <v>Effective Date, May 1, 2021</v>
      </c>
      <c r="B72" s="329"/>
      <c r="C72" s="329"/>
      <c r="D72" s="329"/>
      <c r="E72" s="329"/>
      <c r="F72" s="329"/>
      <c r="G72" s="329"/>
      <c r="H72" s="329"/>
    </row>
    <row r="73" spans="1:8" s="32" customFormat="1" x14ac:dyDescent="0.35">
      <c r="A73" s="121"/>
      <c r="B73" s="121"/>
      <c r="C73" s="121"/>
      <c r="D73" s="121"/>
      <c r="E73" s="121"/>
      <c r="F73" s="121"/>
      <c r="G73" s="121"/>
      <c r="H73" s="121"/>
    </row>
    <row r="74" spans="1:8" ht="18" x14ac:dyDescent="0.35">
      <c r="A74" s="342" t="s">
        <v>37</v>
      </c>
      <c r="B74" s="343"/>
      <c r="C74" s="343"/>
      <c r="D74" s="343"/>
      <c r="E74" s="343"/>
      <c r="F74" s="343"/>
      <c r="G74" s="343"/>
      <c r="H74" s="343"/>
    </row>
    <row r="75" spans="1:8" x14ac:dyDescent="0.35">
      <c r="A75" s="27"/>
      <c r="B75" s="27"/>
      <c r="C75" s="27"/>
      <c r="D75" s="27"/>
      <c r="E75" s="27"/>
      <c r="F75" s="27"/>
      <c r="G75" s="27"/>
      <c r="H75" s="29"/>
    </row>
    <row r="76" spans="1:8" x14ac:dyDescent="0.35">
      <c r="A76" s="332" t="s">
        <v>85</v>
      </c>
      <c r="B76" s="333"/>
      <c r="C76" s="333"/>
      <c r="D76" s="333"/>
      <c r="E76" s="333"/>
      <c r="F76" s="333"/>
      <c r="G76" s="333"/>
      <c r="H76" s="334"/>
    </row>
    <row r="77" spans="1:8" x14ac:dyDescent="0.35">
      <c r="A77" s="335"/>
      <c r="B77" s="331"/>
      <c r="C77" s="331"/>
      <c r="D77" s="331"/>
      <c r="E77" s="331"/>
      <c r="F77" s="331"/>
      <c r="G77" s="331"/>
      <c r="H77" s="336"/>
    </row>
    <row r="78" spans="1:8" x14ac:dyDescent="0.35">
      <c r="A78" s="335"/>
      <c r="B78" s="331"/>
      <c r="C78" s="331"/>
      <c r="D78" s="331"/>
      <c r="E78" s="331"/>
      <c r="F78" s="331"/>
      <c r="G78" s="331"/>
      <c r="H78" s="336"/>
    </row>
    <row r="79" spans="1:8" x14ac:dyDescent="0.35">
      <c r="A79" s="335"/>
      <c r="B79" s="331"/>
      <c r="C79" s="331"/>
      <c r="D79" s="331"/>
      <c r="E79" s="331"/>
      <c r="F79" s="331"/>
      <c r="G79" s="331"/>
      <c r="H79" s="336"/>
    </row>
    <row r="80" spans="1:8" x14ac:dyDescent="0.35">
      <c r="A80" s="335"/>
      <c r="B80" s="331"/>
      <c r="C80" s="331"/>
      <c r="D80" s="331"/>
      <c r="E80" s="331"/>
      <c r="F80" s="331"/>
      <c r="G80" s="331"/>
      <c r="H80" s="336"/>
    </row>
    <row r="81" spans="1:8" ht="28.5" customHeight="1" x14ac:dyDescent="0.35">
      <c r="A81" s="337"/>
      <c r="B81" s="338"/>
      <c r="C81" s="338"/>
      <c r="D81" s="338"/>
      <c r="E81" s="338"/>
      <c r="F81" s="338"/>
      <c r="G81" s="338"/>
      <c r="H81" s="339"/>
    </row>
    <row r="82" spans="1:8" x14ac:dyDescent="0.35">
      <c r="A82" s="28" t="s">
        <v>30</v>
      </c>
      <c r="B82" s="27"/>
      <c r="C82" s="27"/>
      <c r="D82" s="27"/>
      <c r="E82" s="27"/>
      <c r="F82" s="27"/>
      <c r="G82" s="27"/>
      <c r="H82" s="29"/>
    </row>
    <row r="83" spans="1:8" x14ac:dyDescent="0.35">
      <c r="A83" s="27"/>
      <c r="B83" s="27"/>
      <c r="C83" s="27"/>
      <c r="D83" s="27"/>
      <c r="E83" s="27"/>
      <c r="F83" s="27"/>
      <c r="G83" s="27"/>
      <c r="H83" s="29"/>
    </row>
    <row r="84" spans="1:8" x14ac:dyDescent="0.35">
      <c r="A84" s="332" t="s">
        <v>79</v>
      </c>
      <c r="B84" s="333"/>
      <c r="C84" s="333"/>
      <c r="D84" s="333"/>
      <c r="E84" s="333"/>
      <c r="F84" s="333"/>
      <c r="G84" s="333"/>
      <c r="H84" s="334"/>
    </row>
    <row r="85" spans="1:8" x14ac:dyDescent="0.35">
      <c r="A85" s="335"/>
      <c r="B85" s="331"/>
      <c r="C85" s="331"/>
      <c r="D85" s="331"/>
      <c r="E85" s="331"/>
      <c r="F85" s="331"/>
      <c r="G85" s="331"/>
      <c r="H85" s="336"/>
    </row>
    <row r="86" spans="1:8" ht="32.25" customHeight="1" x14ac:dyDescent="0.35">
      <c r="A86" s="337"/>
      <c r="B86" s="338"/>
      <c r="C86" s="338"/>
      <c r="D86" s="338"/>
      <c r="E86" s="338"/>
      <c r="F86" s="338"/>
      <c r="G86" s="338"/>
      <c r="H86" s="339"/>
    </row>
    <row r="87" spans="1:8" x14ac:dyDescent="0.35">
      <c r="A87" s="332" t="s">
        <v>80</v>
      </c>
      <c r="B87" s="333"/>
      <c r="C87" s="333"/>
      <c r="D87" s="333"/>
      <c r="E87" s="333"/>
      <c r="F87" s="333"/>
      <c r="G87" s="333"/>
      <c r="H87" s="334"/>
    </row>
    <row r="88" spans="1:8" x14ac:dyDescent="0.35">
      <c r="A88" s="335"/>
      <c r="B88" s="331"/>
      <c r="C88" s="331"/>
      <c r="D88" s="331"/>
      <c r="E88" s="331"/>
      <c r="F88" s="331"/>
      <c r="G88" s="331"/>
      <c r="H88" s="336"/>
    </row>
    <row r="89" spans="1:8" x14ac:dyDescent="0.35">
      <c r="A89" s="335"/>
      <c r="B89" s="331"/>
      <c r="C89" s="331"/>
      <c r="D89" s="331"/>
      <c r="E89" s="331"/>
      <c r="F89" s="331"/>
      <c r="G89" s="331"/>
      <c r="H89" s="336"/>
    </row>
    <row r="90" spans="1:8" ht="30.75" customHeight="1" x14ac:dyDescent="0.35">
      <c r="A90" s="337"/>
      <c r="B90" s="338"/>
      <c r="C90" s="338"/>
      <c r="D90" s="338"/>
      <c r="E90" s="338"/>
      <c r="F90" s="338"/>
      <c r="G90" s="338"/>
      <c r="H90" s="339"/>
    </row>
    <row r="91" spans="1:8" x14ac:dyDescent="0.35">
      <c r="A91" s="332" t="s">
        <v>81</v>
      </c>
      <c r="B91" s="333"/>
      <c r="C91" s="333"/>
      <c r="D91" s="333"/>
      <c r="E91" s="333"/>
      <c r="F91" s="333"/>
      <c r="G91" s="333"/>
      <c r="H91" s="334"/>
    </row>
    <row r="92" spans="1:8" x14ac:dyDescent="0.35">
      <c r="A92" s="335"/>
      <c r="B92" s="331"/>
      <c r="C92" s="331"/>
      <c r="D92" s="331"/>
      <c r="E92" s="331"/>
      <c r="F92" s="331"/>
      <c r="G92" s="331"/>
      <c r="H92" s="336"/>
    </row>
    <row r="93" spans="1:8" ht="29.25" customHeight="1" x14ac:dyDescent="0.35">
      <c r="A93" s="337"/>
      <c r="B93" s="338"/>
      <c r="C93" s="338"/>
      <c r="D93" s="338"/>
      <c r="E93" s="338"/>
      <c r="F93" s="338"/>
      <c r="G93" s="338"/>
      <c r="H93" s="339"/>
    </row>
    <row r="94" spans="1:8" x14ac:dyDescent="0.35">
      <c r="A94" s="332"/>
      <c r="B94" s="333"/>
      <c r="C94" s="333"/>
      <c r="D94" s="333"/>
      <c r="E94" s="333"/>
      <c r="F94" s="333"/>
      <c r="G94" s="333"/>
      <c r="H94" s="334"/>
    </row>
    <row r="95" spans="1:8" x14ac:dyDescent="0.35">
      <c r="A95" s="335"/>
      <c r="B95" s="331"/>
      <c r="C95" s="331"/>
      <c r="D95" s="331"/>
      <c r="E95" s="331"/>
      <c r="F95" s="331"/>
      <c r="G95" s="331"/>
      <c r="H95" s="336"/>
    </row>
    <row r="96" spans="1:8" x14ac:dyDescent="0.35">
      <c r="A96" s="335"/>
      <c r="B96" s="331"/>
      <c r="C96" s="331"/>
      <c r="D96" s="331"/>
      <c r="E96" s="331"/>
      <c r="F96" s="331"/>
      <c r="G96" s="331"/>
      <c r="H96" s="336"/>
    </row>
    <row r="97" spans="1:8" x14ac:dyDescent="0.35">
      <c r="A97" s="337"/>
      <c r="B97" s="338"/>
      <c r="C97" s="338"/>
      <c r="D97" s="338"/>
      <c r="E97" s="338"/>
      <c r="F97" s="338"/>
      <c r="G97" s="338"/>
      <c r="H97" s="339"/>
    </row>
    <row r="98" spans="1:8" x14ac:dyDescent="0.35">
      <c r="A98" s="28" t="s">
        <v>109</v>
      </c>
      <c r="B98" s="27"/>
      <c r="C98" s="27"/>
      <c r="D98" s="27"/>
      <c r="E98" s="27"/>
      <c r="F98" s="27"/>
      <c r="G98" s="27"/>
      <c r="H98" s="29"/>
    </row>
    <row r="99" spans="1:8" ht="15" thickBot="1" x14ac:dyDescent="0.4">
      <c r="A99" s="330" t="s">
        <v>31</v>
      </c>
      <c r="B99" s="331"/>
      <c r="C99" s="331"/>
      <c r="D99" s="331"/>
      <c r="E99" s="331"/>
      <c r="F99" s="331"/>
      <c r="G99" s="34" t="s">
        <v>32</v>
      </c>
      <c r="H99" s="54">
        <f>'Summary Sheet'!G22</f>
        <v>35.61</v>
      </c>
    </row>
    <row r="100" spans="1:8" ht="15.5" thickTop="1" thickBot="1" x14ac:dyDescent="0.4">
      <c r="A100" s="344" t="s">
        <v>100</v>
      </c>
      <c r="B100" s="345"/>
      <c r="C100" s="345"/>
      <c r="D100" s="345"/>
      <c r="E100" s="345"/>
      <c r="F100" s="345"/>
      <c r="G100" s="35" t="s">
        <v>34</v>
      </c>
      <c r="H100" s="55">
        <f>'Summary Sheet'!G24</f>
        <v>0.1105</v>
      </c>
    </row>
    <row r="101" spans="1:8" ht="15.5" thickTop="1" thickBot="1" x14ac:dyDescent="0.4">
      <c r="A101" s="344" t="s">
        <v>101</v>
      </c>
      <c r="B101" s="345"/>
      <c r="C101" s="345"/>
      <c r="D101" s="345"/>
      <c r="E101" s="345"/>
      <c r="F101" s="345"/>
      <c r="G101" s="35" t="s">
        <v>34</v>
      </c>
      <c r="H101" s="55">
        <f>'Summary Sheet'!G26</f>
        <v>0.14660000000000001</v>
      </c>
    </row>
    <row r="102" spans="1:8" ht="15" thickTop="1" x14ac:dyDescent="0.35">
      <c r="A102" s="344" t="s">
        <v>99</v>
      </c>
      <c r="B102" s="345"/>
      <c r="C102" s="345"/>
      <c r="D102" s="345"/>
      <c r="E102" s="345"/>
      <c r="F102" s="345"/>
      <c r="G102" s="35" t="s">
        <v>34</v>
      </c>
      <c r="H102" s="55">
        <f>'Summary Sheet'!G28</f>
        <v>0.19819999999999999</v>
      </c>
    </row>
    <row r="103" spans="1:8" ht="23.5" x14ac:dyDescent="0.35">
      <c r="A103" s="340" t="s">
        <v>14</v>
      </c>
      <c r="B103" s="341"/>
      <c r="C103" s="341"/>
      <c r="D103" s="341"/>
      <c r="E103" s="341"/>
      <c r="F103" s="341"/>
      <c r="G103" s="341"/>
      <c r="H103" s="341"/>
    </row>
    <row r="104" spans="1:8" s="32" customFormat="1" ht="18" x14ac:dyDescent="0.35">
      <c r="A104" s="328" t="s">
        <v>28</v>
      </c>
      <c r="B104" s="328"/>
      <c r="C104" s="328"/>
      <c r="D104" s="328"/>
      <c r="E104" s="328"/>
      <c r="F104" s="328"/>
      <c r="G104" s="328"/>
      <c r="H104" s="328"/>
    </row>
    <row r="105" spans="1:8" s="32" customFormat="1" ht="15" customHeight="1" x14ac:dyDescent="0.35">
      <c r="A105" s="329" t="str">
        <f>$A$5</f>
        <v>Effective Date, May 1, 2021</v>
      </c>
      <c r="B105" s="329"/>
      <c r="C105" s="329"/>
      <c r="D105" s="329"/>
      <c r="E105" s="329"/>
      <c r="F105" s="329"/>
      <c r="G105" s="329"/>
      <c r="H105" s="329"/>
    </row>
    <row r="106" spans="1:8" s="32" customFormat="1" x14ac:dyDescent="0.35">
      <c r="A106" s="20"/>
      <c r="B106" s="20"/>
      <c r="C106" s="20"/>
      <c r="D106" s="20"/>
      <c r="E106" s="20"/>
      <c r="F106" s="20"/>
      <c r="G106" s="20"/>
      <c r="H106" s="20"/>
    </row>
    <row r="107" spans="1:8" ht="18" x14ac:dyDescent="0.35">
      <c r="A107" s="342" t="s">
        <v>38</v>
      </c>
      <c r="B107" s="343"/>
      <c r="C107" s="343"/>
      <c r="D107" s="343"/>
      <c r="E107" s="343"/>
      <c r="F107" s="343"/>
      <c r="G107" s="343"/>
      <c r="H107" s="343"/>
    </row>
    <row r="108" spans="1:8" x14ac:dyDescent="0.35">
      <c r="A108" s="27"/>
      <c r="B108" s="27"/>
      <c r="C108" s="27"/>
      <c r="D108" s="27"/>
      <c r="E108" s="27"/>
      <c r="F108" s="27"/>
      <c r="G108" s="27"/>
      <c r="H108" s="29"/>
    </row>
    <row r="109" spans="1:8" x14ac:dyDescent="0.35">
      <c r="A109" s="332" t="s">
        <v>86</v>
      </c>
      <c r="B109" s="333"/>
      <c r="C109" s="333"/>
      <c r="D109" s="333"/>
      <c r="E109" s="333"/>
      <c r="F109" s="333"/>
      <c r="G109" s="333"/>
      <c r="H109" s="334"/>
    </row>
    <row r="110" spans="1:8" x14ac:dyDescent="0.35">
      <c r="A110" s="335"/>
      <c r="B110" s="331"/>
      <c r="C110" s="331"/>
      <c r="D110" s="331"/>
      <c r="E110" s="331"/>
      <c r="F110" s="331"/>
      <c r="G110" s="331"/>
      <c r="H110" s="336"/>
    </row>
    <row r="111" spans="1:8" x14ac:dyDescent="0.35">
      <c r="A111" s="335"/>
      <c r="B111" s="331"/>
      <c r="C111" s="331"/>
      <c r="D111" s="331"/>
      <c r="E111" s="331"/>
      <c r="F111" s="331"/>
      <c r="G111" s="331"/>
      <c r="H111" s="336"/>
    </row>
    <row r="112" spans="1:8" x14ac:dyDescent="0.35">
      <c r="A112" s="335"/>
      <c r="B112" s="331"/>
      <c r="C112" s="331"/>
      <c r="D112" s="331"/>
      <c r="E112" s="331"/>
      <c r="F112" s="331"/>
      <c r="G112" s="331"/>
      <c r="H112" s="336"/>
    </row>
    <row r="113" spans="1:8" ht="24" customHeight="1" x14ac:dyDescent="0.35">
      <c r="A113" s="335"/>
      <c r="B113" s="331"/>
      <c r="C113" s="331"/>
      <c r="D113" s="331"/>
      <c r="E113" s="331"/>
      <c r="F113" s="331"/>
      <c r="G113" s="331"/>
      <c r="H113" s="336"/>
    </row>
    <row r="114" spans="1:8" ht="1.5" customHeight="1" x14ac:dyDescent="0.35">
      <c r="A114" s="337"/>
      <c r="B114" s="338"/>
      <c r="C114" s="338"/>
      <c r="D114" s="338"/>
      <c r="E114" s="338"/>
      <c r="F114" s="338"/>
      <c r="G114" s="338"/>
      <c r="H114" s="339"/>
    </row>
    <row r="115" spans="1:8" x14ac:dyDescent="0.35">
      <c r="A115" s="28" t="s">
        <v>30</v>
      </c>
      <c r="B115" s="27"/>
      <c r="C115" s="27"/>
      <c r="D115" s="27"/>
      <c r="E115" s="27"/>
      <c r="F115" s="27"/>
      <c r="G115" s="27"/>
      <c r="H115" s="29"/>
    </row>
    <row r="116" spans="1:8" x14ac:dyDescent="0.35">
      <c r="A116" s="27"/>
      <c r="B116" s="27"/>
      <c r="C116" s="27"/>
      <c r="D116" s="27"/>
      <c r="E116" s="27"/>
      <c r="F116" s="27"/>
      <c r="G116" s="27"/>
      <c r="H116" s="29"/>
    </row>
    <row r="117" spans="1:8" x14ac:dyDescent="0.35">
      <c r="A117" s="332" t="s">
        <v>79</v>
      </c>
      <c r="B117" s="333"/>
      <c r="C117" s="333"/>
      <c r="D117" s="333"/>
      <c r="E117" s="333"/>
      <c r="F117" s="333"/>
      <c r="G117" s="333"/>
      <c r="H117" s="334"/>
    </row>
    <row r="118" spans="1:8" x14ac:dyDescent="0.35">
      <c r="A118" s="335"/>
      <c r="B118" s="331"/>
      <c r="C118" s="331"/>
      <c r="D118" s="331"/>
      <c r="E118" s="331"/>
      <c r="F118" s="331"/>
      <c r="G118" s="331"/>
      <c r="H118" s="336"/>
    </row>
    <row r="119" spans="1:8" ht="36" customHeight="1" x14ac:dyDescent="0.35">
      <c r="A119" s="337"/>
      <c r="B119" s="338"/>
      <c r="C119" s="338"/>
      <c r="D119" s="338"/>
      <c r="E119" s="338"/>
      <c r="F119" s="338"/>
      <c r="G119" s="338"/>
      <c r="H119" s="339"/>
    </row>
    <row r="120" spans="1:8" x14ac:dyDescent="0.35">
      <c r="A120" s="332" t="s">
        <v>80</v>
      </c>
      <c r="B120" s="333"/>
      <c r="C120" s="333"/>
      <c r="D120" s="333"/>
      <c r="E120" s="333"/>
      <c r="F120" s="333"/>
      <c r="G120" s="333"/>
      <c r="H120" s="334"/>
    </row>
    <row r="121" spans="1:8" x14ac:dyDescent="0.35">
      <c r="A121" s="335"/>
      <c r="B121" s="331"/>
      <c r="C121" s="331"/>
      <c r="D121" s="331"/>
      <c r="E121" s="331"/>
      <c r="F121" s="331"/>
      <c r="G121" s="331"/>
      <c r="H121" s="336"/>
    </row>
    <row r="122" spans="1:8" x14ac:dyDescent="0.35">
      <c r="A122" s="335"/>
      <c r="B122" s="331"/>
      <c r="C122" s="331"/>
      <c r="D122" s="331"/>
      <c r="E122" s="331"/>
      <c r="F122" s="331"/>
      <c r="G122" s="331"/>
      <c r="H122" s="336"/>
    </row>
    <row r="123" spans="1:8" ht="30" customHeight="1" x14ac:dyDescent="0.35">
      <c r="A123" s="337"/>
      <c r="B123" s="338"/>
      <c r="C123" s="338"/>
      <c r="D123" s="338"/>
      <c r="E123" s="338"/>
      <c r="F123" s="338"/>
      <c r="G123" s="338"/>
      <c r="H123" s="339"/>
    </row>
    <row r="124" spans="1:8" x14ac:dyDescent="0.35">
      <c r="A124" s="332" t="s">
        <v>81</v>
      </c>
      <c r="B124" s="333"/>
      <c r="C124" s="333"/>
      <c r="D124" s="333"/>
      <c r="E124" s="333"/>
      <c r="F124" s="333"/>
      <c r="G124" s="333"/>
      <c r="H124" s="334"/>
    </row>
    <row r="125" spans="1:8" x14ac:dyDescent="0.35">
      <c r="A125" s="335"/>
      <c r="B125" s="331"/>
      <c r="C125" s="331"/>
      <c r="D125" s="331"/>
      <c r="E125" s="331"/>
      <c r="F125" s="331"/>
      <c r="G125" s="331"/>
      <c r="H125" s="336"/>
    </row>
    <row r="126" spans="1:8" ht="28.5" customHeight="1" x14ac:dyDescent="0.35">
      <c r="A126" s="337"/>
      <c r="B126" s="338"/>
      <c r="C126" s="338"/>
      <c r="D126" s="338"/>
      <c r="E126" s="338"/>
      <c r="F126" s="338"/>
      <c r="G126" s="338"/>
      <c r="H126" s="339"/>
    </row>
    <row r="127" spans="1:8" x14ac:dyDescent="0.35">
      <c r="A127" s="332"/>
      <c r="B127" s="333"/>
      <c r="C127" s="333"/>
      <c r="D127" s="333"/>
      <c r="E127" s="333"/>
      <c r="F127" s="333"/>
      <c r="G127" s="333"/>
      <c r="H127" s="334"/>
    </row>
    <row r="128" spans="1:8" x14ac:dyDescent="0.35">
      <c r="A128" s="335"/>
      <c r="B128" s="331"/>
      <c r="C128" s="331"/>
      <c r="D128" s="331"/>
      <c r="E128" s="331"/>
      <c r="F128" s="331"/>
      <c r="G128" s="331"/>
      <c r="H128" s="336"/>
    </row>
    <row r="129" spans="1:8" x14ac:dyDescent="0.35">
      <c r="A129" s="335"/>
      <c r="B129" s="331"/>
      <c r="C129" s="331"/>
      <c r="D129" s="331"/>
      <c r="E129" s="331"/>
      <c r="F129" s="331"/>
      <c r="G129" s="331"/>
      <c r="H129" s="336"/>
    </row>
    <row r="130" spans="1:8" x14ac:dyDescent="0.35">
      <c r="A130" s="337"/>
      <c r="B130" s="338"/>
      <c r="C130" s="338"/>
      <c r="D130" s="338"/>
      <c r="E130" s="338"/>
      <c r="F130" s="338"/>
      <c r="G130" s="338"/>
      <c r="H130" s="339"/>
    </row>
    <row r="131" spans="1:8" x14ac:dyDescent="0.35">
      <c r="A131" s="28" t="s">
        <v>110</v>
      </c>
      <c r="B131" s="27"/>
      <c r="C131" s="27"/>
      <c r="D131" s="27"/>
      <c r="E131" s="27"/>
      <c r="F131" s="27"/>
      <c r="G131" s="27"/>
      <c r="H131" s="29"/>
    </row>
    <row r="132" spans="1:8" ht="15" thickBot="1" x14ac:dyDescent="0.4">
      <c r="A132" s="330" t="s">
        <v>31</v>
      </c>
      <c r="B132" s="331"/>
      <c r="C132" s="331"/>
      <c r="D132" s="331"/>
      <c r="E132" s="331"/>
      <c r="F132" s="331"/>
      <c r="G132" s="34" t="s">
        <v>32</v>
      </c>
      <c r="H132" s="54">
        <f>'Summary Sheet'!G32</f>
        <v>44.59</v>
      </c>
    </row>
    <row r="133" spans="1:8" ht="15.5" thickTop="1" thickBot="1" x14ac:dyDescent="0.4">
      <c r="A133" s="344" t="s">
        <v>102</v>
      </c>
      <c r="B133" s="345"/>
      <c r="C133" s="345"/>
      <c r="D133" s="345"/>
      <c r="E133" s="345"/>
      <c r="F133" s="345"/>
      <c r="G133" s="35" t="s">
        <v>34</v>
      </c>
      <c r="H133" s="55">
        <f>'Summary Sheet'!G33</f>
        <v>0.1105</v>
      </c>
    </row>
    <row r="134" spans="1:8" ht="15.5" thickTop="1" thickBot="1" x14ac:dyDescent="0.4">
      <c r="A134" s="344" t="s">
        <v>103</v>
      </c>
      <c r="B134" s="345"/>
      <c r="C134" s="345"/>
      <c r="D134" s="345"/>
      <c r="E134" s="345"/>
      <c r="F134" s="345"/>
      <c r="G134" s="35" t="s">
        <v>34</v>
      </c>
      <c r="H134" s="55">
        <f>'Summary Sheet'!G34</f>
        <v>0.14660000000000001</v>
      </c>
    </row>
    <row r="135" spans="1:8" ht="15" thickTop="1" x14ac:dyDescent="0.35">
      <c r="A135" s="344" t="s">
        <v>99</v>
      </c>
      <c r="B135" s="345"/>
      <c r="C135" s="345"/>
      <c r="D135" s="345"/>
      <c r="E135" s="345"/>
      <c r="F135" s="345"/>
      <c r="G135" s="35" t="s">
        <v>34</v>
      </c>
      <c r="H135" s="55">
        <f>'Summary Sheet'!G35</f>
        <v>0.19819999999999999</v>
      </c>
    </row>
    <row r="137" spans="1:8" s="32" customFormat="1" ht="23.5" x14ac:dyDescent="0.35">
      <c r="A137" s="340" t="s">
        <v>14</v>
      </c>
      <c r="B137" s="341"/>
      <c r="C137" s="341"/>
      <c r="D137" s="341"/>
      <c r="E137" s="341"/>
      <c r="F137" s="341"/>
      <c r="G137" s="341"/>
      <c r="H137" s="341"/>
    </row>
    <row r="138" spans="1:8" s="32" customFormat="1" ht="18" x14ac:dyDescent="0.35">
      <c r="A138" s="328" t="s">
        <v>28</v>
      </c>
      <c r="B138" s="328"/>
      <c r="C138" s="328"/>
      <c r="D138" s="328"/>
      <c r="E138" s="328"/>
      <c r="F138" s="328"/>
      <c r="G138" s="328"/>
      <c r="H138" s="328"/>
    </row>
    <row r="139" spans="1:8" s="32" customFormat="1" ht="15" customHeight="1" x14ac:dyDescent="0.35">
      <c r="A139" s="329" t="str">
        <f>$A$5</f>
        <v>Effective Date, May 1, 2021</v>
      </c>
      <c r="B139" s="329"/>
      <c r="C139" s="329"/>
      <c r="D139" s="329"/>
      <c r="E139" s="329"/>
      <c r="F139" s="329"/>
      <c r="G139" s="329"/>
      <c r="H139" s="329"/>
    </row>
    <row r="140" spans="1:8" s="32" customFormat="1" x14ac:dyDescent="0.35">
      <c r="A140" s="121"/>
      <c r="B140" s="121"/>
      <c r="C140" s="121"/>
      <c r="D140" s="121"/>
      <c r="E140" s="121"/>
      <c r="F140" s="121"/>
      <c r="G140" s="121"/>
      <c r="H140" s="121"/>
    </row>
    <row r="141" spans="1:8" ht="18" x14ac:dyDescent="0.35">
      <c r="A141" s="342" t="s">
        <v>39</v>
      </c>
      <c r="B141" s="343"/>
      <c r="C141" s="343"/>
      <c r="D141" s="343"/>
      <c r="E141" s="343"/>
      <c r="F141" s="343"/>
      <c r="G141" s="343"/>
      <c r="H141" s="343"/>
    </row>
    <row r="142" spans="1:8" x14ac:dyDescent="0.35">
      <c r="A142" s="27"/>
      <c r="B142" s="27"/>
      <c r="C142" s="27"/>
      <c r="D142" s="27"/>
      <c r="E142" s="27"/>
      <c r="F142" s="27"/>
      <c r="G142" s="27"/>
      <c r="H142" s="29"/>
    </row>
    <row r="143" spans="1:8" x14ac:dyDescent="0.35">
      <c r="A143" s="332" t="s">
        <v>87</v>
      </c>
      <c r="B143" s="333"/>
      <c r="C143" s="333"/>
      <c r="D143" s="333"/>
      <c r="E143" s="333"/>
      <c r="F143" s="333"/>
      <c r="G143" s="333"/>
      <c r="H143" s="334"/>
    </row>
    <row r="144" spans="1:8" x14ac:dyDescent="0.35">
      <c r="A144" s="335"/>
      <c r="B144" s="331"/>
      <c r="C144" s="331"/>
      <c r="D144" s="331"/>
      <c r="E144" s="331"/>
      <c r="F144" s="331"/>
      <c r="G144" s="331"/>
      <c r="H144" s="336"/>
    </row>
    <row r="145" spans="1:8" x14ac:dyDescent="0.35">
      <c r="A145" s="335"/>
      <c r="B145" s="331"/>
      <c r="C145" s="331"/>
      <c r="D145" s="331"/>
      <c r="E145" s="331"/>
      <c r="F145" s="331"/>
      <c r="G145" s="331"/>
      <c r="H145" s="336"/>
    </row>
    <row r="146" spans="1:8" x14ac:dyDescent="0.35">
      <c r="A146" s="335"/>
      <c r="B146" s="331"/>
      <c r="C146" s="331"/>
      <c r="D146" s="331"/>
      <c r="E146" s="331"/>
      <c r="F146" s="331"/>
      <c r="G146" s="331"/>
      <c r="H146" s="336"/>
    </row>
    <row r="147" spans="1:8" x14ac:dyDescent="0.35">
      <c r="A147" s="335"/>
      <c r="B147" s="331"/>
      <c r="C147" s="331"/>
      <c r="D147" s="331"/>
      <c r="E147" s="331"/>
      <c r="F147" s="331"/>
      <c r="G147" s="331"/>
      <c r="H147" s="336"/>
    </row>
    <row r="148" spans="1:8" ht="45.75" customHeight="1" x14ac:dyDescent="0.35">
      <c r="A148" s="337"/>
      <c r="B148" s="338"/>
      <c r="C148" s="338"/>
      <c r="D148" s="338"/>
      <c r="E148" s="338"/>
      <c r="F148" s="338"/>
      <c r="G148" s="338"/>
      <c r="H148" s="339"/>
    </row>
    <row r="149" spans="1:8" x14ac:dyDescent="0.35">
      <c r="A149" s="28" t="s">
        <v>30</v>
      </c>
      <c r="B149" s="27"/>
      <c r="C149" s="27"/>
      <c r="D149" s="27"/>
      <c r="E149" s="27"/>
      <c r="F149" s="27"/>
      <c r="G149" s="27"/>
      <c r="H149" s="29"/>
    </row>
    <row r="150" spans="1:8" x14ac:dyDescent="0.35">
      <c r="A150" s="27"/>
      <c r="B150" s="27"/>
      <c r="C150" s="27"/>
      <c r="D150" s="27"/>
      <c r="E150" s="27"/>
      <c r="F150" s="27"/>
      <c r="G150" s="27"/>
      <c r="H150" s="29"/>
    </row>
    <row r="151" spans="1:8" x14ac:dyDescent="0.35">
      <c r="A151" s="332" t="s">
        <v>79</v>
      </c>
      <c r="B151" s="333"/>
      <c r="C151" s="333"/>
      <c r="D151" s="333"/>
      <c r="E151" s="333"/>
      <c r="F151" s="333"/>
      <c r="G151" s="333"/>
      <c r="H151" s="334"/>
    </row>
    <row r="152" spans="1:8" x14ac:dyDescent="0.35">
      <c r="A152" s="335"/>
      <c r="B152" s="331"/>
      <c r="C152" s="331"/>
      <c r="D152" s="331"/>
      <c r="E152" s="331"/>
      <c r="F152" s="331"/>
      <c r="G152" s="331"/>
      <c r="H152" s="336"/>
    </row>
    <row r="153" spans="1:8" ht="30.75" customHeight="1" x14ac:dyDescent="0.35">
      <c r="A153" s="337"/>
      <c r="B153" s="338"/>
      <c r="C153" s="338"/>
      <c r="D153" s="338"/>
      <c r="E153" s="338"/>
      <c r="F153" s="338"/>
      <c r="G153" s="338"/>
      <c r="H153" s="339"/>
    </row>
    <row r="154" spans="1:8" x14ac:dyDescent="0.35">
      <c r="A154" s="332" t="s">
        <v>80</v>
      </c>
      <c r="B154" s="333"/>
      <c r="C154" s="333"/>
      <c r="D154" s="333"/>
      <c r="E154" s="333"/>
      <c r="F154" s="333"/>
      <c r="G154" s="333"/>
      <c r="H154" s="334"/>
    </row>
    <row r="155" spans="1:8" x14ac:dyDescent="0.35">
      <c r="A155" s="335"/>
      <c r="B155" s="331"/>
      <c r="C155" s="331"/>
      <c r="D155" s="331"/>
      <c r="E155" s="331"/>
      <c r="F155" s="331"/>
      <c r="G155" s="331"/>
      <c r="H155" s="336"/>
    </row>
    <row r="156" spans="1:8" x14ac:dyDescent="0.35">
      <c r="A156" s="335"/>
      <c r="B156" s="331"/>
      <c r="C156" s="331"/>
      <c r="D156" s="331"/>
      <c r="E156" s="331"/>
      <c r="F156" s="331"/>
      <c r="G156" s="331"/>
      <c r="H156" s="336"/>
    </row>
    <row r="157" spans="1:8" ht="30.75" customHeight="1" x14ac:dyDescent="0.35">
      <c r="A157" s="337"/>
      <c r="B157" s="338"/>
      <c r="C157" s="338"/>
      <c r="D157" s="338"/>
      <c r="E157" s="338"/>
      <c r="F157" s="338"/>
      <c r="G157" s="338"/>
      <c r="H157" s="339"/>
    </row>
    <row r="158" spans="1:8" x14ac:dyDescent="0.35">
      <c r="A158" s="332" t="s">
        <v>81</v>
      </c>
      <c r="B158" s="333"/>
      <c r="C158" s="333"/>
      <c r="D158" s="333"/>
      <c r="E158" s="333"/>
      <c r="F158" s="333"/>
      <c r="G158" s="333"/>
      <c r="H158" s="334"/>
    </row>
    <row r="159" spans="1:8" x14ac:dyDescent="0.35">
      <c r="A159" s="335"/>
      <c r="B159" s="331"/>
      <c r="C159" s="331"/>
      <c r="D159" s="331"/>
      <c r="E159" s="331"/>
      <c r="F159" s="331"/>
      <c r="G159" s="331"/>
      <c r="H159" s="336"/>
    </row>
    <row r="160" spans="1:8" ht="31.5" customHeight="1" x14ac:dyDescent="0.35">
      <c r="A160" s="337"/>
      <c r="B160" s="338"/>
      <c r="C160" s="338"/>
      <c r="D160" s="338"/>
      <c r="E160" s="338"/>
      <c r="F160" s="338"/>
      <c r="G160" s="338"/>
      <c r="H160" s="339"/>
    </row>
    <row r="161" spans="1:9" x14ac:dyDescent="0.35">
      <c r="A161" s="332"/>
      <c r="B161" s="333"/>
      <c r="C161" s="333"/>
      <c r="D161" s="333"/>
      <c r="E161" s="333"/>
      <c r="F161" s="333"/>
      <c r="G161" s="333"/>
      <c r="H161" s="334"/>
    </row>
    <row r="162" spans="1:9" x14ac:dyDescent="0.35">
      <c r="A162" s="335"/>
      <c r="B162" s="331"/>
      <c r="C162" s="331"/>
      <c r="D162" s="331"/>
      <c r="E162" s="331"/>
      <c r="F162" s="331"/>
      <c r="G162" s="331"/>
      <c r="H162" s="336"/>
    </row>
    <row r="163" spans="1:9" x14ac:dyDescent="0.35">
      <c r="A163" s="335"/>
      <c r="B163" s="331"/>
      <c r="C163" s="331"/>
      <c r="D163" s="331"/>
      <c r="E163" s="331"/>
      <c r="F163" s="331"/>
      <c r="G163" s="331"/>
      <c r="H163" s="336"/>
    </row>
    <row r="164" spans="1:9" x14ac:dyDescent="0.35">
      <c r="A164" s="337"/>
      <c r="B164" s="338"/>
      <c r="C164" s="338"/>
      <c r="D164" s="338"/>
      <c r="E164" s="338"/>
      <c r="F164" s="338"/>
      <c r="G164" s="338"/>
      <c r="H164" s="339"/>
    </row>
    <row r="165" spans="1:9" x14ac:dyDescent="0.35">
      <c r="A165" s="346" t="s">
        <v>113</v>
      </c>
      <c r="B165" s="346"/>
      <c r="C165" s="346"/>
      <c r="D165" s="346"/>
      <c r="E165" s="346"/>
      <c r="F165" s="346"/>
      <c r="G165" s="346"/>
      <c r="H165" s="346"/>
      <c r="I165" s="346"/>
    </row>
    <row r="166" spans="1:9" ht="15" thickBot="1" x14ac:dyDescent="0.4">
      <c r="A166" s="32"/>
      <c r="B166" s="32"/>
      <c r="C166" s="32"/>
      <c r="D166" s="32"/>
      <c r="E166" s="32"/>
      <c r="F166" s="32"/>
      <c r="G166" s="32"/>
      <c r="H166" s="32"/>
    </row>
    <row r="167" spans="1:9" ht="15.5" thickTop="1" thickBot="1" x14ac:dyDescent="0.4">
      <c r="A167" s="347"/>
      <c r="B167" s="348"/>
      <c r="C167" s="348"/>
      <c r="D167" s="348"/>
      <c r="E167" s="348"/>
      <c r="F167" s="348"/>
      <c r="G167" s="128"/>
      <c r="H167" s="129"/>
    </row>
    <row r="168" spans="1:9" ht="15.5" thickTop="1" thickBot="1" x14ac:dyDescent="0.4">
      <c r="A168" s="330" t="s">
        <v>88</v>
      </c>
      <c r="B168" s="331"/>
      <c r="C168" s="331"/>
      <c r="D168" s="331"/>
      <c r="E168" s="331"/>
      <c r="F168" s="331"/>
      <c r="G168" s="34" t="s">
        <v>34</v>
      </c>
      <c r="H168" s="56">
        <f>'Summary Sheet'!G38</f>
        <v>0.1096</v>
      </c>
    </row>
    <row r="169" spans="1:9" ht="15" thickTop="1" x14ac:dyDescent="0.35">
      <c r="A169" s="344"/>
      <c r="B169" s="345"/>
      <c r="C169" s="345"/>
      <c r="D169" s="345"/>
      <c r="E169" s="345"/>
      <c r="F169" s="345"/>
      <c r="G169" s="35"/>
      <c r="H169" s="56"/>
    </row>
    <row r="171" spans="1:9" s="32" customFormat="1" ht="23.5" x14ac:dyDescent="0.35">
      <c r="A171" s="340" t="s">
        <v>14</v>
      </c>
      <c r="B171" s="341"/>
      <c r="C171" s="341"/>
      <c r="D171" s="341"/>
      <c r="E171" s="341"/>
      <c r="F171" s="341"/>
      <c r="G171" s="341"/>
      <c r="H171" s="341"/>
    </row>
    <row r="172" spans="1:9" s="32" customFormat="1" ht="18" x14ac:dyDescent="0.35">
      <c r="A172" s="328" t="s">
        <v>28</v>
      </c>
      <c r="B172" s="328"/>
      <c r="C172" s="328"/>
      <c r="D172" s="328"/>
      <c r="E172" s="328"/>
      <c r="F172" s="328"/>
      <c r="G172" s="328"/>
      <c r="H172" s="328"/>
    </row>
    <row r="173" spans="1:9" s="32" customFormat="1" ht="15" customHeight="1" x14ac:dyDescent="0.35">
      <c r="A173" s="329" t="str">
        <f>$A$5</f>
        <v>Effective Date, May 1, 2021</v>
      </c>
      <c r="B173" s="329"/>
      <c r="C173" s="329"/>
      <c r="D173" s="329"/>
      <c r="E173" s="329"/>
      <c r="F173" s="329"/>
      <c r="G173" s="329"/>
      <c r="H173" s="329"/>
    </row>
    <row r="174" spans="1:9" s="32" customFormat="1" x14ac:dyDescent="0.35">
      <c r="A174" s="121"/>
      <c r="B174" s="121"/>
      <c r="C174" s="121"/>
      <c r="D174" s="121"/>
      <c r="E174" s="121"/>
      <c r="F174" s="121"/>
      <c r="G174" s="121"/>
      <c r="H174" s="121"/>
    </row>
    <row r="175" spans="1:9" ht="18" x14ac:dyDescent="0.35">
      <c r="A175" s="342" t="s">
        <v>40</v>
      </c>
      <c r="B175" s="343"/>
      <c r="C175" s="343"/>
      <c r="D175" s="343"/>
      <c r="E175" s="343"/>
      <c r="F175" s="343"/>
      <c r="G175" s="343"/>
      <c r="H175" s="343"/>
    </row>
    <row r="176" spans="1:9" x14ac:dyDescent="0.35">
      <c r="A176" s="27"/>
      <c r="B176" s="27"/>
      <c r="C176" s="27"/>
      <c r="D176" s="27"/>
      <c r="E176" s="27"/>
      <c r="F176" s="27"/>
      <c r="G176" s="27"/>
      <c r="H176" s="29"/>
    </row>
    <row r="177" spans="1:8" x14ac:dyDescent="0.35">
      <c r="A177" s="332" t="s">
        <v>89</v>
      </c>
      <c r="B177" s="333"/>
      <c r="C177" s="333"/>
      <c r="D177" s="333"/>
      <c r="E177" s="333"/>
      <c r="F177" s="333"/>
      <c r="G177" s="333"/>
      <c r="H177" s="334"/>
    </row>
    <row r="178" spans="1:8" x14ac:dyDescent="0.35">
      <c r="A178" s="335"/>
      <c r="B178" s="331"/>
      <c r="C178" s="331"/>
      <c r="D178" s="331"/>
      <c r="E178" s="331"/>
      <c r="F178" s="331"/>
      <c r="G178" s="331"/>
      <c r="H178" s="336"/>
    </row>
    <row r="179" spans="1:8" x14ac:dyDescent="0.35">
      <c r="A179" s="335"/>
      <c r="B179" s="331"/>
      <c r="C179" s="331"/>
      <c r="D179" s="331"/>
      <c r="E179" s="331"/>
      <c r="F179" s="331"/>
      <c r="G179" s="331"/>
      <c r="H179" s="336"/>
    </row>
    <row r="180" spans="1:8" x14ac:dyDescent="0.35">
      <c r="A180" s="335"/>
      <c r="B180" s="331"/>
      <c r="C180" s="331"/>
      <c r="D180" s="331"/>
      <c r="E180" s="331"/>
      <c r="F180" s="331"/>
      <c r="G180" s="331"/>
      <c r="H180" s="336"/>
    </row>
    <row r="181" spans="1:8" x14ac:dyDescent="0.35">
      <c r="A181" s="335"/>
      <c r="B181" s="331"/>
      <c r="C181" s="331"/>
      <c r="D181" s="331"/>
      <c r="E181" s="331"/>
      <c r="F181" s="331"/>
      <c r="G181" s="331"/>
      <c r="H181" s="336"/>
    </row>
    <row r="182" spans="1:8" ht="195.75" customHeight="1" x14ac:dyDescent="0.35">
      <c r="A182" s="337"/>
      <c r="B182" s="338"/>
      <c r="C182" s="338"/>
      <c r="D182" s="338"/>
      <c r="E182" s="338"/>
      <c r="F182" s="338"/>
      <c r="G182" s="338"/>
      <c r="H182" s="339"/>
    </row>
    <row r="183" spans="1:8" x14ac:dyDescent="0.35">
      <c r="A183" s="28" t="s">
        <v>30</v>
      </c>
      <c r="B183" s="27"/>
      <c r="C183" s="27"/>
      <c r="D183" s="27"/>
      <c r="E183" s="27"/>
      <c r="F183" s="27"/>
      <c r="G183" s="27"/>
      <c r="H183" s="29"/>
    </row>
    <row r="184" spans="1:8" x14ac:dyDescent="0.35">
      <c r="A184" s="27"/>
      <c r="B184" s="27"/>
      <c r="C184" s="27"/>
      <c r="D184" s="27"/>
      <c r="E184" s="27"/>
      <c r="F184" s="27"/>
      <c r="G184" s="27"/>
      <c r="H184" s="29"/>
    </row>
    <row r="185" spans="1:8" x14ac:dyDescent="0.35">
      <c r="A185" s="332" t="s">
        <v>79</v>
      </c>
      <c r="B185" s="333"/>
      <c r="C185" s="333"/>
      <c r="D185" s="333"/>
      <c r="E185" s="333"/>
      <c r="F185" s="333"/>
      <c r="G185" s="333"/>
      <c r="H185" s="334"/>
    </row>
    <row r="186" spans="1:8" x14ac:dyDescent="0.35">
      <c r="A186" s="335"/>
      <c r="B186" s="331"/>
      <c r="C186" s="331"/>
      <c r="D186" s="331"/>
      <c r="E186" s="331"/>
      <c r="F186" s="331"/>
      <c r="G186" s="331"/>
      <c r="H186" s="336"/>
    </row>
    <row r="187" spans="1:8" x14ac:dyDescent="0.35">
      <c r="A187" s="337"/>
      <c r="B187" s="338"/>
      <c r="C187" s="338"/>
      <c r="D187" s="338"/>
      <c r="E187" s="338"/>
      <c r="F187" s="338"/>
      <c r="G187" s="338"/>
      <c r="H187" s="339"/>
    </row>
    <row r="188" spans="1:8" x14ac:dyDescent="0.35">
      <c r="A188" s="332" t="s">
        <v>80</v>
      </c>
      <c r="B188" s="333"/>
      <c r="C188" s="333"/>
      <c r="D188" s="333"/>
      <c r="E188" s="333"/>
      <c r="F188" s="333"/>
      <c r="G188" s="333"/>
      <c r="H188" s="334"/>
    </row>
    <row r="189" spans="1:8" x14ac:dyDescent="0.35">
      <c r="A189" s="335"/>
      <c r="B189" s="331"/>
      <c r="C189" s="331"/>
      <c r="D189" s="331"/>
      <c r="E189" s="331"/>
      <c r="F189" s="331"/>
      <c r="G189" s="331"/>
      <c r="H189" s="336"/>
    </row>
    <row r="190" spans="1:8" x14ac:dyDescent="0.35">
      <c r="A190" s="335"/>
      <c r="B190" s="331"/>
      <c r="C190" s="331"/>
      <c r="D190" s="331"/>
      <c r="E190" s="331"/>
      <c r="F190" s="331"/>
      <c r="G190" s="331"/>
      <c r="H190" s="336"/>
    </row>
    <row r="191" spans="1:8" x14ac:dyDescent="0.35">
      <c r="A191" s="337"/>
      <c r="B191" s="338"/>
      <c r="C191" s="338"/>
      <c r="D191" s="338"/>
      <c r="E191" s="338"/>
      <c r="F191" s="338"/>
      <c r="G191" s="338"/>
      <c r="H191" s="339"/>
    </row>
    <row r="192" spans="1:8" x14ac:dyDescent="0.35">
      <c r="A192" s="332" t="s">
        <v>81</v>
      </c>
      <c r="B192" s="333"/>
      <c r="C192" s="333"/>
      <c r="D192" s="333"/>
      <c r="E192" s="333"/>
      <c r="F192" s="333"/>
      <c r="G192" s="333"/>
      <c r="H192" s="334"/>
    </row>
    <row r="193" spans="1:9" x14ac:dyDescent="0.35">
      <c r="A193" s="335"/>
      <c r="B193" s="331"/>
      <c r="C193" s="331"/>
      <c r="D193" s="331"/>
      <c r="E193" s="331"/>
      <c r="F193" s="331"/>
      <c r="G193" s="331"/>
      <c r="H193" s="336"/>
    </row>
    <row r="194" spans="1:9" x14ac:dyDescent="0.35">
      <c r="A194" s="337"/>
      <c r="B194" s="338"/>
      <c r="C194" s="338"/>
      <c r="D194" s="338"/>
      <c r="E194" s="338"/>
      <c r="F194" s="338"/>
      <c r="G194" s="338"/>
      <c r="H194" s="339"/>
    </row>
    <row r="195" spans="1:9" x14ac:dyDescent="0.35">
      <c r="A195" s="332"/>
      <c r="B195" s="333"/>
      <c r="C195" s="333"/>
      <c r="D195" s="333"/>
      <c r="E195" s="333"/>
      <c r="F195" s="333"/>
      <c r="G195" s="333"/>
      <c r="H195" s="334"/>
    </row>
    <row r="196" spans="1:9" x14ac:dyDescent="0.35">
      <c r="A196" s="335"/>
      <c r="B196" s="331"/>
      <c r="C196" s="331"/>
      <c r="D196" s="331"/>
      <c r="E196" s="331"/>
      <c r="F196" s="331"/>
      <c r="G196" s="331"/>
      <c r="H196" s="336"/>
    </row>
    <row r="197" spans="1:9" x14ac:dyDescent="0.35">
      <c r="A197" s="335"/>
      <c r="B197" s="331"/>
      <c r="C197" s="331"/>
      <c r="D197" s="331"/>
      <c r="E197" s="331"/>
      <c r="F197" s="331"/>
      <c r="G197" s="331"/>
      <c r="H197" s="336"/>
    </row>
    <row r="198" spans="1:9" x14ac:dyDescent="0.35">
      <c r="A198" s="337"/>
      <c r="B198" s="338"/>
      <c r="C198" s="338"/>
      <c r="D198" s="338"/>
      <c r="E198" s="338"/>
      <c r="F198" s="338"/>
      <c r="G198" s="338"/>
      <c r="H198" s="339"/>
    </row>
    <row r="199" spans="1:9" x14ac:dyDescent="0.35">
      <c r="A199" s="28" t="s">
        <v>110</v>
      </c>
      <c r="B199" s="27"/>
      <c r="C199" s="27"/>
      <c r="D199" s="27"/>
      <c r="E199" s="27"/>
      <c r="F199" s="27"/>
      <c r="G199" s="27"/>
      <c r="H199" s="29"/>
    </row>
    <row r="200" spans="1:9" ht="15" thickBot="1" x14ac:dyDescent="0.4">
      <c r="A200" s="330"/>
      <c r="B200" s="331"/>
      <c r="C200" s="331"/>
      <c r="D200" s="331"/>
      <c r="E200" s="331"/>
      <c r="F200" s="331"/>
      <c r="G200" s="34"/>
      <c r="H200" s="38"/>
    </row>
    <row r="201" spans="1:9" ht="15.5" thickTop="1" thickBot="1" x14ac:dyDescent="0.4">
      <c r="A201" s="344" t="s">
        <v>97</v>
      </c>
      <c r="B201" s="345"/>
      <c r="C201" s="345"/>
      <c r="D201" s="345"/>
      <c r="E201" s="345"/>
      <c r="F201" s="345"/>
      <c r="G201" s="35" t="s">
        <v>34</v>
      </c>
      <c r="H201" s="56">
        <f>'Summary Sheet'!G42</f>
        <v>0.64900000000000002</v>
      </c>
    </row>
    <row r="202" spans="1:9" ht="15" thickTop="1" x14ac:dyDescent="0.35">
      <c r="A202" s="344" t="s">
        <v>104</v>
      </c>
      <c r="B202" s="345"/>
      <c r="C202" s="345"/>
      <c r="D202" s="345"/>
      <c r="E202" s="345"/>
      <c r="F202" s="345"/>
      <c r="G202" s="35" t="s">
        <v>34</v>
      </c>
      <c r="H202" s="56">
        <f>'Summary Sheet'!G44</f>
        <v>0.74150000000000005</v>
      </c>
    </row>
    <row r="203" spans="1:9" s="32" customFormat="1" ht="23.5" x14ac:dyDescent="0.35">
      <c r="A203" s="340" t="s">
        <v>14</v>
      </c>
      <c r="B203" s="341"/>
      <c r="C203" s="341"/>
      <c r="D203" s="341"/>
      <c r="E203" s="341"/>
      <c r="F203" s="341"/>
      <c r="G203" s="341"/>
      <c r="H203" s="341"/>
      <c r="I203" s="57"/>
    </row>
    <row r="204" spans="1:9" s="32" customFormat="1" ht="18" x14ac:dyDescent="0.35">
      <c r="A204" s="328" t="s">
        <v>28</v>
      </c>
      <c r="B204" s="328"/>
      <c r="C204" s="328"/>
      <c r="D204" s="328"/>
      <c r="E204" s="328"/>
      <c r="F204" s="328"/>
      <c r="G204" s="328"/>
      <c r="H204" s="328"/>
    </row>
    <row r="205" spans="1:9" s="32" customFormat="1" ht="15" customHeight="1" x14ac:dyDescent="0.35">
      <c r="A205" s="329" t="str">
        <f>$A$5</f>
        <v>Effective Date, May 1, 2021</v>
      </c>
      <c r="B205" s="329"/>
      <c r="C205" s="329"/>
      <c r="D205" s="329"/>
      <c r="E205" s="329"/>
      <c r="F205" s="329"/>
      <c r="G205" s="329"/>
      <c r="H205" s="329"/>
    </row>
    <row r="206" spans="1:9" s="32" customFormat="1" x14ac:dyDescent="0.35">
      <c r="A206" s="121"/>
      <c r="B206" s="121"/>
      <c r="C206" s="121"/>
      <c r="D206" s="121"/>
      <c r="E206" s="121"/>
      <c r="F206" s="121"/>
      <c r="G206" s="121"/>
      <c r="H206" s="121"/>
    </row>
    <row r="207" spans="1:9" ht="18" x14ac:dyDescent="0.35">
      <c r="A207" s="342" t="s">
        <v>41</v>
      </c>
      <c r="B207" s="343"/>
      <c r="C207" s="343"/>
      <c r="D207" s="343"/>
      <c r="E207" s="343"/>
      <c r="F207" s="343"/>
      <c r="G207" s="343"/>
      <c r="H207" s="343"/>
    </row>
    <row r="208" spans="1:9" x14ac:dyDescent="0.35">
      <c r="A208" s="27"/>
      <c r="B208" s="27"/>
      <c r="C208" s="27"/>
      <c r="D208" s="27"/>
      <c r="E208" s="27"/>
      <c r="F208" s="27"/>
      <c r="G208" s="27"/>
      <c r="H208" s="29"/>
    </row>
    <row r="209" spans="1:8" x14ac:dyDescent="0.35">
      <c r="A209" s="332" t="s">
        <v>94</v>
      </c>
      <c r="B209" s="333"/>
      <c r="C209" s="333"/>
      <c r="D209" s="333"/>
      <c r="E209" s="333"/>
      <c r="F209" s="333"/>
      <c r="G209" s="333"/>
      <c r="H209" s="334"/>
    </row>
    <row r="210" spans="1:8" x14ac:dyDescent="0.35">
      <c r="A210" s="335"/>
      <c r="B210" s="331"/>
      <c r="C210" s="331"/>
      <c r="D210" s="331"/>
      <c r="E210" s="331"/>
      <c r="F210" s="331"/>
      <c r="G210" s="331"/>
      <c r="H210" s="336"/>
    </row>
    <row r="211" spans="1:8" x14ac:dyDescent="0.35">
      <c r="A211" s="335"/>
      <c r="B211" s="331"/>
      <c r="C211" s="331"/>
      <c r="D211" s="331"/>
      <c r="E211" s="331"/>
      <c r="F211" s="331"/>
      <c r="G211" s="331"/>
      <c r="H211" s="336"/>
    </row>
    <row r="212" spans="1:8" x14ac:dyDescent="0.35">
      <c r="A212" s="335"/>
      <c r="B212" s="331"/>
      <c r="C212" s="331"/>
      <c r="D212" s="331"/>
      <c r="E212" s="331"/>
      <c r="F212" s="331"/>
      <c r="G212" s="331"/>
      <c r="H212" s="336"/>
    </row>
    <row r="213" spans="1:8" x14ac:dyDescent="0.35">
      <c r="A213" s="335"/>
      <c r="B213" s="331"/>
      <c r="C213" s="331"/>
      <c r="D213" s="331"/>
      <c r="E213" s="331"/>
      <c r="F213" s="331"/>
      <c r="G213" s="331"/>
      <c r="H213" s="336"/>
    </row>
    <row r="214" spans="1:8" ht="227.25" customHeight="1" x14ac:dyDescent="0.35">
      <c r="A214" s="337"/>
      <c r="B214" s="338"/>
      <c r="C214" s="338"/>
      <c r="D214" s="338"/>
      <c r="E214" s="338"/>
      <c r="F214" s="338"/>
      <c r="G214" s="338"/>
      <c r="H214" s="339"/>
    </row>
    <row r="215" spans="1:8" x14ac:dyDescent="0.35">
      <c r="A215" s="28" t="s">
        <v>30</v>
      </c>
      <c r="B215" s="27"/>
      <c r="C215" s="27"/>
      <c r="D215" s="27"/>
      <c r="E215" s="27"/>
      <c r="F215" s="27"/>
      <c r="G215" s="27"/>
      <c r="H215" s="29"/>
    </row>
    <row r="216" spans="1:8" x14ac:dyDescent="0.35">
      <c r="A216" s="27"/>
      <c r="B216" s="27"/>
      <c r="C216" s="27"/>
      <c r="D216" s="27"/>
      <c r="E216" s="27"/>
      <c r="F216" s="27"/>
      <c r="G216" s="27"/>
      <c r="H216" s="29"/>
    </row>
    <row r="217" spans="1:8" x14ac:dyDescent="0.35">
      <c r="A217" s="332" t="s">
        <v>79</v>
      </c>
      <c r="B217" s="333"/>
      <c r="C217" s="333"/>
      <c r="D217" s="333"/>
      <c r="E217" s="333"/>
      <c r="F217" s="333"/>
      <c r="G217" s="333"/>
      <c r="H217" s="334"/>
    </row>
    <row r="218" spans="1:8" x14ac:dyDescent="0.35">
      <c r="A218" s="335"/>
      <c r="B218" s="331"/>
      <c r="C218" s="331"/>
      <c r="D218" s="331"/>
      <c r="E218" s="331"/>
      <c r="F218" s="331"/>
      <c r="G218" s="331"/>
      <c r="H218" s="336"/>
    </row>
    <row r="219" spans="1:8" x14ac:dyDescent="0.35">
      <c r="A219" s="337"/>
      <c r="B219" s="338"/>
      <c r="C219" s="338"/>
      <c r="D219" s="338"/>
      <c r="E219" s="338"/>
      <c r="F219" s="338"/>
      <c r="G219" s="338"/>
      <c r="H219" s="339"/>
    </row>
    <row r="220" spans="1:8" x14ac:dyDescent="0.35">
      <c r="A220" s="332" t="s">
        <v>95</v>
      </c>
      <c r="B220" s="333"/>
      <c r="C220" s="333"/>
      <c r="D220" s="333"/>
      <c r="E220" s="333"/>
      <c r="F220" s="333"/>
      <c r="G220" s="333"/>
      <c r="H220" s="334"/>
    </row>
    <row r="221" spans="1:8" x14ac:dyDescent="0.35">
      <c r="A221" s="335"/>
      <c r="B221" s="331"/>
      <c r="C221" s="331"/>
      <c r="D221" s="331"/>
      <c r="E221" s="331"/>
      <c r="F221" s="331"/>
      <c r="G221" s="331"/>
      <c r="H221" s="336"/>
    </row>
    <row r="222" spans="1:8" x14ac:dyDescent="0.35">
      <c r="A222" s="335"/>
      <c r="B222" s="331"/>
      <c r="C222" s="331"/>
      <c r="D222" s="331"/>
      <c r="E222" s="331"/>
      <c r="F222" s="331"/>
      <c r="G222" s="331"/>
      <c r="H222" s="336"/>
    </row>
    <row r="223" spans="1:8" ht="32.25" customHeight="1" x14ac:dyDescent="0.35">
      <c r="A223" s="337"/>
      <c r="B223" s="338"/>
      <c r="C223" s="338"/>
      <c r="D223" s="338"/>
      <c r="E223" s="338"/>
      <c r="F223" s="338"/>
      <c r="G223" s="338"/>
      <c r="H223" s="339"/>
    </row>
    <row r="224" spans="1:8" x14ac:dyDescent="0.35">
      <c r="A224" s="332" t="s">
        <v>81</v>
      </c>
      <c r="B224" s="333"/>
      <c r="C224" s="333"/>
      <c r="D224" s="333"/>
      <c r="E224" s="333"/>
      <c r="F224" s="333"/>
      <c r="G224" s="333"/>
      <c r="H224" s="334"/>
    </row>
    <row r="225" spans="1:8" x14ac:dyDescent="0.35">
      <c r="A225" s="335"/>
      <c r="B225" s="331"/>
      <c r="C225" s="331"/>
      <c r="D225" s="331"/>
      <c r="E225" s="331"/>
      <c r="F225" s="331"/>
      <c r="G225" s="331"/>
      <c r="H225" s="336"/>
    </row>
    <row r="226" spans="1:8" ht="33.75" customHeight="1" x14ac:dyDescent="0.35">
      <c r="A226" s="337"/>
      <c r="B226" s="338"/>
      <c r="C226" s="338"/>
      <c r="D226" s="338"/>
      <c r="E226" s="338"/>
      <c r="F226" s="338"/>
      <c r="G226" s="338"/>
      <c r="H226" s="339"/>
    </row>
    <row r="227" spans="1:8" x14ac:dyDescent="0.35">
      <c r="A227" s="332"/>
      <c r="B227" s="333"/>
      <c r="C227" s="333"/>
      <c r="D227" s="333"/>
      <c r="E227" s="333"/>
      <c r="F227" s="333"/>
      <c r="G227" s="333"/>
      <c r="H227" s="334"/>
    </row>
    <row r="228" spans="1:8" x14ac:dyDescent="0.35">
      <c r="A228" s="335"/>
      <c r="B228" s="331"/>
      <c r="C228" s="331"/>
      <c r="D228" s="331"/>
      <c r="E228" s="331"/>
      <c r="F228" s="331"/>
      <c r="G228" s="331"/>
      <c r="H228" s="336"/>
    </row>
    <row r="229" spans="1:8" x14ac:dyDescent="0.35">
      <c r="A229" s="335"/>
      <c r="B229" s="331"/>
      <c r="C229" s="331"/>
      <c r="D229" s="331"/>
      <c r="E229" s="331"/>
      <c r="F229" s="331"/>
      <c r="G229" s="331"/>
      <c r="H229" s="336"/>
    </row>
    <row r="230" spans="1:8" x14ac:dyDescent="0.35">
      <c r="A230" s="337"/>
      <c r="B230" s="338"/>
      <c r="C230" s="338"/>
      <c r="D230" s="338"/>
      <c r="E230" s="338"/>
      <c r="F230" s="338"/>
      <c r="G230" s="338"/>
      <c r="H230" s="339"/>
    </row>
    <row r="231" spans="1:8" x14ac:dyDescent="0.35">
      <c r="A231" s="28" t="s">
        <v>111</v>
      </c>
      <c r="B231" s="27"/>
      <c r="C231" s="27"/>
      <c r="D231" s="27"/>
      <c r="E231" s="27"/>
      <c r="F231" s="27"/>
      <c r="G231" s="27"/>
      <c r="H231" s="29"/>
    </row>
    <row r="232" spans="1:8" ht="15" thickBot="1" x14ac:dyDescent="0.4">
      <c r="A232" s="330"/>
      <c r="B232" s="331"/>
      <c r="C232" s="331"/>
      <c r="D232" s="331"/>
      <c r="E232" s="331"/>
      <c r="F232" s="331"/>
      <c r="G232" s="34"/>
      <c r="H232" s="38"/>
    </row>
    <row r="233" spans="1:8" ht="15.5" thickTop="1" thickBot="1" x14ac:dyDescent="0.4">
      <c r="A233" s="344" t="s">
        <v>97</v>
      </c>
      <c r="B233" s="345"/>
      <c r="C233" s="345"/>
      <c r="D233" s="345"/>
      <c r="E233" s="345"/>
      <c r="F233" s="345"/>
      <c r="G233" s="35" t="s">
        <v>34</v>
      </c>
      <c r="H233" s="56">
        <f>'Summary Sheet'!G48</f>
        <v>0.9798</v>
      </c>
    </row>
    <row r="234" spans="1:8" ht="15" thickTop="1" x14ac:dyDescent="0.35">
      <c r="A234" s="344" t="s">
        <v>104</v>
      </c>
      <c r="B234" s="345"/>
      <c r="C234" s="345"/>
      <c r="D234" s="345"/>
      <c r="E234" s="345"/>
      <c r="F234" s="345"/>
      <c r="G234" s="35" t="s">
        <v>34</v>
      </c>
      <c r="H234" s="56">
        <f>'Summary Sheet'!G50</f>
        <v>1.0723</v>
      </c>
    </row>
    <row r="236" spans="1:8" s="32" customFormat="1" ht="23.5" x14ac:dyDescent="0.35">
      <c r="A236" s="340" t="s">
        <v>14</v>
      </c>
      <c r="B236" s="341"/>
      <c r="C236" s="341"/>
      <c r="D236" s="341"/>
      <c r="E236" s="341"/>
      <c r="F236" s="341"/>
      <c r="G236" s="341"/>
      <c r="H236" s="341"/>
    </row>
    <row r="237" spans="1:8" s="32" customFormat="1" ht="18" x14ac:dyDescent="0.35">
      <c r="A237" s="328" t="s">
        <v>28</v>
      </c>
      <c r="B237" s="328"/>
      <c r="C237" s="328"/>
      <c r="D237" s="328"/>
      <c r="E237" s="328"/>
      <c r="F237" s="328"/>
      <c r="G237" s="328"/>
      <c r="H237" s="328"/>
    </row>
    <row r="238" spans="1:8" s="32" customFormat="1" ht="15" customHeight="1" x14ac:dyDescent="0.35">
      <c r="A238" s="329" t="str">
        <f>$A$5</f>
        <v>Effective Date, May 1, 2021</v>
      </c>
      <c r="B238" s="329"/>
      <c r="C238" s="329"/>
      <c r="D238" s="329"/>
      <c r="E238" s="329"/>
      <c r="F238" s="329"/>
      <c r="G238" s="329"/>
      <c r="H238" s="329"/>
    </row>
    <row r="239" spans="1:8" s="32" customFormat="1" x14ac:dyDescent="0.35">
      <c r="A239" s="121"/>
      <c r="B239" s="121"/>
      <c r="C239" s="121"/>
      <c r="D239" s="121"/>
      <c r="E239" s="121"/>
      <c r="F239" s="121"/>
      <c r="G239" s="121"/>
      <c r="H239" s="121"/>
    </row>
    <row r="240" spans="1:8" ht="18" x14ac:dyDescent="0.35">
      <c r="A240" s="342" t="s">
        <v>42</v>
      </c>
      <c r="B240" s="343"/>
      <c r="C240" s="343"/>
      <c r="D240" s="343"/>
      <c r="E240" s="343"/>
      <c r="F240" s="343"/>
      <c r="G240" s="343"/>
      <c r="H240" s="343"/>
    </row>
    <row r="241" spans="1:8" x14ac:dyDescent="0.35">
      <c r="A241" s="27"/>
      <c r="B241" s="27"/>
      <c r="C241" s="27"/>
      <c r="D241" s="27"/>
      <c r="E241" s="27"/>
      <c r="F241" s="27"/>
      <c r="G241" s="27"/>
      <c r="H241" s="27"/>
    </row>
    <row r="242" spans="1:8" x14ac:dyDescent="0.35">
      <c r="A242" s="332" t="s">
        <v>106</v>
      </c>
      <c r="B242" s="333"/>
      <c r="C242" s="333"/>
      <c r="D242" s="333"/>
      <c r="E242" s="333"/>
      <c r="F242" s="333"/>
      <c r="G242" s="333"/>
      <c r="H242" s="334"/>
    </row>
    <row r="243" spans="1:8" x14ac:dyDescent="0.35">
      <c r="A243" s="335"/>
      <c r="B243" s="331"/>
      <c r="C243" s="331"/>
      <c r="D243" s="331"/>
      <c r="E243" s="331"/>
      <c r="F243" s="331"/>
      <c r="G243" s="331"/>
      <c r="H243" s="336"/>
    </row>
    <row r="244" spans="1:8" x14ac:dyDescent="0.35">
      <c r="A244" s="335"/>
      <c r="B244" s="331"/>
      <c r="C244" s="331"/>
      <c r="D244" s="331"/>
      <c r="E244" s="331"/>
      <c r="F244" s="331"/>
      <c r="G244" s="331"/>
      <c r="H244" s="336"/>
    </row>
    <row r="245" spans="1:8" x14ac:dyDescent="0.35">
      <c r="A245" s="335"/>
      <c r="B245" s="331"/>
      <c r="C245" s="331"/>
      <c r="D245" s="331"/>
      <c r="E245" s="331"/>
      <c r="F245" s="331"/>
      <c r="G245" s="331"/>
      <c r="H245" s="336"/>
    </row>
    <row r="246" spans="1:8" x14ac:dyDescent="0.35">
      <c r="A246" s="335"/>
      <c r="B246" s="331"/>
      <c r="C246" s="331"/>
      <c r="D246" s="331"/>
      <c r="E246" s="331"/>
      <c r="F246" s="331"/>
      <c r="G246" s="331"/>
      <c r="H246" s="336"/>
    </row>
    <row r="247" spans="1:8" ht="235.5" customHeight="1" x14ac:dyDescent="0.35">
      <c r="A247" s="337"/>
      <c r="B247" s="338"/>
      <c r="C247" s="338"/>
      <c r="D247" s="338"/>
      <c r="E247" s="338"/>
      <c r="F247" s="338"/>
      <c r="G247" s="338"/>
      <c r="H247" s="339"/>
    </row>
    <row r="248" spans="1:8" x14ac:dyDescent="0.35">
      <c r="A248" s="28" t="s">
        <v>30</v>
      </c>
      <c r="B248" s="27"/>
      <c r="C248" s="27"/>
      <c r="D248" s="27"/>
      <c r="E248" s="27"/>
      <c r="F248" s="27"/>
      <c r="G248" s="27"/>
      <c r="H248" s="27"/>
    </row>
    <row r="249" spans="1:8" x14ac:dyDescent="0.35">
      <c r="A249" s="27"/>
      <c r="B249" s="27"/>
      <c r="C249" s="27"/>
      <c r="D249" s="27"/>
      <c r="E249" s="27"/>
      <c r="F249" s="27"/>
      <c r="G249" s="27"/>
      <c r="H249" s="27"/>
    </row>
    <row r="250" spans="1:8" x14ac:dyDescent="0.35">
      <c r="A250" s="332" t="s">
        <v>79</v>
      </c>
      <c r="B250" s="333"/>
      <c r="C250" s="333"/>
      <c r="D250" s="333"/>
      <c r="E250" s="333"/>
      <c r="F250" s="333"/>
      <c r="G250" s="333"/>
      <c r="H250" s="334"/>
    </row>
    <row r="251" spans="1:8" x14ac:dyDescent="0.35">
      <c r="A251" s="335"/>
      <c r="B251" s="331"/>
      <c r="C251" s="331"/>
      <c r="D251" s="331"/>
      <c r="E251" s="331"/>
      <c r="F251" s="331"/>
      <c r="G251" s="331"/>
      <c r="H251" s="336"/>
    </row>
    <row r="252" spans="1:8" ht="30.75" customHeight="1" x14ac:dyDescent="0.35">
      <c r="A252" s="337"/>
      <c r="B252" s="338"/>
      <c r="C252" s="338"/>
      <c r="D252" s="338"/>
      <c r="E252" s="338"/>
      <c r="F252" s="338"/>
      <c r="G252" s="338"/>
      <c r="H252" s="339"/>
    </row>
    <row r="253" spans="1:8" x14ac:dyDescent="0.35">
      <c r="A253" s="332" t="s">
        <v>80</v>
      </c>
      <c r="B253" s="333"/>
      <c r="C253" s="333"/>
      <c r="D253" s="333"/>
      <c r="E253" s="333"/>
      <c r="F253" s="333"/>
      <c r="G253" s="333"/>
      <c r="H253" s="334"/>
    </row>
    <row r="254" spans="1:8" x14ac:dyDescent="0.35">
      <c r="A254" s="335"/>
      <c r="B254" s="331"/>
      <c r="C254" s="331"/>
      <c r="D254" s="331"/>
      <c r="E254" s="331"/>
      <c r="F254" s="331"/>
      <c r="G254" s="331"/>
      <c r="H254" s="336"/>
    </row>
    <row r="255" spans="1:8" x14ac:dyDescent="0.35">
      <c r="A255" s="335"/>
      <c r="B255" s="331"/>
      <c r="C255" s="331"/>
      <c r="D255" s="331"/>
      <c r="E255" s="331"/>
      <c r="F255" s="331"/>
      <c r="G255" s="331"/>
      <c r="H255" s="336"/>
    </row>
    <row r="256" spans="1:8" ht="36" customHeight="1" x14ac:dyDescent="0.35">
      <c r="A256" s="337"/>
      <c r="B256" s="338"/>
      <c r="C256" s="338"/>
      <c r="D256" s="338"/>
      <c r="E256" s="338"/>
      <c r="F256" s="338"/>
      <c r="G256" s="338"/>
      <c r="H256" s="339"/>
    </row>
    <row r="257" spans="1:8" x14ac:dyDescent="0.35">
      <c r="A257" s="332" t="s">
        <v>81</v>
      </c>
      <c r="B257" s="333"/>
      <c r="C257" s="333"/>
      <c r="D257" s="333"/>
      <c r="E257" s="333"/>
      <c r="F257" s="333"/>
      <c r="G257" s="333"/>
      <c r="H257" s="334"/>
    </row>
    <row r="258" spans="1:8" x14ac:dyDescent="0.35">
      <c r="A258" s="335"/>
      <c r="B258" s="331"/>
      <c r="C258" s="331"/>
      <c r="D258" s="331"/>
      <c r="E258" s="331"/>
      <c r="F258" s="331"/>
      <c r="G258" s="331"/>
      <c r="H258" s="336"/>
    </row>
    <row r="259" spans="1:8" ht="29.25" customHeight="1" x14ac:dyDescent="0.35">
      <c r="A259" s="337"/>
      <c r="B259" s="338"/>
      <c r="C259" s="338"/>
      <c r="D259" s="338"/>
      <c r="E259" s="338"/>
      <c r="F259" s="338"/>
      <c r="G259" s="338"/>
      <c r="H259" s="339"/>
    </row>
    <row r="260" spans="1:8" x14ac:dyDescent="0.35">
      <c r="A260" s="332"/>
      <c r="B260" s="333"/>
      <c r="C260" s="333"/>
      <c r="D260" s="333"/>
      <c r="E260" s="333"/>
      <c r="F260" s="333"/>
      <c r="G260" s="333"/>
      <c r="H260" s="334"/>
    </row>
    <row r="261" spans="1:8" x14ac:dyDescent="0.35">
      <c r="A261" s="335"/>
      <c r="B261" s="331"/>
      <c r="C261" s="331"/>
      <c r="D261" s="331"/>
      <c r="E261" s="331"/>
      <c r="F261" s="331"/>
      <c r="G261" s="331"/>
      <c r="H261" s="336"/>
    </row>
    <row r="262" spans="1:8" x14ac:dyDescent="0.35">
      <c r="A262" s="335"/>
      <c r="B262" s="331"/>
      <c r="C262" s="331"/>
      <c r="D262" s="331"/>
      <c r="E262" s="331"/>
      <c r="F262" s="331"/>
      <c r="G262" s="331"/>
      <c r="H262" s="336"/>
    </row>
    <row r="263" spans="1:8" x14ac:dyDescent="0.35">
      <c r="A263" s="337"/>
      <c r="B263" s="338"/>
      <c r="C263" s="338"/>
      <c r="D263" s="338"/>
      <c r="E263" s="338"/>
      <c r="F263" s="338"/>
      <c r="G263" s="338"/>
      <c r="H263" s="339"/>
    </row>
    <row r="264" spans="1:8" x14ac:dyDescent="0.35">
      <c r="A264" s="28" t="s">
        <v>111</v>
      </c>
      <c r="B264" s="27"/>
      <c r="C264" s="27"/>
      <c r="D264" s="27"/>
      <c r="E264" s="27"/>
      <c r="F264" s="27"/>
      <c r="G264" s="27"/>
      <c r="H264" s="27"/>
    </row>
    <row r="265" spans="1:8" ht="15" thickBot="1" x14ac:dyDescent="0.4">
      <c r="A265" s="330"/>
      <c r="B265" s="331"/>
      <c r="C265" s="331"/>
      <c r="D265" s="331"/>
      <c r="E265" s="331"/>
      <c r="F265" s="331"/>
      <c r="G265" s="34"/>
      <c r="H265" s="38"/>
    </row>
    <row r="266" spans="1:8" ht="15" thickTop="1" x14ac:dyDescent="0.35">
      <c r="A266" s="344" t="s">
        <v>88</v>
      </c>
      <c r="B266" s="345"/>
      <c r="C266" s="345"/>
      <c r="D266" s="345"/>
      <c r="E266" s="345"/>
      <c r="F266" s="345"/>
      <c r="G266" s="35" t="s">
        <v>34</v>
      </c>
      <c r="H266" s="56">
        <f>'Summary Sheet'!G54</f>
        <v>0.74150000000000005</v>
      </c>
    </row>
    <row r="267" spans="1:8" s="32" customFormat="1" ht="23.5" x14ac:dyDescent="0.35">
      <c r="A267" s="340" t="s">
        <v>14</v>
      </c>
      <c r="B267" s="341"/>
      <c r="C267" s="341"/>
      <c r="D267" s="341"/>
      <c r="E267" s="341"/>
      <c r="F267" s="341"/>
      <c r="G267" s="341"/>
      <c r="H267" s="341"/>
    </row>
    <row r="268" spans="1:8" s="32" customFormat="1" ht="18" x14ac:dyDescent="0.35">
      <c r="A268" s="328" t="s">
        <v>28</v>
      </c>
      <c r="B268" s="328"/>
      <c r="C268" s="328"/>
      <c r="D268" s="328"/>
      <c r="E268" s="328"/>
      <c r="F268" s="328"/>
      <c r="G268" s="328"/>
      <c r="H268" s="328"/>
    </row>
    <row r="269" spans="1:8" s="32" customFormat="1" ht="15" customHeight="1" x14ac:dyDescent="0.35">
      <c r="A269" s="329" t="str">
        <f>$A$5</f>
        <v>Effective Date, May 1, 2021</v>
      </c>
      <c r="B269" s="329"/>
      <c r="C269" s="329"/>
      <c r="D269" s="329"/>
      <c r="E269" s="329"/>
      <c r="F269" s="329"/>
      <c r="G269" s="329"/>
      <c r="H269" s="329"/>
    </row>
    <row r="270" spans="1:8" x14ac:dyDescent="0.35">
      <c r="A270" s="20"/>
      <c r="B270" s="20"/>
      <c r="C270" s="20"/>
      <c r="D270" s="20"/>
      <c r="E270" s="20"/>
      <c r="F270" s="20"/>
      <c r="G270" s="20"/>
      <c r="H270" s="20"/>
    </row>
    <row r="271" spans="1:8" ht="18" x14ac:dyDescent="0.35">
      <c r="A271" s="342" t="s">
        <v>43</v>
      </c>
      <c r="B271" s="343"/>
      <c r="C271" s="343"/>
      <c r="D271" s="343"/>
      <c r="E271" s="343"/>
      <c r="F271" s="343"/>
      <c r="G271" s="343"/>
      <c r="H271" s="343"/>
    </row>
    <row r="272" spans="1:8" x14ac:dyDescent="0.35">
      <c r="A272" s="27"/>
      <c r="B272" s="27"/>
      <c r="C272" s="27"/>
      <c r="D272" s="27"/>
      <c r="E272" s="27"/>
      <c r="F272" s="27"/>
      <c r="G272" s="27"/>
      <c r="H272" s="27"/>
    </row>
    <row r="273" spans="1:8" x14ac:dyDescent="0.35">
      <c r="A273" s="332" t="s">
        <v>107</v>
      </c>
      <c r="B273" s="333"/>
      <c r="C273" s="333"/>
      <c r="D273" s="333"/>
      <c r="E273" s="333"/>
      <c r="F273" s="333"/>
      <c r="G273" s="333"/>
      <c r="H273" s="334"/>
    </row>
    <row r="274" spans="1:8" x14ac:dyDescent="0.35">
      <c r="A274" s="335"/>
      <c r="B274" s="331"/>
      <c r="C274" s="331"/>
      <c r="D274" s="331"/>
      <c r="E274" s="331"/>
      <c r="F274" s="331"/>
      <c r="G274" s="331"/>
      <c r="H274" s="336"/>
    </row>
    <row r="275" spans="1:8" x14ac:dyDescent="0.35">
      <c r="A275" s="335"/>
      <c r="B275" s="331"/>
      <c r="C275" s="331"/>
      <c r="D275" s="331"/>
      <c r="E275" s="331"/>
      <c r="F275" s="331"/>
      <c r="G275" s="331"/>
      <c r="H275" s="336"/>
    </row>
    <row r="276" spans="1:8" x14ac:dyDescent="0.35">
      <c r="A276" s="335"/>
      <c r="B276" s="331"/>
      <c r="C276" s="331"/>
      <c r="D276" s="331"/>
      <c r="E276" s="331"/>
      <c r="F276" s="331"/>
      <c r="G276" s="331"/>
      <c r="H276" s="336"/>
    </row>
    <row r="277" spans="1:8" x14ac:dyDescent="0.35">
      <c r="A277" s="335"/>
      <c r="B277" s="331"/>
      <c r="C277" s="331"/>
      <c r="D277" s="331"/>
      <c r="E277" s="331"/>
      <c r="F277" s="331"/>
      <c r="G277" s="331"/>
      <c r="H277" s="336"/>
    </row>
    <row r="278" spans="1:8" ht="223.5" customHeight="1" x14ac:dyDescent="0.35">
      <c r="A278" s="337"/>
      <c r="B278" s="338"/>
      <c r="C278" s="338"/>
      <c r="D278" s="338"/>
      <c r="E278" s="338"/>
      <c r="F278" s="338"/>
      <c r="G278" s="338"/>
      <c r="H278" s="339"/>
    </row>
    <row r="279" spans="1:8" x14ac:dyDescent="0.35">
      <c r="A279" s="28" t="s">
        <v>30</v>
      </c>
      <c r="B279" s="27"/>
      <c r="C279" s="27"/>
      <c r="D279" s="27"/>
      <c r="E279" s="27"/>
      <c r="F279" s="27"/>
      <c r="G279" s="27"/>
      <c r="H279" s="27"/>
    </row>
    <row r="280" spans="1:8" x14ac:dyDescent="0.35">
      <c r="A280" s="27"/>
      <c r="B280" s="27"/>
      <c r="C280" s="27"/>
      <c r="D280" s="27"/>
      <c r="E280" s="27"/>
      <c r="F280" s="27"/>
      <c r="G280" s="27"/>
      <c r="H280" s="27"/>
    </row>
    <row r="281" spans="1:8" x14ac:dyDescent="0.35">
      <c r="A281" s="332" t="s">
        <v>79</v>
      </c>
      <c r="B281" s="333"/>
      <c r="C281" s="333"/>
      <c r="D281" s="333"/>
      <c r="E281" s="333"/>
      <c r="F281" s="333"/>
      <c r="G281" s="333"/>
      <c r="H281" s="334"/>
    </row>
    <row r="282" spans="1:8" x14ac:dyDescent="0.35">
      <c r="A282" s="335"/>
      <c r="B282" s="331"/>
      <c r="C282" s="331"/>
      <c r="D282" s="331"/>
      <c r="E282" s="331"/>
      <c r="F282" s="331"/>
      <c r="G282" s="331"/>
      <c r="H282" s="336"/>
    </row>
    <row r="283" spans="1:8" ht="28.5" customHeight="1" x14ac:dyDescent="0.35">
      <c r="A283" s="337"/>
      <c r="B283" s="338"/>
      <c r="C283" s="338"/>
      <c r="D283" s="338"/>
      <c r="E283" s="338"/>
      <c r="F283" s="338"/>
      <c r="G283" s="338"/>
      <c r="H283" s="339"/>
    </row>
    <row r="284" spans="1:8" x14ac:dyDescent="0.35">
      <c r="A284" s="332" t="s">
        <v>80</v>
      </c>
      <c r="B284" s="333"/>
      <c r="C284" s="333"/>
      <c r="D284" s="333"/>
      <c r="E284" s="333"/>
      <c r="F284" s="333"/>
      <c r="G284" s="333"/>
      <c r="H284" s="334"/>
    </row>
    <row r="285" spans="1:8" x14ac:dyDescent="0.35">
      <c r="A285" s="335"/>
      <c r="B285" s="331"/>
      <c r="C285" s="331"/>
      <c r="D285" s="331"/>
      <c r="E285" s="331"/>
      <c r="F285" s="331"/>
      <c r="G285" s="331"/>
      <c r="H285" s="336"/>
    </row>
    <row r="286" spans="1:8" x14ac:dyDescent="0.35">
      <c r="A286" s="335"/>
      <c r="B286" s="331"/>
      <c r="C286" s="331"/>
      <c r="D286" s="331"/>
      <c r="E286" s="331"/>
      <c r="F286" s="331"/>
      <c r="G286" s="331"/>
      <c r="H286" s="336"/>
    </row>
    <row r="287" spans="1:8" ht="42.75" customHeight="1" x14ac:dyDescent="0.35">
      <c r="A287" s="337"/>
      <c r="B287" s="338"/>
      <c r="C287" s="338"/>
      <c r="D287" s="338"/>
      <c r="E287" s="338"/>
      <c r="F287" s="338"/>
      <c r="G287" s="338"/>
      <c r="H287" s="339"/>
    </row>
    <row r="288" spans="1:8" x14ac:dyDescent="0.35">
      <c r="A288" s="332" t="s">
        <v>81</v>
      </c>
      <c r="B288" s="333"/>
      <c r="C288" s="333"/>
      <c r="D288" s="333"/>
      <c r="E288" s="333"/>
      <c r="F288" s="333"/>
      <c r="G288" s="333"/>
      <c r="H288" s="334"/>
    </row>
    <row r="289" spans="1:8" x14ac:dyDescent="0.35">
      <c r="A289" s="335"/>
      <c r="B289" s="331"/>
      <c r="C289" s="331"/>
      <c r="D289" s="331"/>
      <c r="E289" s="331"/>
      <c r="F289" s="331"/>
      <c r="G289" s="331"/>
      <c r="H289" s="336"/>
    </row>
    <row r="290" spans="1:8" ht="28.5" customHeight="1" x14ac:dyDescent="0.35">
      <c r="A290" s="337"/>
      <c r="B290" s="338"/>
      <c r="C290" s="338"/>
      <c r="D290" s="338"/>
      <c r="E290" s="338"/>
      <c r="F290" s="338"/>
      <c r="G290" s="338"/>
      <c r="H290" s="339"/>
    </row>
    <row r="291" spans="1:8" x14ac:dyDescent="0.35">
      <c r="A291" s="332"/>
      <c r="B291" s="333"/>
      <c r="C291" s="333"/>
      <c r="D291" s="333"/>
      <c r="E291" s="333"/>
      <c r="F291" s="333"/>
      <c r="G291" s="333"/>
      <c r="H291" s="334"/>
    </row>
    <row r="292" spans="1:8" x14ac:dyDescent="0.35">
      <c r="A292" s="335"/>
      <c r="B292" s="331"/>
      <c r="C292" s="331"/>
      <c r="D292" s="331"/>
      <c r="E292" s="331"/>
      <c r="F292" s="331"/>
      <c r="G292" s="331"/>
      <c r="H292" s="336"/>
    </row>
    <row r="293" spans="1:8" x14ac:dyDescent="0.35">
      <c r="A293" s="335"/>
      <c r="B293" s="331"/>
      <c r="C293" s="331"/>
      <c r="D293" s="331"/>
      <c r="E293" s="331"/>
      <c r="F293" s="331"/>
      <c r="G293" s="331"/>
      <c r="H293" s="336"/>
    </row>
    <row r="294" spans="1:8" x14ac:dyDescent="0.35">
      <c r="A294" s="337"/>
      <c r="B294" s="338"/>
      <c r="C294" s="338"/>
      <c r="D294" s="338"/>
      <c r="E294" s="338"/>
      <c r="F294" s="338"/>
      <c r="G294" s="338"/>
      <c r="H294" s="339"/>
    </row>
    <row r="295" spans="1:8" x14ac:dyDescent="0.35">
      <c r="A295" s="28" t="s">
        <v>112</v>
      </c>
      <c r="B295" s="27"/>
      <c r="C295" s="27"/>
      <c r="D295" s="27"/>
      <c r="E295" s="27"/>
      <c r="F295" s="27"/>
      <c r="G295" s="27"/>
      <c r="H295" s="27"/>
    </row>
    <row r="296" spans="1:8" ht="15" thickBot="1" x14ac:dyDescent="0.4">
      <c r="A296" s="330"/>
      <c r="B296" s="331"/>
      <c r="C296" s="331"/>
      <c r="D296" s="331"/>
      <c r="E296" s="331"/>
      <c r="F296" s="331"/>
      <c r="G296" s="34"/>
      <c r="H296" s="38"/>
    </row>
    <row r="297" spans="1:8" ht="15" thickTop="1" x14ac:dyDescent="0.35">
      <c r="A297" s="344" t="s">
        <v>88</v>
      </c>
      <c r="B297" s="345"/>
      <c r="C297" s="345"/>
      <c r="D297" s="345"/>
      <c r="E297" s="345"/>
      <c r="F297" s="345"/>
      <c r="G297" s="35" t="s">
        <v>34</v>
      </c>
      <c r="H297" s="56">
        <f>'Summary Sheet'!G57</f>
        <v>1.0723</v>
      </c>
    </row>
    <row r="298" spans="1:8" s="32" customFormat="1" ht="23.5" x14ac:dyDescent="0.35">
      <c r="A298" s="340" t="s">
        <v>14</v>
      </c>
      <c r="B298" s="341"/>
      <c r="C298" s="341"/>
      <c r="D298" s="341"/>
      <c r="E298" s="341"/>
      <c r="F298" s="341"/>
      <c r="G298" s="341"/>
      <c r="H298" s="341"/>
    </row>
    <row r="299" spans="1:8" s="32" customFormat="1" ht="18" x14ac:dyDescent="0.35">
      <c r="A299" s="328" t="s">
        <v>28</v>
      </c>
      <c r="B299" s="328"/>
      <c r="C299" s="328"/>
      <c r="D299" s="328"/>
      <c r="E299" s="328"/>
      <c r="F299" s="328"/>
      <c r="G299" s="328"/>
      <c r="H299" s="328"/>
    </row>
    <row r="300" spans="1:8" s="32" customFormat="1" ht="15" customHeight="1" x14ac:dyDescent="0.35">
      <c r="A300" s="329" t="str">
        <f>$A$5</f>
        <v>Effective Date, May 1, 2021</v>
      </c>
      <c r="B300" s="329"/>
      <c r="C300" s="329"/>
      <c r="D300" s="329"/>
      <c r="E300" s="329"/>
      <c r="F300" s="329"/>
      <c r="G300" s="329"/>
      <c r="H300" s="329"/>
    </row>
    <row r="301" spans="1:8" s="32" customFormat="1" x14ac:dyDescent="0.35">
      <c r="A301" s="20"/>
      <c r="B301" s="20"/>
      <c r="C301" s="20"/>
      <c r="D301" s="20"/>
      <c r="E301" s="20"/>
      <c r="F301" s="20"/>
      <c r="G301" s="20"/>
      <c r="H301" s="20"/>
    </row>
    <row r="302" spans="1:8" s="32" customFormat="1" ht="18" x14ac:dyDescent="0.35">
      <c r="A302" s="342" t="s">
        <v>141</v>
      </c>
      <c r="B302" s="343"/>
      <c r="C302" s="343"/>
      <c r="D302" s="343"/>
      <c r="E302" s="343"/>
      <c r="F302" s="343"/>
      <c r="G302" s="343"/>
      <c r="H302" s="343"/>
    </row>
    <row r="303" spans="1:8" s="32" customFormat="1" x14ac:dyDescent="0.35">
      <c r="A303" s="27"/>
      <c r="B303" s="27"/>
      <c r="C303" s="27"/>
      <c r="D303" s="27"/>
      <c r="E303" s="27"/>
      <c r="F303" s="27"/>
      <c r="G303" s="27"/>
      <c r="H303" s="27"/>
    </row>
    <row r="304" spans="1:8" s="32" customFormat="1" x14ac:dyDescent="0.35">
      <c r="A304" s="332" t="s">
        <v>142</v>
      </c>
      <c r="B304" s="333"/>
      <c r="C304" s="333"/>
      <c r="D304" s="333"/>
      <c r="E304" s="333"/>
      <c r="F304" s="333"/>
      <c r="G304" s="333"/>
      <c r="H304" s="334"/>
    </row>
    <row r="305" spans="1:10" s="32" customFormat="1" x14ac:dyDescent="0.35">
      <c r="A305" s="335"/>
      <c r="B305" s="331"/>
      <c r="C305" s="331"/>
      <c r="D305" s="331"/>
      <c r="E305" s="331"/>
      <c r="F305" s="331"/>
      <c r="G305" s="331"/>
      <c r="H305" s="336"/>
    </row>
    <row r="306" spans="1:10" s="32" customFormat="1" x14ac:dyDescent="0.35">
      <c r="A306" s="335"/>
      <c r="B306" s="331"/>
      <c r="C306" s="331"/>
      <c r="D306" s="331"/>
      <c r="E306" s="331"/>
      <c r="F306" s="331"/>
      <c r="G306" s="331"/>
      <c r="H306" s="336"/>
    </row>
    <row r="307" spans="1:10" s="32" customFormat="1" x14ac:dyDescent="0.35">
      <c r="A307" s="335"/>
      <c r="B307" s="331"/>
      <c r="C307" s="331"/>
      <c r="D307" s="331"/>
      <c r="E307" s="331"/>
      <c r="F307" s="331"/>
      <c r="G307" s="331"/>
      <c r="H307" s="336"/>
      <c r="J307" s="32" t="s">
        <v>93</v>
      </c>
    </row>
    <row r="308" spans="1:10" s="32" customFormat="1" x14ac:dyDescent="0.35">
      <c r="A308" s="335"/>
      <c r="B308" s="331"/>
      <c r="C308" s="331"/>
      <c r="D308" s="331"/>
      <c r="E308" s="331"/>
      <c r="F308" s="331"/>
      <c r="G308" s="331"/>
      <c r="H308" s="336"/>
    </row>
    <row r="309" spans="1:10" s="32" customFormat="1" ht="210" customHeight="1" x14ac:dyDescent="0.35">
      <c r="A309" s="337"/>
      <c r="B309" s="338"/>
      <c r="C309" s="338"/>
      <c r="D309" s="338"/>
      <c r="E309" s="338"/>
      <c r="F309" s="338"/>
      <c r="G309" s="338"/>
      <c r="H309" s="339"/>
    </row>
    <row r="310" spans="1:10" s="32" customFormat="1" x14ac:dyDescent="0.35">
      <c r="A310" s="28" t="s">
        <v>30</v>
      </c>
      <c r="B310" s="27"/>
      <c r="C310" s="27"/>
      <c r="D310" s="27"/>
      <c r="E310" s="27"/>
      <c r="F310" s="27"/>
      <c r="G310" s="27"/>
      <c r="H310" s="27"/>
    </row>
    <row r="311" spans="1:10" s="32" customFormat="1" x14ac:dyDescent="0.35">
      <c r="A311" s="27"/>
      <c r="B311" s="27"/>
      <c r="C311" s="27"/>
      <c r="D311" s="27"/>
      <c r="E311" s="27"/>
      <c r="F311" s="27"/>
      <c r="G311" s="27"/>
      <c r="H311" s="27"/>
    </row>
    <row r="312" spans="1:10" s="32" customFormat="1" x14ac:dyDescent="0.35">
      <c r="A312" s="332" t="s">
        <v>79</v>
      </c>
      <c r="B312" s="333"/>
      <c r="C312" s="333"/>
      <c r="D312" s="333"/>
      <c r="E312" s="333"/>
      <c r="F312" s="333"/>
      <c r="G312" s="333"/>
      <c r="H312" s="334"/>
    </row>
    <row r="313" spans="1:10" s="32" customFormat="1" x14ac:dyDescent="0.35">
      <c r="A313" s="335"/>
      <c r="B313" s="331"/>
      <c r="C313" s="331"/>
      <c r="D313" s="331"/>
      <c r="E313" s="331"/>
      <c r="F313" s="331"/>
      <c r="G313" s="331"/>
      <c r="H313" s="336"/>
    </row>
    <row r="314" spans="1:10" s="32" customFormat="1" x14ac:dyDescent="0.35">
      <c r="A314" s="337"/>
      <c r="B314" s="338"/>
      <c r="C314" s="338"/>
      <c r="D314" s="338"/>
      <c r="E314" s="338"/>
      <c r="F314" s="338"/>
      <c r="G314" s="338"/>
      <c r="H314" s="339"/>
    </row>
    <row r="315" spans="1:10" s="32" customFormat="1" x14ac:dyDescent="0.35">
      <c r="A315" s="332" t="s">
        <v>80</v>
      </c>
      <c r="B315" s="333"/>
      <c r="C315" s="333"/>
      <c r="D315" s="333"/>
      <c r="E315" s="333"/>
      <c r="F315" s="333"/>
      <c r="G315" s="333"/>
      <c r="H315" s="334"/>
    </row>
    <row r="316" spans="1:10" s="32" customFormat="1" x14ac:dyDescent="0.35">
      <c r="A316" s="335"/>
      <c r="B316" s="331"/>
      <c r="C316" s="331"/>
      <c r="D316" s="331"/>
      <c r="E316" s="331"/>
      <c r="F316" s="331"/>
      <c r="G316" s="331"/>
      <c r="H316" s="336"/>
    </row>
    <row r="317" spans="1:10" s="32" customFormat="1" x14ac:dyDescent="0.35">
      <c r="A317" s="335"/>
      <c r="B317" s="331"/>
      <c r="C317" s="331"/>
      <c r="D317" s="331"/>
      <c r="E317" s="331"/>
      <c r="F317" s="331"/>
      <c r="G317" s="331"/>
      <c r="H317" s="336"/>
    </row>
    <row r="318" spans="1:10" s="32" customFormat="1" x14ac:dyDescent="0.35">
      <c r="A318" s="337"/>
      <c r="B318" s="338"/>
      <c r="C318" s="338"/>
      <c r="D318" s="338"/>
      <c r="E318" s="338"/>
      <c r="F318" s="338"/>
      <c r="G318" s="338"/>
      <c r="H318" s="339"/>
    </row>
    <row r="319" spans="1:10" s="32" customFormat="1" x14ac:dyDescent="0.35">
      <c r="A319" s="332" t="s">
        <v>81</v>
      </c>
      <c r="B319" s="333"/>
      <c r="C319" s="333"/>
      <c r="D319" s="333"/>
      <c r="E319" s="333"/>
      <c r="F319" s="333"/>
      <c r="G319" s="333"/>
      <c r="H319" s="334"/>
    </row>
    <row r="320" spans="1:10" s="32" customFormat="1" x14ac:dyDescent="0.35">
      <c r="A320" s="335"/>
      <c r="B320" s="331"/>
      <c r="C320" s="331"/>
      <c r="D320" s="331"/>
      <c r="E320" s="331"/>
      <c r="F320" s="331"/>
      <c r="G320" s="331"/>
      <c r="H320" s="336"/>
    </row>
    <row r="321" spans="1:8" s="32" customFormat="1" x14ac:dyDescent="0.35">
      <c r="A321" s="337"/>
      <c r="B321" s="338"/>
      <c r="C321" s="338"/>
      <c r="D321" s="338"/>
      <c r="E321" s="338"/>
      <c r="F321" s="338"/>
      <c r="G321" s="338"/>
      <c r="H321" s="339"/>
    </row>
    <row r="322" spans="1:8" s="32" customFormat="1" x14ac:dyDescent="0.35">
      <c r="A322" s="332"/>
      <c r="B322" s="333"/>
      <c r="C322" s="333"/>
      <c r="D322" s="333"/>
      <c r="E322" s="333"/>
      <c r="F322" s="333"/>
      <c r="G322" s="333"/>
      <c r="H322" s="334"/>
    </row>
    <row r="323" spans="1:8" s="32" customFormat="1" x14ac:dyDescent="0.35">
      <c r="A323" s="335"/>
      <c r="B323" s="331"/>
      <c r="C323" s="331"/>
      <c r="D323" s="331"/>
      <c r="E323" s="331"/>
      <c r="F323" s="331"/>
      <c r="G323" s="331"/>
      <c r="H323" s="336"/>
    </row>
    <row r="324" spans="1:8" s="32" customFormat="1" x14ac:dyDescent="0.35">
      <c r="A324" s="335"/>
      <c r="B324" s="331"/>
      <c r="C324" s="331"/>
      <c r="D324" s="331"/>
      <c r="E324" s="331"/>
      <c r="F324" s="331"/>
      <c r="G324" s="331"/>
      <c r="H324" s="336"/>
    </row>
    <row r="325" spans="1:8" s="32" customFormat="1" x14ac:dyDescent="0.35">
      <c r="A325" s="337"/>
      <c r="B325" s="338"/>
      <c r="C325" s="338"/>
      <c r="D325" s="338"/>
      <c r="E325" s="338"/>
      <c r="F325" s="338"/>
      <c r="G325" s="338"/>
      <c r="H325" s="339"/>
    </row>
    <row r="326" spans="1:8" s="32" customFormat="1" ht="15" thickBot="1" x14ac:dyDescent="0.4">
      <c r="A326" s="28" t="s">
        <v>112</v>
      </c>
      <c r="B326" s="27"/>
      <c r="C326" s="27"/>
      <c r="D326" s="27"/>
      <c r="E326" s="27"/>
      <c r="F326" s="27"/>
      <c r="G326" s="27"/>
      <c r="H326" s="27"/>
    </row>
    <row r="327" spans="1:8" s="32" customFormat="1" ht="15.5" thickTop="1" thickBot="1" x14ac:dyDescent="0.4">
      <c r="A327" s="330" t="s">
        <v>143</v>
      </c>
      <c r="B327" s="331"/>
      <c r="C327" s="331"/>
      <c r="D327" s="331"/>
      <c r="E327" s="331"/>
      <c r="F327" s="331"/>
      <c r="G327" s="85" t="s">
        <v>34</v>
      </c>
      <c r="H327" s="56">
        <f>'Summary Sheet'!G60</f>
        <v>0.33589999999999998</v>
      </c>
    </row>
    <row r="328" spans="1:8" s="32" customFormat="1" ht="15" thickTop="1" x14ac:dyDescent="0.35">
      <c r="A328" s="83"/>
      <c r="B328" s="84"/>
      <c r="C328" s="84"/>
      <c r="D328" s="84"/>
      <c r="E328" s="84"/>
      <c r="F328" s="84"/>
      <c r="G328" s="35"/>
      <c r="H328" s="56"/>
    </row>
    <row r="329" spans="1:8" s="32" customFormat="1" x14ac:dyDescent="0.35"/>
    <row r="330" spans="1:8" ht="23.5" x14ac:dyDescent="0.35">
      <c r="A330" s="340" t="s">
        <v>14</v>
      </c>
      <c r="B330" s="341"/>
      <c r="C330" s="341"/>
      <c r="D330" s="341"/>
      <c r="E330" s="341"/>
      <c r="F330" s="341"/>
      <c r="G330" s="341"/>
      <c r="H330" s="341"/>
    </row>
    <row r="331" spans="1:8" s="32" customFormat="1" ht="18" x14ac:dyDescent="0.35">
      <c r="A331" s="328" t="s">
        <v>28</v>
      </c>
      <c r="B331" s="328"/>
      <c r="C331" s="328"/>
      <c r="D331" s="328"/>
      <c r="E331" s="328"/>
      <c r="F331" s="328"/>
      <c r="G331" s="328"/>
      <c r="H331" s="328"/>
    </row>
    <row r="332" spans="1:8" s="32" customFormat="1" ht="15" customHeight="1" x14ac:dyDescent="0.35">
      <c r="A332" s="329" t="str">
        <f>$A$5</f>
        <v>Effective Date, May 1, 2021</v>
      </c>
      <c r="B332" s="329"/>
      <c r="C332" s="329"/>
      <c r="D332" s="329"/>
      <c r="E332" s="329"/>
      <c r="F332" s="329"/>
      <c r="G332" s="329"/>
      <c r="H332" s="329"/>
    </row>
    <row r="333" spans="1:8" s="32" customFormat="1" x14ac:dyDescent="0.35">
      <c r="A333" s="20"/>
      <c r="B333" s="20"/>
      <c r="C333" s="20"/>
      <c r="D333" s="20"/>
      <c r="E333" s="20"/>
      <c r="F333" s="20"/>
      <c r="G333" s="20"/>
      <c r="H333" s="20"/>
    </row>
    <row r="334" spans="1:8" ht="18" x14ac:dyDescent="0.35">
      <c r="A334" s="342" t="s">
        <v>44</v>
      </c>
      <c r="B334" s="343"/>
      <c r="C334" s="343"/>
      <c r="D334" s="343"/>
      <c r="E334" s="343"/>
      <c r="F334" s="343"/>
      <c r="G334" s="343"/>
      <c r="H334" s="343"/>
    </row>
    <row r="335" spans="1:8" x14ac:dyDescent="0.35">
      <c r="A335" s="27"/>
      <c r="B335" s="27"/>
      <c r="C335" s="27"/>
      <c r="D335" s="27"/>
      <c r="E335" s="27"/>
      <c r="F335" s="27"/>
      <c r="G335" s="27"/>
      <c r="H335" s="27"/>
    </row>
    <row r="336" spans="1:8" x14ac:dyDescent="0.35">
      <c r="A336" s="332" t="s">
        <v>105</v>
      </c>
      <c r="B336" s="333"/>
      <c r="C336" s="333"/>
      <c r="D336" s="333"/>
      <c r="E336" s="333"/>
      <c r="F336" s="333"/>
      <c r="G336" s="333"/>
      <c r="H336" s="334"/>
    </row>
    <row r="337" spans="1:8" x14ac:dyDescent="0.35">
      <c r="A337" s="335"/>
      <c r="B337" s="331"/>
      <c r="C337" s="331"/>
      <c r="D337" s="331"/>
      <c r="E337" s="331"/>
      <c r="F337" s="331"/>
      <c r="G337" s="331"/>
      <c r="H337" s="336"/>
    </row>
    <row r="338" spans="1:8" x14ac:dyDescent="0.35">
      <c r="A338" s="335"/>
      <c r="B338" s="331"/>
      <c r="C338" s="331"/>
      <c r="D338" s="331"/>
      <c r="E338" s="331"/>
      <c r="F338" s="331"/>
      <c r="G338" s="331"/>
      <c r="H338" s="336"/>
    </row>
    <row r="339" spans="1:8" x14ac:dyDescent="0.35">
      <c r="A339" s="335"/>
      <c r="B339" s="331"/>
      <c r="C339" s="331"/>
      <c r="D339" s="331"/>
      <c r="E339" s="331"/>
      <c r="F339" s="331"/>
      <c r="G339" s="331"/>
      <c r="H339" s="336"/>
    </row>
    <row r="340" spans="1:8" x14ac:dyDescent="0.35">
      <c r="A340" s="335"/>
      <c r="B340" s="331"/>
      <c r="C340" s="331"/>
      <c r="D340" s="331"/>
      <c r="E340" s="331"/>
      <c r="F340" s="331"/>
      <c r="G340" s="331"/>
      <c r="H340" s="336"/>
    </row>
    <row r="341" spans="1:8" x14ac:dyDescent="0.35">
      <c r="A341" s="337"/>
      <c r="B341" s="338"/>
      <c r="C341" s="338"/>
      <c r="D341" s="338"/>
      <c r="E341" s="338"/>
      <c r="F341" s="338"/>
      <c r="G341" s="338"/>
      <c r="H341" s="339"/>
    </row>
    <row r="342" spans="1:8" x14ac:dyDescent="0.35">
      <c r="A342" s="28" t="s">
        <v>30</v>
      </c>
      <c r="B342" s="27"/>
      <c r="C342" s="27"/>
      <c r="D342" s="27"/>
      <c r="E342" s="27"/>
      <c r="F342" s="27"/>
      <c r="G342" s="27"/>
      <c r="H342" s="27"/>
    </row>
    <row r="343" spans="1:8" x14ac:dyDescent="0.35">
      <c r="A343" s="27"/>
      <c r="B343" s="27"/>
      <c r="C343" s="27"/>
      <c r="D343" s="27"/>
      <c r="E343" s="27"/>
      <c r="F343" s="27"/>
      <c r="G343" s="27"/>
      <c r="H343" s="27"/>
    </row>
    <row r="344" spans="1:8" x14ac:dyDescent="0.35">
      <c r="A344" s="332" t="s">
        <v>79</v>
      </c>
      <c r="B344" s="333"/>
      <c r="C344" s="333"/>
      <c r="D344" s="333"/>
      <c r="E344" s="333"/>
      <c r="F344" s="333"/>
      <c r="G344" s="333"/>
      <c r="H344" s="334"/>
    </row>
    <row r="345" spans="1:8" x14ac:dyDescent="0.35">
      <c r="A345" s="335"/>
      <c r="B345" s="331"/>
      <c r="C345" s="331"/>
      <c r="D345" s="331"/>
      <c r="E345" s="331"/>
      <c r="F345" s="331"/>
      <c r="G345" s="331"/>
      <c r="H345" s="336"/>
    </row>
    <row r="346" spans="1:8" ht="39" customHeight="1" x14ac:dyDescent="0.35">
      <c r="A346" s="337"/>
      <c r="B346" s="338"/>
      <c r="C346" s="338"/>
      <c r="D346" s="338"/>
      <c r="E346" s="338"/>
      <c r="F346" s="338"/>
      <c r="G346" s="338"/>
      <c r="H346" s="339"/>
    </row>
    <row r="347" spans="1:8" x14ac:dyDescent="0.35">
      <c r="A347" s="332" t="s">
        <v>80</v>
      </c>
      <c r="B347" s="333"/>
      <c r="C347" s="333"/>
      <c r="D347" s="333"/>
      <c r="E347" s="333"/>
      <c r="F347" s="333"/>
      <c r="G347" s="333"/>
      <c r="H347" s="334"/>
    </row>
    <row r="348" spans="1:8" x14ac:dyDescent="0.35">
      <c r="A348" s="335"/>
      <c r="B348" s="331"/>
      <c r="C348" s="331"/>
      <c r="D348" s="331"/>
      <c r="E348" s="331"/>
      <c r="F348" s="331"/>
      <c r="G348" s="331"/>
      <c r="H348" s="336"/>
    </row>
    <row r="349" spans="1:8" x14ac:dyDescent="0.35">
      <c r="A349" s="335"/>
      <c r="B349" s="331"/>
      <c r="C349" s="331"/>
      <c r="D349" s="331"/>
      <c r="E349" s="331"/>
      <c r="F349" s="331"/>
      <c r="G349" s="331"/>
      <c r="H349" s="336"/>
    </row>
    <row r="350" spans="1:8" ht="36.75" customHeight="1" x14ac:dyDescent="0.35">
      <c r="A350" s="337"/>
      <c r="B350" s="338"/>
      <c r="C350" s="338"/>
      <c r="D350" s="338"/>
      <c r="E350" s="338"/>
      <c r="F350" s="338"/>
      <c r="G350" s="338"/>
      <c r="H350" s="339"/>
    </row>
    <row r="351" spans="1:8" x14ac:dyDescent="0.35">
      <c r="A351" s="332" t="s">
        <v>84</v>
      </c>
      <c r="B351" s="333"/>
      <c r="C351" s="333"/>
      <c r="D351" s="333"/>
      <c r="E351" s="333"/>
      <c r="F351" s="333"/>
      <c r="G351" s="333"/>
      <c r="H351" s="334"/>
    </row>
    <row r="352" spans="1:8" x14ac:dyDescent="0.35">
      <c r="A352" s="335"/>
      <c r="B352" s="331"/>
      <c r="C352" s="331"/>
      <c r="D352" s="331"/>
      <c r="E352" s="331"/>
      <c r="F352" s="331"/>
      <c r="G352" s="331"/>
      <c r="H352" s="336"/>
    </row>
    <row r="353" spans="1:8" ht="36.75" customHeight="1" x14ac:dyDescent="0.35">
      <c r="A353" s="337"/>
      <c r="B353" s="338"/>
      <c r="C353" s="338"/>
      <c r="D353" s="338"/>
      <c r="E353" s="338"/>
      <c r="F353" s="338"/>
      <c r="G353" s="338"/>
      <c r="H353" s="339"/>
    </row>
    <row r="354" spans="1:8" x14ac:dyDescent="0.35">
      <c r="A354" s="332"/>
      <c r="B354" s="333"/>
      <c r="C354" s="333"/>
      <c r="D354" s="333"/>
      <c r="E354" s="333"/>
      <c r="F354" s="333"/>
      <c r="G354" s="333"/>
      <c r="H354" s="334"/>
    </row>
    <row r="355" spans="1:8" x14ac:dyDescent="0.35">
      <c r="A355" s="335"/>
      <c r="B355" s="331"/>
      <c r="C355" s="331"/>
      <c r="D355" s="331"/>
      <c r="E355" s="331"/>
      <c r="F355" s="331"/>
      <c r="G355" s="331"/>
      <c r="H355" s="336"/>
    </row>
    <row r="356" spans="1:8" x14ac:dyDescent="0.35">
      <c r="A356" s="335"/>
      <c r="B356" s="331"/>
      <c r="C356" s="331"/>
      <c r="D356" s="331"/>
      <c r="E356" s="331"/>
      <c r="F356" s="331"/>
      <c r="G356" s="331"/>
      <c r="H356" s="336"/>
    </row>
    <row r="357" spans="1:8" x14ac:dyDescent="0.35">
      <c r="A357" s="337"/>
      <c r="B357" s="338"/>
      <c r="C357" s="338"/>
      <c r="D357" s="338"/>
      <c r="E357" s="338"/>
      <c r="F357" s="338"/>
      <c r="G357" s="338"/>
      <c r="H357" s="339"/>
    </row>
    <row r="358" spans="1:8" ht="15" thickBot="1" x14ac:dyDescent="0.4">
      <c r="A358" s="28" t="s">
        <v>113</v>
      </c>
      <c r="B358" s="27"/>
      <c r="C358" s="27"/>
      <c r="D358" s="27"/>
      <c r="E358" s="27"/>
      <c r="F358" s="27"/>
      <c r="G358" s="27"/>
      <c r="H358" s="27"/>
    </row>
    <row r="359" spans="1:8" ht="15" thickTop="1" x14ac:dyDescent="0.35">
      <c r="A359" s="330" t="s">
        <v>31</v>
      </c>
      <c r="B359" s="331"/>
      <c r="C359" s="331"/>
      <c r="D359" s="331"/>
      <c r="E359" s="331"/>
      <c r="F359" s="331"/>
      <c r="G359" s="34" t="s">
        <v>32</v>
      </c>
      <c r="H359" s="36">
        <v>4.55</v>
      </c>
    </row>
    <row r="360" spans="1:8" ht="23.5" x14ac:dyDescent="0.35">
      <c r="A360" s="340" t="s">
        <v>14</v>
      </c>
      <c r="B360" s="341"/>
      <c r="C360" s="341"/>
      <c r="D360" s="341"/>
      <c r="E360" s="341"/>
      <c r="F360" s="341"/>
      <c r="G360" s="341"/>
      <c r="H360" s="341"/>
    </row>
    <row r="361" spans="1:8" ht="18" x14ac:dyDescent="0.35">
      <c r="A361" s="328" t="s">
        <v>28</v>
      </c>
      <c r="B361" s="328"/>
      <c r="C361" s="328"/>
      <c r="D361" s="328"/>
      <c r="E361" s="328"/>
      <c r="F361" s="328"/>
      <c r="G361" s="328"/>
      <c r="H361" s="328"/>
    </row>
    <row r="362" spans="1:8" ht="14.5" customHeight="1" x14ac:dyDescent="0.35">
      <c r="A362" s="329" t="str">
        <f>$A$5</f>
        <v>Effective Date, May 1, 2021</v>
      </c>
      <c r="B362" s="329"/>
      <c r="C362" s="329"/>
      <c r="D362" s="329"/>
      <c r="E362" s="329"/>
      <c r="F362" s="329"/>
      <c r="G362" s="329"/>
      <c r="H362" s="329"/>
    </row>
    <row r="363" spans="1:8" s="32" customFormat="1" ht="18" x14ac:dyDescent="0.35">
      <c r="A363" s="122"/>
      <c r="B363" s="123"/>
      <c r="C363" s="123"/>
      <c r="D363" s="123"/>
      <c r="E363" s="123"/>
      <c r="F363" s="123"/>
      <c r="G363" s="123"/>
      <c r="H363" s="123"/>
    </row>
    <row r="364" spans="1:8" ht="18" x14ac:dyDescent="0.4">
      <c r="A364" s="59" t="s">
        <v>122</v>
      </c>
      <c r="B364" s="63"/>
      <c r="C364" s="63"/>
      <c r="D364" s="64"/>
    </row>
    <row r="365" spans="1:8" x14ac:dyDescent="0.35">
      <c r="A365" s="60"/>
      <c r="B365" s="63"/>
      <c r="C365" s="63"/>
      <c r="D365" s="64"/>
    </row>
    <row r="366" spans="1:8" x14ac:dyDescent="0.35">
      <c r="A366" s="60" t="s">
        <v>30</v>
      </c>
      <c r="B366" s="63"/>
      <c r="C366" s="63"/>
      <c r="D366" s="64"/>
    </row>
    <row r="367" spans="1:8" x14ac:dyDescent="0.35">
      <c r="A367" s="60"/>
      <c r="B367" s="63"/>
      <c r="C367" s="63"/>
      <c r="D367" s="64"/>
    </row>
    <row r="368" spans="1:8" x14ac:dyDescent="0.35">
      <c r="A368" s="61" t="s">
        <v>123</v>
      </c>
      <c r="B368" s="63"/>
      <c r="C368" s="63"/>
      <c r="D368" s="64"/>
    </row>
    <row r="369" spans="1:14" x14ac:dyDescent="0.35">
      <c r="A369" s="61" t="s">
        <v>124</v>
      </c>
      <c r="B369" s="63"/>
      <c r="C369" s="63"/>
      <c r="D369" s="64"/>
    </row>
    <row r="370" spans="1:14" x14ac:dyDescent="0.35">
      <c r="A370" s="61" t="s">
        <v>125</v>
      </c>
      <c r="B370" s="63"/>
      <c r="C370" s="63"/>
      <c r="D370" s="64"/>
    </row>
    <row r="371" spans="1:14" x14ac:dyDescent="0.35">
      <c r="A371" s="62"/>
      <c r="B371" s="63"/>
      <c r="C371" s="63"/>
      <c r="D371" s="64"/>
    </row>
    <row r="372" spans="1:14" x14ac:dyDescent="0.35">
      <c r="A372" s="61" t="s">
        <v>126</v>
      </c>
      <c r="B372" s="63"/>
      <c r="C372" s="63"/>
      <c r="D372" s="64"/>
    </row>
    <row r="373" spans="1:14" x14ac:dyDescent="0.35">
      <c r="A373" s="61" t="s">
        <v>127</v>
      </c>
      <c r="B373" s="63"/>
      <c r="C373" s="63"/>
      <c r="D373" s="64"/>
    </row>
    <row r="374" spans="1:14" x14ac:dyDescent="0.35">
      <c r="A374" s="61" t="s">
        <v>128</v>
      </c>
      <c r="B374" s="63"/>
      <c r="C374" s="63"/>
      <c r="D374" s="64"/>
      <c r="N374" t="s">
        <v>93</v>
      </c>
    </row>
    <row r="375" spans="1:14" x14ac:dyDescent="0.35">
      <c r="A375" s="61"/>
      <c r="B375" s="63"/>
      <c r="C375" s="63"/>
      <c r="D375" s="64"/>
    </row>
    <row r="376" spans="1:14" x14ac:dyDescent="0.35">
      <c r="A376" s="61" t="s">
        <v>129</v>
      </c>
      <c r="B376" s="63"/>
      <c r="C376" s="63"/>
      <c r="D376" s="64"/>
    </row>
    <row r="377" spans="1:14" x14ac:dyDescent="0.35">
      <c r="A377" s="61" t="s">
        <v>130</v>
      </c>
      <c r="B377" s="63"/>
      <c r="C377" s="63"/>
      <c r="D377" s="64"/>
    </row>
    <row r="378" spans="1:14" x14ac:dyDescent="0.35">
      <c r="A378" s="61" t="s">
        <v>131</v>
      </c>
      <c r="B378" s="63"/>
      <c r="C378" s="63"/>
      <c r="D378" s="64"/>
    </row>
    <row r="379" spans="1:14" x14ac:dyDescent="0.35">
      <c r="A379" s="61"/>
      <c r="B379" s="63"/>
      <c r="C379" s="63"/>
      <c r="D379" s="64"/>
    </row>
    <row r="380" spans="1:14" x14ac:dyDescent="0.35">
      <c r="A380" s="60"/>
      <c r="B380" s="63"/>
      <c r="C380" s="69"/>
      <c r="D380" s="69"/>
    </row>
    <row r="381" spans="1:14" x14ac:dyDescent="0.35">
      <c r="A381" s="60" t="s">
        <v>132</v>
      </c>
      <c r="B381" s="63"/>
      <c r="C381" s="63"/>
      <c r="D381" s="64"/>
    </row>
    <row r="382" spans="1:14" ht="15" thickBot="1" x14ac:dyDescent="0.4">
      <c r="A382" s="60"/>
      <c r="B382" s="63"/>
      <c r="C382" s="63"/>
      <c r="D382" s="64"/>
    </row>
    <row r="383" spans="1:14" ht="15.5" thickTop="1" thickBot="1" x14ac:dyDescent="0.4">
      <c r="A383" s="70" t="s">
        <v>134</v>
      </c>
      <c r="B383" s="65"/>
      <c r="G383" s="34" t="s">
        <v>32</v>
      </c>
      <c r="H383" s="36">
        <v>15</v>
      </c>
    </row>
    <row r="384" spans="1:14" ht="15.5" thickTop="1" thickBot="1" x14ac:dyDescent="0.4">
      <c r="A384" s="71" t="s">
        <v>135</v>
      </c>
      <c r="B384" s="66"/>
      <c r="G384" s="34" t="s">
        <v>32</v>
      </c>
      <c r="H384" s="36">
        <v>30</v>
      </c>
    </row>
    <row r="385" spans="1:11" ht="15.5" thickTop="1" thickBot="1" x14ac:dyDescent="0.4">
      <c r="A385" s="71" t="s">
        <v>136</v>
      </c>
      <c r="B385" s="66"/>
      <c r="G385" s="34" t="s">
        <v>32</v>
      </c>
      <c r="H385" s="36">
        <v>15</v>
      </c>
    </row>
    <row r="386" spans="1:11" ht="15" thickTop="1" x14ac:dyDescent="0.35">
      <c r="A386" s="71" t="s">
        <v>137</v>
      </c>
      <c r="B386" s="66"/>
      <c r="G386" s="34" t="s">
        <v>32</v>
      </c>
      <c r="H386" s="36">
        <v>30</v>
      </c>
      <c r="K386" t="s">
        <v>93</v>
      </c>
    </row>
    <row r="387" spans="1:11" x14ac:dyDescent="0.35">
      <c r="A387" s="72"/>
      <c r="B387" s="67"/>
      <c r="G387" s="77"/>
      <c r="H387" s="78"/>
    </row>
    <row r="388" spans="1:11" x14ac:dyDescent="0.35">
      <c r="A388" s="73" t="s">
        <v>133</v>
      </c>
      <c r="B388" s="63"/>
      <c r="G388" s="79"/>
      <c r="H388" s="80"/>
    </row>
    <row r="389" spans="1:11" ht="15" thickBot="1" x14ac:dyDescent="0.4">
      <c r="A389" s="74"/>
      <c r="B389" s="68"/>
      <c r="G389" s="81"/>
      <c r="H389" s="82"/>
    </row>
    <row r="390" spans="1:11" ht="15.5" thickTop="1" thickBot="1" x14ac:dyDescent="0.4">
      <c r="A390" s="75" t="s">
        <v>182</v>
      </c>
      <c r="B390" s="66"/>
      <c r="G390" s="34" t="s">
        <v>139</v>
      </c>
      <c r="H390" s="36">
        <v>1.5</v>
      </c>
    </row>
    <row r="391" spans="1:11" ht="15" thickTop="1" x14ac:dyDescent="0.35">
      <c r="A391" s="76" t="s">
        <v>140</v>
      </c>
      <c r="B391" s="66"/>
      <c r="G391" s="34" t="s">
        <v>32</v>
      </c>
      <c r="H391" s="36">
        <v>65</v>
      </c>
    </row>
    <row r="392" spans="1:11" x14ac:dyDescent="0.35">
      <c r="A392" s="32"/>
      <c r="B392" s="32"/>
      <c r="C392" s="32"/>
      <c r="D392" s="32"/>
    </row>
  </sheetData>
  <mergeCells count="134">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 ref="A66:F66"/>
    <mergeCell ref="A67:F67"/>
    <mergeCell ref="A68:F68"/>
    <mergeCell ref="A42:H47"/>
    <mergeCell ref="A50:H52"/>
    <mergeCell ref="A53:H56"/>
    <mergeCell ref="A57:H59"/>
    <mergeCell ref="A60:H63"/>
    <mergeCell ref="A65:F65"/>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154:H157"/>
    <mergeCell ref="A158:H160"/>
    <mergeCell ref="A161:H164"/>
    <mergeCell ref="A167:F167"/>
    <mergeCell ref="A134:F134"/>
    <mergeCell ref="A135:F135"/>
    <mergeCell ref="A141:H141"/>
    <mergeCell ref="A165:I165"/>
    <mergeCell ref="A138:H138"/>
    <mergeCell ref="A139:H139"/>
    <mergeCell ref="A137:H137"/>
    <mergeCell ref="A143:H148"/>
    <mergeCell ref="A234:F234"/>
    <mergeCell ref="A207:H207"/>
    <mergeCell ref="A209:H214"/>
    <mergeCell ref="A217:H219"/>
    <mergeCell ref="A220:H223"/>
    <mergeCell ref="A224:H226"/>
    <mergeCell ref="A203:H203"/>
    <mergeCell ref="A204:H204"/>
    <mergeCell ref="A205:H205"/>
    <mergeCell ref="A233:F233"/>
    <mergeCell ref="A227:H230"/>
    <mergeCell ref="A232:F232"/>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s>
  <dataValidations count="3">
    <dataValidation type="list" allowBlank="1" showInputMessage="1" showErrorMessage="1" sqref="G383:G386 G390:G391" xr:uid="{00000000-0002-0000-0500-000000000000}">
      <formula1>Units2</formula1>
    </dataValidation>
    <dataValidation type="list" allowBlank="1" showInputMessage="1" showErrorMessage="1" sqref="A383:A386" xr:uid="{00000000-0002-0000-0500-000001000000}">
      <formula1>CustomerAdministration</formula1>
    </dataValidation>
    <dataValidation type="list" allowBlank="1" showInputMessage="1" showErrorMessage="1" sqref="A390:A391" xr:uid="{00000000-0002-0000-0500-000002000000}">
      <formula1>NonPayment</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250"/>
  <sheetViews>
    <sheetView tabSelected="1" topLeftCell="A181" zoomScale="80" zoomScaleNormal="80" zoomScaleSheetLayoutView="80" zoomScalePageLayoutView="70" workbookViewId="0">
      <selection activeCell="D26" sqref="D26"/>
    </sheetView>
  </sheetViews>
  <sheetFormatPr defaultColWidth="3.7265625" defaultRowHeight="14.5" x14ac:dyDescent="0.35"/>
  <cols>
    <col min="1" max="1" width="3.7265625" style="133"/>
    <col min="2" max="2" width="31.54296875" style="133" customWidth="1"/>
    <col min="3" max="3" width="8.453125" style="133" customWidth="1"/>
    <col min="4" max="4" width="11" style="133" bestFit="1" customWidth="1"/>
    <col min="5" max="5" width="10" style="133" bestFit="1" customWidth="1"/>
    <col min="6" max="6" width="12.81640625" style="133" bestFit="1" customWidth="1"/>
    <col min="7" max="7" width="3.7265625" style="133"/>
    <col min="8" max="8" width="11" style="133" bestFit="1" customWidth="1"/>
    <col min="9" max="9" width="10" style="133" bestFit="1" customWidth="1"/>
    <col min="10" max="10" width="12.81640625" style="133" bestFit="1" customWidth="1"/>
    <col min="11" max="11" width="12" style="133" bestFit="1" customWidth="1"/>
    <col min="12" max="12" width="12.7265625" style="133" bestFit="1" customWidth="1"/>
    <col min="13" max="13" width="3.7265625" style="133"/>
    <col min="14" max="14" width="8.1796875" style="133" bestFit="1" customWidth="1"/>
    <col min="15" max="15" width="3.7265625" style="133" customWidth="1"/>
    <col min="16" max="16384" width="3.7265625" style="133"/>
  </cols>
  <sheetData>
    <row r="1" spans="2:15" x14ac:dyDescent="0.35">
      <c r="B1" s="138"/>
      <c r="C1" s="138"/>
      <c r="D1" s="138"/>
      <c r="E1" s="138"/>
      <c r="F1" s="138"/>
      <c r="G1" s="138"/>
      <c r="H1" s="138"/>
      <c r="I1" s="138"/>
      <c r="J1" s="138"/>
      <c r="K1" s="195"/>
      <c r="L1" s="195"/>
    </row>
    <row r="2" spans="2:15" x14ac:dyDescent="0.35">
      <c r="B2" s="135" t="str">
        <f>'Summary Sheet'!E4</f>
        <v>Effective Date, May 1, 2021</v>
      </c>
      <c r="C2" s="138"/>
      <c r="D2" s="138"/>
      <c r="E2" s="138"/>
      <c r="F2" s="138"/>
      <c r="G2" s="138"/>
      <c r="H2" s="138"/>
      <c r="I2" s="138"/>
      <c r="J2" s="138"/>
      <c r="K2" s="195"/>
      <c r="L2" s="195"/>
    </row>
    <row r="3" spans="2:15" x14ac:dyDescent="0.35">
      <c r="B3" s="293" t="s">
        <v>180</v>
      </c>
      <c r="C3" s="294"/>
      <c r="D3" s="294"/>
      <c r="E3" s="294"/>
      <c r="F3" s="138"/>
      <c r="G3" s="138"/>
      <c r="H3" s="138"/>
      <c r="I3" s="138"/>
      <c r="J3" s="138"/>
      <c r="K3" s="195"/>
      <c r="L3" s="195"/>
    </row>
    <row r="4" spans="2:15" x14ac:dyDescent="0.35">
      <c r="B4" s="135"/>
      <c r="C4" s="138"/>
      <c r="D4" s="138"/>
      <c r="E4" s="138"/>
      <c r="F4" s="138"/>
      <c r="G4" s="138"/>
      <c r="H4" s="138"/>
      <c r="I4" s="138"/>
      <c r="J4" s="138"/>
      <c r="K4" s="195"/>
      <c r="L4" s="195"/>
    </row>
    <row r="5" spans="2:15" x14ac:dyDescent="0.35">
      <c r="B5" s="135" t="s">
        <v>52</v>
      </c>
      <c r="C5" s="358" t="str">
        <f>'Current Tariff Schedule'!A7</f>
        <v>YEAR-ROUND RESIDENTIAL - R2 Service Classification</v>
      </c>
      <c r="D5" s="358"/>
      <c r="E5" s="358"/>
      <c r="F5" s="358"/>
      <c r="G5" s="358"/>
      <c r="H5" s="358"/>
      <c r="I5" s="358"/>
      <c r="J5" s="358"/>
      <c r="K5" s="136"/>
      <c r="L5" s="136"/>
    </row>
    <row r="6" spans="2:15" x14ac:dyDescent="0.35">
      <c r="B6" s="137"/>
      <c r="C6" s="139"/>
      <c r="D6" s="141"/>
      <c r="E6" s="140"/>
      <c r="F6" s="140"/>
      <c r="G6" s="140"/>
      <c r="H6" s="140"/>
      <c r="I6" s="140"/>
      <c r="J6" s="140"/>
      <c r="K6" s="141" t="s">
        <v>93</v>
      </c>
      <c r="L6" s="141"/>
    </row>
    <row r="7" spans="2:15" x14ac:dyDescent="0.35">
      <c r="B7" s="135" t="s">
        <v>61</v>
      </c>
      <c r="C7" s="142"/>
      <c r="D7" s="196">
        <v>0</v>
      </c>
      <c r="E7" s="142"/>
      <c r="F7" s="142"/>
      <c r="G7" s="142"/>
      <c r="H7" s="142"/>
      <c r="I7" s="142"/>
      <c r="J7" s="142"/>
      <c r="K7" s="197"/>
      <c r="L7" s="197"/>
    </row>
    <row r="8" spans="2:15" x14ac:dyDescent="0.35">
      <c r="B8" s="135" t="s">
        <v>62</v>
      </c>
      <c r="C8" s="143" t="s">
        <v>63</v>
      </c>
      <c r="D8" s="145">
        <v>750</v>
      </c>
    </row>
    <row r="9" spans="2:15" x14ac:dyDescent="0.35">
      <c r="B9" s="138"/>
      <c r="C9" s="138"/>
      <c r="E9" s="146"/>
      <c r="F9" s="138"/>
      <c r="G9" s="138"/>
      <c r="H9" s="138"/>
      <c r="I9" s="138"/>
      <c r="J9" s="138"/>
      <c r="K9" s="138"/>
      <c r="L9" s="138"/>
    </row>
    <row r="10" spans="2:15" x14ac:dyDescent="0.35">
      <c r="B10" s="147" t="s">
        <v>64</v>
      </c>
      <c r="D10" s="138"/>
      <c r="E10" s="144"/>
    </row>
    <row r="11" spans="2:15" s="194" customFormat="1" x14ac:dyDescent="0.35">
      <c r="B11" s="271" t="s">
        <v>65</v>
      </c>
      <c r="C11" s="272" t="s">
        <v>66</v>
      </c>
      <c r="D11" s="273"/>
      <c r="E11" s="274"/>
      <c r="L11" s="275"/>
      <c r="M11" s="194" t="s">
        <v>93</v>
      </c>
    </row>
    <row r="12" spans="2:15" x14ac:dyDescent="0.35">
      <c r="B12" s="148"/>
      <c r="C12" s="149"/>
      <c r="D12" s="198" t="s">
        <v>67</v>
      </c>
      <c r="E12" s="198"/>
      <c r="F12" s="198"/>
      <c r="G12" s="198"/>
      <c r="H12" s="198"/>
      <c r="I12" s="198"/>
      <c r="J12" s="138"/>
      <c r="K12" s="138"/>
      <c r="L12" s="138"/>
    </row>
    <row r="13" spans="2:15" x14ac:dyDescent="0.35">
      <c r="B13" s="195"/>
      <c r="C13" s="199"/>
      <c r="D13" s="359" t="s">
        <v>68</v>
      </c>
      <c r="E13" s="360"/>
      <c r="F13" s="361"/>
      <c r="G13" s="138"/>
      <c r="H13" s="359" t="s">
        <v>69</v>
      </c>
      <c r="I13" s="360"/>
      <c r="J13" s="361"/>
      <c r="K13" s="359" t="s">
        <v>70</v>
      </c>
      <c r="L13" s="361"/>
    </row>
    <row r="14" spans="2:15" ht="15.75" customHeight="1" x14ac:dyDescent="0.35">
      <c r="B14" s="195"/>
      <c r="C14" s="199"/>
      <c r="D14" s="150" t="s">
        <v>71</v>
      </c>
      <c r="E14" s="150" t="s">
        <v>72</v>
      </c>
      <c r="F14" s="152" t="s">
        <v>73</v>
      </c>
      <c r="G14" s="138"/>
      <c r="H14" s="150" t="s">
        <v>71</v>
      </c>
      <c r="I14" s="150" t="s">
        <v>72</v>
      </c>
      <c r="J14" s="151" t="s">
        <v>73</v>
      </c>
      <c r="K14" s="364" t="s">
        <v>74</v>
      </c>
      <c r="L14" s="364" t="s">
        <v>75</v>
      </c>
      <c r="O14" s="133" t="s">
        <v>93</v>
      </c>
    </row>
    <row r="15" spans="2:15" x14ac:dyDescent="0.35">
      <c r="B15" s="195"/>
      <c r="C15" s="199"/>
      <c r="D15" s="153" t="s">
        <v>76</v>
      </c>
      <c r="E15" s="153"/>
      <c r="F15" s="154" t="s">
        <v>76</v>
      </c>
      <c r="G15" s="138"/>
      <c r="H15" s="153" t="s">
        <v>76</v>
      </c>
      <c r="I15" s="153"/>
      <c r="J15" s="154" t="s">
        <v>76</v>
      </c>
      <c r="K15" s="365"/>
      <c r="L15" s="365"/>
    </row>
    <row r="16" spans="2:15" x14ac:dyDescent="0.35">
      <c r="B16" s="259" t="s">
        <v>77</v>
      </c>
      <c r="C16" s="260"/>
      <c r="D16" s="289">
        <f>'Current Tariff Schedule'!H32+'Current Tariff Schedule'!H34</f>
        <v>20.9</v>
      </c>
      <c r="E16" s="179">
        <v>1</v>
      </c>
      <c r="F16" s="156">
        <f>D16*E16</f>
        <v>20.9</v>
      </c>
      <c r="G16" s="157"/>
      <c r="H16" s="202">
        <f>'Proposed Tariff Schedule'!H32</f>
        <v>20.95</v>
      </c>
      <c r="I16" s="203">
        <v>1</v>
      </c>
      <c r="J16" s="204">
        <f t="shared" ref="J16:J19" si="0">H16*I16</f>
        <v>20.95</v>
      </c>
      <c r="K16" s="158">
        <f>J16-F16</f>
        <v>5.0000000000000711E-2</v>
      </c>
      <c r="L16" s="159">
        <f>K16/F16</f>
        <v>2.3923444976076897E-3</v>
      </c>
    </row>
    <row r="17" spans="2:15" x14ac:dyDescent="0.35">
      <c r="B17" s="261" t="s">
        <v>33</v>
      </c>
      <c r="C17" s="201"/>
      <c r="D17" s="288">
        <f>'Current Tariff Schedule'!H35+'Current Tariff Schedule'!H37</f>
        <v>9.7799999999999998E-2</v>
      </c>
      <c r="E17" s="206">
        <f>IF(D8&lt;1000, D8, 1000)</f>
        <v>750</v>
      </c>
      <c r="F17" s="204">
        <f>E17*D17</f>
        <v>73.349999999999994</v>
      </c>
      <c r="G17" s="157"/>
      <c r="H17" s="205">
        <f>'Proposed Tariff Schedule'!H33</f>
        <v>9.8500000000000004E-2</v>
      </c>
      <c r="I17" s="206">
        <f>IF(D8&lt;1000, D8, 1000)</f>
        <v>750</v>
      </c>
      <c r="J17" s="204">
        <f>H17*I17</f>
        <v>73.875</v>
      </c>
      <c r="K17" s="158">
        <f>J17-F17</f>
        <v>0.52500000000000568</v>
      </c>
      <c r="L17" s="159">
        <f>K17/F17</f>
        <v>7.1574642126790147E-3</v>
      </c>
    </row>
    <row r="18" spans="2:15" x14ac:dyDescent="0.35">
      <c r="B18" s="261" t="s">
        <v>98</v>
      </c>
      <c r="C18" s="201"/>
      <c r="D18" s="288">
        <f>'Current Tariff Schedule'!H38+'Current Tariff Schedule'!H40</f>
        <v>0.1305</v>
      </c>
      <c r="E18" s="206">
        <f>IF(D8&lt;=2500, D8-E17,1500)</f>
        <v>0</v>
      </c>
      <c r="F18" s="204">
        <f t="shared" ref="F18:F19" si="1">E18*D18</f>
        <v>0</v>
      </c>
      <c r="G18" s="157"/>
      <c r="H18" s="205">
        <f>'Proposed Tariff Schedule'!H34</f>
        <v>0.13150000000000001</v>
      </c>
      <c r="I18" s="206">
        <f>IF(D8&lt;=2500, D8-I17,1500)</f>
        <v>0</v>
      </c>
      <c r="J18" s="204">
        <f t="shared" si="0"/>
        <v>0</v>
      </c>
      <c r="K18" s="158">
        <f>J18-F18</f>
        <v>0</v>
      </c>
      <c r="L18" s="159"/>
    </row>
    <row r="19" spans="2:15" x14ac:dyDescent="0.35">
      <c r="B19" s="261" t="s">
        <v>99</v>
      </c>
      <c r="C19" s="201"/>
      <c r="D19" s="288">
        <f>'Current Tariff Schedule'!H41+'Current Tariff Schedule'!H43</f>
        <v>0.19669999999999999</v>
      </c>
      <c r="E19" s="206">
        <f>IF(D8&gt;2500, D8-2500, 0)</f>
        <v>0</v>
      </c>
      <c r="F19" s="204">
        <f t="shared" si="1"/>
        <v>0</v>
      </c>
      <c r="G19" s="157"/>
      <c r="H19" s="205">
        <f>'Proposed Tariff Schedule'!H35</f>
        <v>0.19819999999999999</v>
      </c>
      <c r="I19" s="206">
        <f>IF(D8&gt;2500, D8-2500, 0)</f>
        <v>0</v>
      </c>
      <c r="J19" s="204">
        <f t="shared" si="0"/>
        <v>0</v>
      </c>
      <c r="K19" s="158">
        <f>J19-F19</f>
        <v>0</v>
      </c>
      <c r="L19" s="159"/>
      <c r="O19" s="192"/>
    </row>
    <row r="20" spans="2:15" x14ac:dyDescent="0.35">
      <c r="B20" s="261"/>
      <c r="C20" s="201"/>
      <c r="D20" s="227"/>
      <c r="E20" s="238"/>
      <c r="F20" s="204"/>
      <c r="G20" s="157"/>
      <c r="H20" s="205"/>
      <c r="I20" s="238"/>
      <c r="J20" s="204"/>
      <c r="K20" s="158"/>
      <c r="L20" s="159"/>
      <c r="O20" s="192"/>
    </row>
    <row r="21" spans="2:15" ht="15" thickBot="1" x14ac:dyDescent="0.4">
      <c r="B21" s="207" t="s">
        <v>118</v>
      </c>
      <c r="C21" s="208"/>
      <c r="D21" s="239"/>
      <c r="E21" s="240"/>
      <c r="F21" s="241">
        <f>SUM(F16:F20)</f>
        <v>94.25</v>
      </c>
      <c r="G21" s="242"/>
      <c r="H21" s="239"/>
      <c r="I21" s="240"/>
      <c r="J21" s="241">
        <f>SUM(J16:J20)</f>
        <v>94.825000000000003</v>
      </c>
      <c r="K21" s="244">
        <f>J21-F21</f>
        <v>0.57500000000000284</v>
      </c>
      <c r="L21" s="237">
        <f>K21/F21</f>
        <v>6.1007957559681995E-3</v>
      </c>
    </row>
    <row r="22" spans="2:15" ht="16.25" customHeight="1" thickBot="1" x14ac:dyDescent="0.4">
      <c r="B22" s="262"/>
      <c r="C22" s="209"/>
      <c r="D22" s="210"/>
      <c r="E22" s="211"/>
      <c r="F22" s="212"/>
      <c r="G22" s="157"/>
      <c r="H22" s="213"/>
      <c r="I22" s="211"/>
      <c r="J22" s="215"/>
      <c r="K22" s="216"/>
      <c r="L22" s="251"/>
    </row>
    <row r="23" spans="2:15" ht="15.65" customHeight="1" x14ac:dyDescent="0.35">
      <c r="B23" s="263" t="s">
        <v>117</v>
      </c>
      <c r="C23" s="155"/>
      <c r="D23" s="172"/>
      <c r="E23" s="173"/>
      <c r="F23" s="176">
        <f>F21</f>
        <v>94.25</v>
      </c>
      <c r="G23" s="157"/>
      <c r="H23" s="174"/>
      <c r="I23" s="174"/>
      <c r="J23" s="175">
        <f>J21</f>
        <v>94.825000000000003</v>
      </c>
      <c r="K23" s="158">
        <f>J23-F23</f>
        <v>0.57500000000000284</v>
      </c>
      <c r="L23" s="159">
        <f>K23/F23</f>
        <v>6.1007957559681995E-3</v>
      </c>
    </row>
    <row r="24" spans="2:15" x14ac:dyDescent="0.35">
      <c r="B24" s="264" t="s">
        <v>78</v>
      </c>
      <c r="C24" s="155"/>
      <c r="D24" s="172">
        <v>0.05</v>
      </c>
      <c r="E24" s="177"/>
      <c r="F24" s="180">
        <f>D24*F23</f>
        <v>4.7125000000000004</v>
      </c>
      <c r="G24" s="157"/>
      <c r="H24" s="172">
        <v>0.05</v>
      </c>
      <c r="I24" s="179"/>
      <c r="J24" s="217">
        <f>J23*H24</f>
        <v>4.74125</v>
      </c>
      <c r="K24" s="158">
        <f>J24-F24</f>
        <v>2.8749999999999609E-2</v>
      </c>
      <c r="L24" s="159">
        <f>K24/F24</f>
        <v>6.1007957559680867E-3</v>
      </c>
    </row>
    <row r="25" spans="2:15" s="193" customFormat="1" x14ac:dyDescent="0.35">
      <c r="B25" s="265" t="s">
        <v>167</v>
      </c>
      <c r="C25" s="155"/>
      <c r="D25" s="179"/>
      <c r="E25" s="177"/>
      <c r="F25" s="180">
        <f>F23+F24</f>
        <v>98.962500000000006</v>
      </c>
      <c r="G25" s="157"/>
      <c r="H25" s="179"/>
      <c r="I25" s="179"/>
      <c r="J25" s="217">
        <f>SUM(J23:J24)</f>
        <v>99.566249999999997</v>
      </c>
      <c r="K25" s="158">
        <f>J25-F25</f>
        <v>0.60374999999999091</v>
      </c>
      <c r="L25" s="159">
        <f>K25/F25</f>
        <v>6.1007957559680772E-3</v>
      </c>
    </row>
    <row r="26" spans="2:15" s="193" customFormat="1" x14ac:dyDescent="0.35">
      <c r="B26" s="265" t="s">
        <v>164</v>
      </c>
      <c r="C26" s="155"/>
      <c r="D26" s="296">
        <v>0.21199999999999999</v>
      </c>
      <c r="E26" s="177"/>
      <c r="F26" s="219">
        <f>-F25*D26</f>
        <v>-20.980050000000002</v>
      </c>
      <c r="G26" s="157"/>
      <c r="H26" s="296">
        <v>0.21199999999999999</v>
      </c>
      <c r="I26" s="179"/>
      <c r="J26" s="221">
        <f>-H26*J25</f>
        <v>-21.108044999999997</v>
      </c>
      <c r="K26" s="222">
        <f>J26-F26</f>
        <v>-0.12799499999999497</v>
      </c>
      <c r="L26" s="159"/>
      <c r="N26" s="292"/>
    </row>
    <row r="27" spans="2:15" ht="15" thickBot="1" x14ac:dyDescent="0.4">
      <c r="B27" s="362" t="s">
        <v>150</v>
      </c>
      <c r="C27" s="363"/>
      <c r="D27" s="182"/>
      <c r="E27" s="183"/>
      <c r="F27" s="185">
        <f>SUM(F25:F25)+F26</f>
        <v>77.98245</v>
      </c>
      <c r="G27" s="157"/>
      <c r="H27" s="184"/>
      <c r="I27" s="184"/>
      <c r="J27" s="223">
        <f>SUM(J25:J25)+J26</f>
        <v>78.458204999999992</v>
      </c>
      <c r="K27" s="295">
        <f>J27-F27</f>
        <v>0.47575499999999238</v>
      </c>
      <c r="L27" s="224">
        <f>K27/F27</f>
        <v>6.100795755968072E-3</v>
      </c>
    </row>
    <row r="28" spans="2:15" ht="15" thickBot="1" x14ac:dyDescent="0.4">
      <c r="B28" s="266"/>
      <c r="C28" s="166"/>
      <c r="D28" s="186"/>
      <c r="E28" s="187"/>
      <c r="F28" s="225"/>
      <c r="G28" s="157"/>
      <c r="H28" s="186"/>
      <c r="I28" s="188"/>
      <c r="J28" s="189"/>
      <c r="K28" s="190"/>
      <c r="L28" s="249"/>
      <c r="N28" s="133" t="s">
        <v>93</v>
      </c>
    </row>
    <row r="29" spans="2:15" x14ac:dyDescent="0.35">
      <c r="B29" s="138"/>
      <c r="C29" s="138"/>
      <c r="G29" s="157"/>
      <c r="J29" s="226"/>
    </row>
    <row r="30" spans="2:15" x14ac:dyDescent="0.35">
      <c r="B30" s="138"/>
      <c r="C30" s="138"/>
      <c r="G30" s="157"/>
      <c r="K30" s="134"/>
      <c r="L30" s="134"/>
      <c r="M30" s="134"/>
    </row>
    <row r="31" spans="2:15" x14ac:dyDescent="0.35">
      <c r="B31" s="135" t="s">
        <v>52</v>
      </c>
      <c r="C31" s="358" t="str">
        <f>'Current Tariff Schedule'!A49</f>
        <v>SEASONAL RESIDENTIAL - NORMAL DENSITY [R4] Service Classification</v>
      </c>
      <c r="D31" s="358"/>
      <c r="E31" s="358"/>
      <c r="F31" s="358"/>
      <c r="G31" s="358"/>
      <c r="H31" s="358"/>
      <c r="I31" s="358"/>
      <c r="J31" s="358"/>
      <c r="K31" s="136"/>
      <c r="L31" s="136"/>
      <c r="M31" s="134"/>
    </row>
    <row r="32" spans="2:15" x14ac:dyDescent="0.35">
      <c r="B32" s="137"/>
      <c r="C32" s="139"/>
      <c r="D32" s="141"/>
      <c r="E32" s="140"/>
      <c r="F32" s="140"/>
      <c r="G32" s="140"/>
      <c r="H32" s="140"/>
      <c r="I32" s="140"/>
      <c r="J32" s="140"/>
      <c r="K32" s="140"/>
      <c r="L32" s="140"/>
    </row>
    <row r="33" spans="2:16" x14ac:dyDescent="0.35">
      <c r="B33" s="135" t="s">
        <v>61</v>
      </c>
      <c r="C33" s="142"/>
      <c r="D33" s="196">
        <v>0</v>
      </c>
      <c r="E33" s="142"/>
      <c r="F33" s="142"/>
      <c r="G33" s="142"/>
      <c r="H33" s="142"/>
      <c r="I33" s="142"/>
      <c r="J33" s="142"/>
      <c r="K33" s="142"/>
      <c r="L33" s="142"/>
      <c r="O33" s="194"/>
      <c r="P33" s="194"/>
    </row>
    <row r="34" spans="2:16" x14ac:dyDescent="0.35">
      <c r="B34" s="135" t="s">
        <v>62</v>
      </c>
      <c r="C34" s="143" t="s">
        <v>63</v>
      </c>
      <c r="D34" s="145">
        <v>250</v>
      </c>
      <c r="O34" s="194"/>
      <c r="P34" s="194"/>
    </row>
    <row r="35" spans="2:16" x14ac:dyDescent="0.35">
      <c r="B35" s="138"/>
      <c r="C35" s="138"/>
      <c r="D35" s="138"/>
      <c r="E35" s="146"/>
      <c r="F35" s="138"/>
      <c r="G35" s="138"/>
      <c r="H35" s="138"/>
      <c r="I35" s="138"/>
      <c r="J35" s="138"/>
      <c r="K35" s="138"/>
      <c r="L35" s="138"/>
    </row>
    <row r="36" spans="2:16" x14ac:dyDescent="0.35">
      <c r="B36" s="147" t="s">
        <v>64</v>
      </c>
      <c r="E36" s="144"/>
    </row>
    <row r="37" spans="2:16" s="194" customFormat="1" x14ac:dyDescent="0.35">
      <c r="B37" s="271" t="s">
        <v>65</v>
      </c>
      <c r="C37" s="272" t="s">
        <v>66</v>
      </c>
      <c r="D37" s="273"/>
      <c r="E37" s="274"/>
    </row>
    <row r="38" spans="2:16" x14ac:dyDescent="0.35">
      <c r="B38" s="148"/>
      <c r="C38" s="149"/>
      <c r="D38" s="198" t="s">
        <v>67</v>
      </c>
      <c r="E38" s="198"/>
      <c r="F38" s="198"/>
      <c r="G38" s="198"/>
      <c r="H38" s="198"/>
      <c r="I38" s="198"/>
      <c r="J38" s="138"/>
      <c r="K38" s="138"/>
      <c r="L38" s="138"/>
    </row>
    <row r="39" spans="2:16" x14ac:dyDescent="0.35">
      <c r="B39" s="195"/>
      <c r="C39" s="199"/>
      <c r="D39" s="359" t="s">
        <v>68</v>
      </c>
      <c r="E39" s="360"/>
      <c r="F39" s="361"/>
      <c r="G39" s="138"/>
      <c r="H39" s="359" t="s">
        <v>69</v>
      </c>
      <c r="I39" s="360"/>
      <c r="J39" s="361"/>
      <c r="K39" s="359" t="s">
        <v>70</v>
      </c>
      <c r="L39" s="361"/>
    </row>
    <row r="40" spans="2:16" ht="15.75" customHeight="1" x14ac:dyDescent="0.35">
      <c r="B40" s="195"/>
      <c r="C40" s="199"/>
      <c r="D40" s="150" t="s">
        <v>71</v>
      </c>
      <c r="E40" s="150" t="s">
        <v>72</v>
      </c>
      <c r="F40" s="152" t="s">
        <v>73</v>
      </c>
      <c r="G40" s="138"/>
      <c r="H40" s="150" t="s">
        <v>71</v>
      </c>
      <c r="I40" s="152" t="s">
        <v>72</v>
      </c>
      <c r="J40" s="151" t="s">
        <v>73</v>
      </c>
      <c r="K40" s="364" t="s">
        <v>74</v>
      </c>
      <c r="L40" s="364" t="s">
        <v>75</v>
      </c>
    </row>
    <row r="41" spans="2:16" x14ac:dyDescent="0.35">
      <c r="B41" s="195"/>
      <c r="C41" s="199"/>
      <c r="D41" s="153" t="s">
        <v>76</v>
      </c>
      <c r="E41" s="153"/>
      <c r="F41" s="154" t="s">
        <v>76</v>
      </c>
      <c r="G41" s="138"/>
      <c r="H41" s="153" t="s">
        <v>76</v>
      </c>
      <c r="I41" s="153"/>
      <c r="J41" s="154" t="s">
        <v>76</v>
      </c>
      <c r="K41" s="365"/>
      <c r="L41" s="365"/>
    </row>
    <row r="42" spans="2:16" x14ac:dyDescent="0.35">
      <c r="B42" s="259" t="s">
        <v>77</v>
      </c>
      <c r="C42" s="260"/>
      <c r="D42" s="289">
        <f>'Current Tariff Schedule'!H74+'Current Tariff Schedule'!H76</f>
        <v>35.32</v>
      </c>
      <c r="E42" s="179">
        <v>1</v>
      </c>
      <c r="F42" s="156">
        <f>D42*E42</f>
        <v>35.32</v>
      </c>
      <c r="G42" s="157"/>
      <c r="H42" s="202">
        <f>'Proposed Tariff Schedule'!H65</f>
        <v>35.4</v>
      </c>
      <c r="I42" s="203">
        <v>1</v>
      </c>
      <c r="J42" s="204">
        <f>H42*I42</f>
        <v>35.4</v>
      </c>
      <c r="K42" s="158">
        <f>J42-F42</f>
        <v>7.9999999999998295E-2</v>
      </c>
      <c r="L42" s="159">
        <f>K42/F42</f>
        <v>2.2650056625141079E-3</v>
      </c>
    </row>
    <row r="43" spans="2:16" x14ac:dyDescent="0.35">
      <c r="B43" s="261" t="s">
        <v>33</v>
      </c>
      <c r="C43" s="201"/>
      <c r="D43" s="288">
        <f>'Current Tariff Schedule'!H77+'Current Tariff Schedule'!H79</f>
        <v>9.7799999999999998E-2</v>
      </c>
      <c r="E43" s="206">
        <f>IF(D34&lt;1000, D34, 1000)</f>
        <v>250</v>
      </c>
      <c r="F43" s="204">
        <f>D43*E43</f>
        <v>24.45</v>
      </c>
      <c r="G43" s="157"/>
      <c r="H43" s="205">
        <f>'Proposed Tariff Schedule'!H66</f>
        <v>9.8500000000000004E-2</v>
      </c>
      <c r="I43" s="206">
        <f>IF(D34&lt;1000, D34, 1000)</f>
        <v>250</v>
      </c>
      <c r="J43" s="204">
        <f>H43*I43</f>
        <v>24.625</v>
      </c>
      <c r="K43" s="158">
        <f>J43-F43</f>
        <v>0.17500000000000071</v>
      </c>
      <c r="L43" s="159">
        <f>K43/F43</f>
        <v>7.1574642126789661E-3</v>
      </c>
    </row>
    <row r="44" spans="2:16" x14ac:dyDescent="0.35">
      <c r="B44" s="261" t="s">
        <v>98</v>
      </c>
      <c r="C44" s="201"/>
      <c r="D44" s="288">
        <f>'Current Tariff Schedule'!H80+'Current Tariff Schedule'!H82</f>
        <v>0.1305</v>
      </c>
      <c r="E44" s="206">
        <f>IF(D34&lt;=2500, D34-E43,1500)</f>
        <v>0</v>
      </c>
      <c r="F44" s="204">
        <f>D44*E44</f>
        <v>0</v>
      </c>
      <c r="G44" s="157"/>
      <c r="H44" s="205">
        <f>'Proposed Tariff Schedule'!H34</f>
        <v>0.13150000000000001</v>
      </c>
      <c r="I44" s="206">
        <f>IF(D34&lt;=2500, D34-I43,1500)</f>
        <v>0</v>
      </c>
      <c r="J44" s="204">
        <f>H44*I44</f>
        <v>0</v>
      </c>
      <c r="K44" s="158">
        <f>J44-F44</f>
        <v>0</v>
      </c>
      <c r="L44" s="159"/>
    </row>
    <row r="45" spans="2:16" x14ac:dyDescent="0.35">
      <c r="B45" s="261" t="s">
        <v>99</v>
      </c>
      <c r="C45" s="201"/>
      <c r="D45" s="288">
        <f>'Current Tariff Schedule'!H83+'Current Tariff Schedule'!H85</f>
        <v>0.19669999999999999</v>
      </c>
      <c r="E45" s="206">
        <f>IF(D34&gt;2500, D34-2500, 0)</f>
        <v>0</v>
      </c>
      <c r="F45" s="204">
        <f>D45*E45</f>
        <v>0</v>
      </c>
      <c r="G45" s="157"/>
      <c r="H45" s="205">
        <f>'Proposed Tariff Schedule'!H35</f>
        <v>0.19819999999999999</v>
      </c>
      <c r="I45" s="206">
        <f>IF(D34&gt;2500, D34-2500, 0)</f>
        <v>0</v>
      </c>
      <c r="J45" s="204">
        <f>H45*I45</f>
        <v>0</v>
      </c>
      <c r="K45" s="158">
        <f>J45-F45</f>
        <v>0</v>
      </c>
      <c r="L45" s="159"/>
      <c r="O45" s="192"/>
    </row>
    <row r="46" spans="2:16" x14ac:dyDescent="0.35">
      <c r="B46" s="261"/>
      <c r="C46" s="201"/>
      <c r="D46" s="227"/>
      <c r="E46" s="238"/>
      <c r="F46" s="204">
        <f>E46*D46</f>
        <v>0</v>
      </c>
      <c r="G46" s="157"/>
      <c r="H46" s="205"/>
      <c r="I46" s="238"/>
      <c r="J46" s="204"/>
      <c r="K46" s="158"/>
      <c r="L46" s="252"/>
      <c r="O46" s="192"/>
    </row>
    <row r="47" spans="2:16" ht="15" thickBot="1" x14ac:dyDescent="0.4">
      <c r="B47" s="207" t="s">
        <v>118</v>
      </c>
      <c r="C47" s="208"/>
      <c r="D47" s="239"/>
      <c r="E47" s="240"/>
      <c r="F47" s="241">
        <f>SUM(F42:F46)</f>
        <v>59.769999999999996</v>
      </c>
      <c r="G47" s="242"/>
      <c r="H47" s="239"/>
      <c r="I47" s="243"/>
      <c r="J47" s="241">
        <f>SUM(J42:J46)</f>
        <v>60.024999999999999</v>
      </c>
      <c r="K47" s="244">
        <f>J47-F47</f>
        <v>0.25500000000000256</v>
      </c>
      <c r="L47" s="253">
        <f>K47/F47</f>
        <v>4.2663543583738089E-3</v>
      </c>
    </row>
    <row r="48" spans="2:16" ht="16.25" customHeight="1" thickBot="1" x14ac:dyDescent="0.4">
      <c r="B48" s="262"/>
      <c r="C48" s="209"/>
      <c r="D48" s="210"/>
      <c r="E48" s="211"/>
      <c r="F48" s="212"/>
      <c r="G48" s="157"/>
      <c r="H48" s="213"/>
      <c r="I48" s="214"/>
      <c r="J48" s="215"/>
      <c r="K48" s="216"/>
      <c r="L48" s="254"/>
    </row>
    <row r="49" spans="2:12" ht="15.65" customHeight="1" x14ac:dyDescent="0.35">
      <c r="B49" s="263" t="s">
        <v>117</v>
      </c>
      <c r="C49" s="155"/>
      <c r="D49" s="172"/>
      <c r="E49" s="173"/>
      <c r="F49" s="176">
        <f>F47</f>
        <v>59.769999999999996</v>
      </c>
      <c r="G49" s="157"/>
      <c r="H49" s="174"/>
      <c r="I49" s="174"/>
      <c r="J49" s="175">
        <f>J47</f>
        <v>60.024999999999999</v>
      </c>
      <c r="K49" s="158">
        <f>J49-F49</f>
        <v>0.25500000000000256</v>
      </c>
      <c r="L49" s="252">
        <f>K49/F49</f>
        <v>4.2663543583738089E-3</v>
      </c>
    </row>
    <row r="50" spans="2:12" x14ac:dyDescent="0.35">
      <c r="B50" s="264" t="s">
        <v>78</v>
      </c>
      <c r="C50" s="155"/>
      <c r="D50" s="172">
        <v>0.05</v>
      </c>
      <c r="E50" s="177"/>
      <c r="F50" s="180">
        <f>D50*F49</f>
        <v>2.9885000000000002</v>
      </c>
      <c r="G50" s="157"/>
      <c r="H50" s="172">
        <v>0.05</v>
      </c>
      <c r="I50" s="179"/>
      <c r="J50" s="217">
        <f>J49*H50</f>
        <v>3.0012500000000002</v>
      </c>
      <c r="K50" s="158">
        <f>J50-F50</f>
        <v>1.2750000000000039E-2</v>
      </c>
      <c r="L50" s="252">
        <f>K50/F50</f>
        <v>4.2663543583737785E-3</v>
      </c>
    </row>
    <row r="51" spans="2:12" s="193" customFormat="1" x14ac:dyDescent="0.35">
      <c r="B51" s="265" t="s">
        <v>167</v>
      </c>
      <c r="C51" s="155"/>
      <c r="D51" s="179"/>
      <c r="E51" s="177"/>
      <c r="F51" s="180">
        <f>F49+F50</f>
        <v>62.758499999999998</v>
      </c>
      <c r="G51" s="157"/>
      <c r="H51" s="179"/>
      <c r="I51" s="179"/>
      <c r="J51" s="217">
        <f>SUM(J49:J50)</f>
        <v>63.026249999999997</v>
      </c>
      <c r="K51" s="158">
        <f>J51-F51</f>
        <v>0.26774999999999949</v>
      </c>
      <c r="L51" s="252">
        <f>K51/F51</f>
        <v>4.2663543583737577E-3</v>
      </c>
    </row>
    <row r="52" spans="2:12" s="193" customFormat="1" x14ac:dyDescent="0.35">
      <c r="B52" s="265" t="s">
        <v>164</v>
      </c>
      <c r="C52" s="155"/>
      <c r="D52" s="218">
        <f>$D$26</f>
        <v>0.21199999999999999</v>
      </c>
      <c r="E52" s="177"/>
      <c r="F52" s="219">
        <f>-F51*D52</f>
        <v>-13.304801999999999</v>
      </c>
      <c r="G52" s="157"/>
      <c r="H52" s="220">
        <f>$H$26</f>
        <v>0.21199999999999999</v>
      </c>
      <c r="I52" s="179"/>
      <c r="J52" s="221">
        <f>-H52*J51</f>
        <v>-13.361564999999999</v>
      </c>
      <c r="K52" s="222">
        <f>J52-F52</f>
        <v>-5.6763000000000119E-2</v>
      </c>
      <c r="L52" s="252"/>
    </row>
    <row r="53" spans="2:12" ht="15" thickBot="1" x14ac:dyDescent="0.4">
      <c r="B53" s="362" t="s">
        <v>151</v>
      </c>
      <c r="C53" s="363"/>
      <c r="D53" s="182"/>
      <c r="E53" s="183"/>
      <c r="F53" s="185">
        <f>SUM(F51:F51+F52)</f>
        <v>49.453698000000003</v>
      </c>
      <c r="G53" s="157"/>
      <c r="H53" s="184"/>
      <c r="I53" s="184"/>
      <c r="J53" s="223">
        <f>SUM(J51:J51)+J52</f>
        <v>49.664684999999999</v>
      </c>
      <c r="K53" s="295">
        <f>J53-F53</f>
        <v>0.21098699999999582</v>
      </c>
      <c r="L53" s="255">
        <f>K53/F53</f>
        <v>4.2663543583736814E-3</v>
      </c>
    </row>
    <row r="54" spans="2:12" ht="15" thickBot="1" x14ac:dyDescent="0.4">
      <c r="B54" s="266"/>
      <c r="C54" s="166"/>
      <c r="D54" s="186"/>
      <c r="E54" s="187"/>
      <c r="F54" s="225"/>
      <c r="G54" s="157"/>
      <c r="H54" s="186"/>
      <c r="I54" s="188"/>
      <c r="J54" s="189"/>
      <c r="K54" s="190"/>
      <c r="L54" s="256"/>
    </row>
    <row r="55" spans="2:12" x14ac:dyDescent="0.35">
      <c r="K55" s="134"/>
      <c r="L55" s="134"/>
    </row>
    <row r="56" spans="2:12" x14ac:dyDescent="0.35">
      <c r="K56" s="134"/>
      <c r="L56" s="134"/>
    </row>
    <row r="57" spans="2:12" x14ac:dyDescent="0.35">
      <c r="B57" s="135" t="s">
        <v>52</v>
      </c>
      <c r="C57" s="358" t="str">
        <f>'Current Tariff Schedule'!A91</f>
        <v>GENERAL SERVICE SINGLE PHASE - G1 Service Classification</v>
      </c>
      <c r="D57" s="358"/>
      <c r="E57" s="358"/>
      <c r="F57" s="358"/>
      <c r="G57" s="358"/>
      <c r="H57" s="358"/>
      <c r="I57" s="358"/>
      <c r="J57" s="358"/>
      <c r="K57" s="136"/>
      <c r="L57" s="136"/>
    </row>
    <row r="58" spans="2:12" x14ac:dyDescent="0.35">
      <c r="B58" s="137"/>
      <c r="C58" s="139"/>
      <c r="D58" s="141"/>
      <c r="E58" s="140"/>
      <c r="F58" s="140"/>
      <c r="G58" s="140"/>
      <c r="H58" s="140"/>
      <c r="I58" s="140"/>
      <c r="J58" s="140"/>
      <c r="K58" s="141"/>
      <c r="L58" s="141"/>
    </row>
    <row r="59" spans="2:12" x14ac:dyDescent="0.35">
      <c r="B59" s="135" t="s">
        <v>61</v>
      </c>
      <c r="C59" s="142"/>
      <c r="D59" s="196">
        <v>0</v>
      </c>
      <c r="E59" s="142"/>
      <c r="F59" s="142"/>
      <c r="G59" s="142"/>
      <c r="H59" s="142"/>
      <c r="I59" s="142"/>
      <c r="J59" s="142"/>
      <c r="K59" s="197"/>
      <c r="L59" s="197"/>
    </row>
    <row r="60" spans="2:12" x14ac:dyDescent="0.35">
      <c r="B60" s="135" t="s">
        <v>62</v>
      </c>
      <c r="C60" s="143" t="s">
        <v>63</v>
      </c>
      <c r="D60" s="145">
        <v>2000</v>
      </c>
      <c r="K60" s="134"/>
      <c r="L60" s="134"/>
    </row>
    <row r="61" spans="2:12" x14ac:dyDescent="0.35">
      <c r="B61" s="138"/>
      <c r="C61" s="138"/>
      <c r="D61" s="138"/>
      <c r="E61" s="146"/>
      <c r="F61" s="138"/>
      <c r="G61" s="138"/>
      <c r="H61" s="138"/>
      <c r="I61" s="138"/>
      <c r="J61" s="138"/>
      <c r="K61" s="138"/>
      <c r="L61" s="138"/>
    </row>
    <row r="62" spans="2:12" x14ac:dyDescent="0.35">
      <c r="B62" s="147" t="s">
        <v>64</v>
      </c>
      <c r="E62" s="144"/>
    </row>
    <row r="63" spans="2:12" s="194" customFormat="1" x14ac:dyDescent="0.35">
      <c r="B63" s="271" t="s">
        <v>65</v>
      </c>
      <c r="C63" s="272" t="s">
        <v>66</v>
      </c>
      <c r="D63" s="273"/>
      <c r="E63" s="274"/>
    </row>
    <row r="64" spans="2:12" x14ac:dyDescent="0.35">
      <c r="B64" s="138"/>
      <c r="C64" s="199"/>
      <c r="D64" s="138"/>
      <c r="E64" s="138"/>
      <c r="F64" s="138"/>
      <c r="G64" s="138"/>
      <c r="H64" s="138"/>
      <c r="I64" s="138"/>
      <c r="J64" s="138"/>
      <c r="K64" s="138"/>
      <c r="L64" s="138"/>
    </row>
    <row r="65" spans="2:15" x14ac:dyDescent="0.35">
      <c r="B65" s="195"/>
      <c r="C65" s="199"/>
      <c r="D65" s="359" t="s">
        <v>68</v>
      </c>
      <c r="E65" s="360"/>
      <c r="F65" s="361"/>
      <c r="G65" s="138"/>
      <c r="H65" s="359" t="s">
        <v>69</v>
      </c>
      <c r="I65" s="360"/>
      <c r="J65" s="361"/>
      <c r="K65" s="359" t="s">
        <v>70</v>
      </c>
      <c r="L65" s="361"/>
    </row>
    <row r="66" spans="2:15" ht="15.75" customHeight="1" x14ac:dyDescent="0.35">
      <c r="B66" s="195"/>
      <c r="C66" s="199"/>
      <c r="D66" s="150" t="s">
        <v>71</v>
      </c>
      <c r="E66" s="150" t="s">
        <v>72</v>
      </c>
      <c r="F66" s="152" t="s">
        <v>73</v>
      </c>
      <c r="G66" s="138"/>
      <c r="H66" s="150" t="s">
        <v>71</v>
      </c>
      <c r="I66" s="152" t="s">
        <v>72</v>
      </c>
      <c r="J66" s="151" t="s">
        <v>73</v>
      </c>
      <c r="K66" s="364" t="s">
        <v>74</v>
      </c>
      <c r="L66" s="364" t="s">
        <v>75</v>
      </c>
    </row>
    <row r="67" spans="2:15" x14ac:dyDescent="0.35">
      <c r="B67" s="195"/>
      <c r="C67" s="199"/>
      <c r="D67" s="153" t="s">
        <v>76</v>
      </c>
      <c r="E67" s="153"/>
      <c r="F67" s="154" t="s">
        <v>76</v>
      </c>
      <c r="G67" s="138"/>
      <c r="H67" s="153" t="s">
        <v>76</v>
      </c>
      <c r="I67" s="153"/>
      <c r="J67" s="154" t="s">
        <v>76</v>
      </c>
      <c r="K67" s="365"/>
      <c r="L67" s="365"/>
    </row>
    <row r="68" spans="2:15" x14ac:dyDescent="0.35">
      <c r="B68" s="259" t="s">
        <v>77</v>
      </c>
      <c r="C68" s="260"/>
      <c r="D68" s="289">
        <f>'Current Tariff Schedule'!H116+'Current Tariff Schedule'!H118</f>
        <v>35.520000000000003</v>
      </c>
      <c r="E68" s="179">
        <v>1</v>
      </c>
      <c r="F68" s="156">
        <f>D68*E68</f>
        <v>35.520000000000003</v>
      </c>
      <c r="G68" s="157"/>
      <c r="H68" s="202">
        <f>'Proposed Tariff Schedule'!H99</f>
        <v>35.61</v>
      </c>
      <c r="I68" s="203">
        <v>1</v>
      </c>
      <c r="J68" s="204">
        <f>H68*I68</f>
        <v>35.61</v>
      </c>
      <c r="K68" s="158">
        <f>J68-F68</f>
        <v>8.9999999999996305E-2</v>
      </c>
      <c r="L68" s="159">
        <f>K68/F68</f>
        <v>2.5337837837836794E-3</v>
      </c>
    </row>
    <row r="69" spans="2:15" x14ac:dyDescent="0.35">
      <c r="B69" s="261" t="s">
        <v>152</v>
      </c>
      <c r="C69" s="201"/>
      <c r="D69" s="288">
        <f>'Current Tariff Schedule'!H119+'Current Tariff Schedule'!H121</f>
        <v>0.1096</v>
      </c>
      <c r="E69" s="206">
        <f>IF(D60&lt;6000, D60, 6000)</f>
        <v>2000</v>
      </c>
      <c r="F69" s="204">
        <f>D69*E69</f>
        <v>219.20000000000002</v>
      </c>
      <c r="G69" s="157"/>
      <c r="H69" s="205">
        <f>'Proposed Tariff Schedule'!H100</f>
        <v>0.1105</v>
      </c>
      <c r="I69" s="206">
        <f>IF(D60&lt;6000, D60, 6000)</f>
        <v>2000</v>
      </c>
      <c r="J69" s="204">
        <f>H69*I69</f>
        <v>221</v>
      </c>
      <c r="K69" s="158">
        <f>J69-F69</f>
        <v>1.7999999999999829</v>
      </c>
      <c r="L69" s="159">
        <f>K69/F69</f>
        <v>8.2116788321167106E-3</v>
      </c>
    </row>
    <row r="70" spans="2:15" x14ac:dyDescent="0.35">
      <c r="B70" s="261" t="s">
        <v>101</v>
      </c>
      <c r="C70" s="201"/>
      <c r="D70" s="288">
        <f>'Current Tariff Schedule'!H122+'Current Tariff Schedule'!H124</f>
        <v>0.1454</v>
      </c>
      <c r="E70" s="206">
        <f>IF(D60&lt;=13000, D60-E69,7000)</f>
        <v>0</v>
      </c>
      <c r="F70" s="204">
        <f>D70*E70</f>
        <v>0</v>
      </c>
      <c r="G70" s="157"/>
      <c r="H70" s="205">
        <f>'Proposed Tariff Schedule'!H101</f>
        <v>0.14660000000000001</v>
      </c>
      <c r="I70" s="206">
        <f>IF(D60&lt;=13000, D60-I69,7000)</f>
        <v>0</v>
      </c>
      <c r="J70" s="204">
        <f>H70*I70</f>
        <v>0</v>
      </c>
      <c r="K70" s="158">
        <f>J70-F70</f>
        <v>0</v>
      </c>
      <c r="L70" s="159"/>
    </row>
    <row r="71" spans="2:15" x14ac:dyDescent="0.35">
      <c r="B71" s="261" t="s">
        <v>99</v>
      </c>
      <c r="C71" s="201"/>
      <c r="D71" s="288">
        <f>'Current Tariff Schedule'!H125+'Current Tariff Schedule'!H127</f>
        <v>0.19669999999999999</v>
      </c>
      <c r="E71" s="206">
        <f>IF(D60&gt;13000, D60-13000, 0)</f>
        <v>0</v>
      </c>
      <c r="F71" s="204">
        <f>E71*D71</f>
        <v>0</v>
      </c>
      <c r="G71" s="157"/>
      <c r="H71" s="205">
        <f>'Proposed Tariff Schedule'!H102</f>
        <v>0.19819999999999999</v>
      </c>
      <c r="I71" s="206">
        <f>IF(D60&gt;13000, D60-13000, 0)</f>
        <v>0</v>
      </c>
      <c r="J71" s="204">
        <f>H71*I71</f>
        <v>0</v>
      </c>
      <c r="K71" s="158">
        <f>J71-F71</f>
        <v>0</v>
      </c>
      <c r="L71" s="159"/>
      <c r="O71" s="192"/>
    </row>
    <row r="72" spans="2:15" x14ac:dyDescent="0.35">
      <c r="B72" s="261"/>
      <c r="C72" s="201"/>
      <c r="D72" s="227"/>
      <c r="E72" s="238"/>
      <c r="F72" s="204"/>
      <c r="G72" s="157"/>
      <c r="H72" s="205"/>
      <c r="I72" s="238"/>
      <c r="J72" s="204"/>
      <c r="K72" s="158"/>
      <c r="L72" s="159"/>
      <c r="O72" s="192"/>
    </row>
    <row r="73" spans="2:15" ht="15" thickBot="1" x14ac:dyDescent="0.4">
      <c r="B73" s="207" t="s">
        <v>118</v>
      </c>
      <c r="C73" s="208"/>
      <c r="D73" s="239"/>
      <c r="E73" s="240"/>
      <c r="F73" s="241">
        <f>SUM(F68:F72)</f>
        <v>254.72000000000003</v>
      </c>
      <c r="G73" s="242"/>
      <c r="H73" s="239"/>
      <c r="I73" s="243"/>
      <c r="J73" s="241">
        <f>SUM(J68:J72)</f>
        <v>256.61</v>
      </c>
      <c r="K73" s="244">
        <f>J73-F73</f>
        <v>1.8899999999999864</v>
      </c>
      <c r="L73" s="253">
        <f>K73/F73</f>
        <v>7.4199120603014529E-3</v>
      </c>
    </row>
    <row r="74" spans="2:15" ht="16.25" customHeight="1" thickBot="1" x14ac:dyDescent="0.4">
      <c r="B74" s="262"/>
      <c r="C74" s="209"/>
      <c r="D74" s="210"/>
      <c r="E74" s="211"/>
      <c r="F74" s="212"/>
      <c r="G74" s="157"/>
      <c r="H74" s="213"/>
      <c r="I74" s="214"/>
      <c r="J74" s="215"/>
      <c r="K74" s="216"/>
      <c r="L74" s="254"/>
    </row>
    <row r="75" spans="2:15" ht="15.65" customHeight="1" x14ac:dyDescent="0.35">
      <c r="B75" s="263" t="s">
        <v>117</v>
      </c>
      <c r="C75" s="155"/>
      <c r="D75" s="172"/>
      <c r="E75" s="173"/>
      <c r="F75" s="176">
        <f>F73</f>
        <v>254.72000000000003</v>
      </c>
      <c r="G75" s="157"/>
      <c r="H75" s="174"/>
      <c r="I75" s="174"/>
      <c r="J75" s="175">
        <f>J73</f>
        <v>256.61</v>
      </c>
      <c r="K75" s="158">
        <f>J75-F75</f>
        <v>1.8899999999999864</v>
      </c>
      <c r="L75" s="252">
        <f>K75/F75</f>
        <v>7.4199120603014529E-3</v>
      </c>
    </row>
    <row r="76" spans="2:15" x14ac:dyDescent="0.35">
      <c r="B76" s="264" t="s">
        <v>78</v>
      </c>
      <c r="C76" s="155"/>
      <c r="D76" s="172">
        <v>0.05</v>
      </c>
      <c r="E76" s="177"/>
      <c r="F76" s="180">
        <f>D76*F75</f>
        <v>12.736000000000002</v>
      </c>
      <c r="G76" s="157"/>
      <c r="H76" s="172">
        <v>0.05</v>
      </c>
      <c r="I76" s="179"/>
      <c r="J76" s="217">
        <f>J75*H76</f>
        <v>12.830500000000001</v>
      </c>
      <c r="K76" s="158">
        <f>J76-F76</f>
        <v>9.4499999999998252E-2</v>
      </c>
      <c r="L76" s="252">
        <f>K76/F76</f>
        <v>7.4199120603013688E-3</v>
      </c>
    </row>
    <row r="77" spans="2:15" s="193" customFormat="1" x14ac:dyDescent="0.35">
      <c r="B77" s="265" t="s">
        <v>167</v>
      </c>
      <c r="C77" s="155"/>
      <c r="D77" s="179"/>
      <c r="E77" s="177"/>
      <c r="F77" s="180">
        <f>F75+F76</f>
        <v>267.45600000000002</v>
      </c>
      <c r="G77" s="157"/>
      <c r="H77" s="179"/>
      <c r="I77" s="179"/>
      <c r="J77" s="217">
        <f>SUM(J75:J76)</f>
        <v>269.44050000000004</v>
      </c>
      <c r="K77" s="158">
        <f>J77-F77</f>
        <v>1.9845000000000255</v>
      </c>
      <c r="L77" s="252">
        <f>K77/F77</f>
        <v>7.4199120603016021E-3</v>
      </c>
    </row>
    <row r="78" spans="2:15" s="193" customFormat="1" x14ac:dyDescent="0.35">
      <c r="B78" s="265" t="s">
        <v>164</v>
      </c>
      <c r="C78" s="155"/>
      <c r="D78" s="218">
        <f>$D$26</f>
        <v>0.21199999999999999</v>
      </c>
      <c r="E78" s="177"/>
      <c r="F78" s="219">
        <f>-F77*D78</f>
        <v>-56.700672000000004</v>
      </c>
      <c r="G78" s="157"/>
      <c r="H78" s="220">
        <f>$H$26</f>
        <v>0.21199999999999999</v>
      </c>
      <c r="I78" s="179"/>
      <c r="J78" s="221">
        <f>-H78*J77</f>
        <v>-57.121386000000008</v>
      </c>
      <c r="K78" s="222">
        <f>J78-F78</f>
        <v>-0.42071400000000381</v>
      </c>
      <c r="L78" s="252"/>
    </row>
    <row r="79" spans="2:15" ht="15" thickBot="1" x14ac:dyDescent="0.4">
      <c r="B79" s="362" t="s">
        <v>151</v>
      </c>
      <c r="C79" s="363"/>
      <c r="D79" s="182"/>
      <c r="E79" s="183"/>
      <c r="F79" s="185">
        <f>SUM(F77:F77)+F78</f>
        <v>210.75532800000002</v>
      </c>
      <c r="G79" s="157"/>
      <c r="H79" s="184"/>
      <c r="I79" s="184"/>
      <c r="J79" s="223">
        <f>SUM(J77:J77)+J78</f>
        <v>212.31911400000004</v>
      </c>
      <c r="K79" s="295">
        <f>J79-F79</f>
        <v>1.5637860000000217</v>
      </c>
      <c r="L79" s="255">
        <f>K79/F79</f>
        <v>7.4199120603016099E-3</v>
      </c>
    </row>
    <row r="80" spans="2:15" ht="15" thickBot="1" x14ac:dyDescent="0.4">
      <c r="B80" s="266"/>
      <c r="C80" s="166"/>
      <c r="D80" s="186"/>
      <c r="E80" s="187"/>
      <c r="F80" s="225"/>
      <c r="G80" s="157"/>
      <c r="H80" s="186"/>
      <c r="I80" s="188"/>
      <c r="J80" s="189"/>
      <c r="K80" s="190"/>
      <c r="L80" s="256"/>
    </row>
    <row r="82" spans="2:12" x14ac:dyDescent="0.35">
      <c r="K82" s="134"/>
      <c r="L82" s="134"/>
    </row>
    <row r="83" spans="2:12" x14ac:dyDescent="0.35">
      <c r="B83" s="135" t="s">
        <v>52</v>
      </c>
      <c r="C83" s="358" t="str">
        <f>'Current Tariff Schedule'!A133</f>
        <v>GENERAL SERVICE THREE PHASE - G3 Service Classification</v>
      </c>
      <c r="D83" s="358"/>
      <c r="E83" s="358"/>
      <c r="F83" s="358"/>
      <c r="G83" s="358"/>
      <c r="H83" s="358"/>
      <c r="I83" s="358"/>
      <c r="J83" s="358"/>
      <c r="K83" s="136"/>
      <c r="L83" s="136"/>
    </row>
    <row r="84" spans="2:12" x14ac:dyDescent="0.35">
      <c r="B84" s="137"/>
      <c r="C84" s="139"/>
      <c r="D84" s="141"/>
      <c r="E84" s="140"/>
      <c r="F84" s="140"/>
      <c r="G84" s="140"/>
      <c r="H84" s="140"/>
      <c r="I84" s="140"/>
      <c r="J84" s="140"/>
      <c r="K84" s="141"/>
      <c r="L84" s="141"/>
    </row>
    <row r="85" spans="2:12" x14ac:dyDescent="0.35">
      <c r="B85" s="135" t="s">
        <v>61</v>
      </c>
      <c r="C85" s="142"/>
      <c r="D85" s="196">
        <v>0</v>
      </c>
      <c r="E85" s="142"/>
      <c r="F85" s="142"/>
      <c r="G85" s="142"/>
      <c r="H85" s="142"/>
      <c r="I85" s="142"/>
      <c r="J85" s="142"/>
      <c r="K85" s="142"/>
      <c r="L85" s="142"/>
    </row>
    <row r="86" spans="2:12" x14ac:dyDescent="0.35">
      <c r="B86" s="135" t="s">
        <v>62</v>
      </c>
      <c r="C86" s="143" t="s">
        <v>63</v>
      </c>
      <c r="D86" s="145">
        <v>2000</v>
      </c>
    </row>
    <row r="87" spans="2:12" x14ac:dyDescent="0.35">
      <c r="B87" s="138"/>
      <c r="C87" s="138"/>
      <c r="D87" s="138"/>
      <c r="E87" s="146"/>
      <c r="F87" s="138"/>
      <c r="G87" s="138"/>
      <c r="H87" s="138"/>
      <c r="I87" s="138"/>
      <c r="J87" s="138"/>
      <c r="K87" s="138"/>
      <c r="L87" s="138"/>
    </row>
    <row r="88" spans="2:12" x14ac:dyDescent="0.35">
      <c r="B88" s="147" t="s">
        <v>64</v>
      </c>
      <c r="E88" s="144"/>
    </row>
    <row r="89" spans="2:12" s="194" customFormat="1" x14ac:dyDescent="0.35">
      <c r="B89" s="271" t="s">
        <v>65</v>
      </c>
      <c r="C89" s="272" t="s">
        <v>66</v>
      </c>
      <c r="D89" s="273"/>
      <c r="E89" s="274"/>
    </row>
    <row r="90" spans="2:12" x14ac:dyDescent="0.35">
      <c r="B90" s="138"/>
      <c r="C90" s="138"/>
      <c r="D90" s="138"/>
      <c r="E90" s="138"/>
      <c r="F90" s="138"/>
      <c r="G90" s="138"/>
      <c r="H90" s="138"/>
      <c r="I90" s="138"/>
      <c r="J90" s="138"/>
      <c r="K90" s="138"/>
      <c r="L90" s="138"/>
    </row>
    <row r="91" spans="2:12" x14ac:dyDescent="0.35">
      <c r="B91" s="195"/>
      <c r="C91" s="199"/>
      <c r="D91" s="359" t="s">
        <v>68</v>
      </c>
      <c r="E91" s="360"/>
      <c r="F91" s="361"/>
      <c r="G91" s="138"/>
      <c r="H91" s="359" t="s">
        <v>69</v>
      </c>
      <c r="I91" s="360"/>
      <c r="J91" s="361"/>
      <c r="K91" s="359" t="s">
        <v>70</v>
      </c>
      <c r="L91" s="361"/>
    </row>
    <row r="92" spans="2:12" ht="15.75" customHeight="1" x14ac:dyDescent="0.35">
      <c r="B92" s="195"/>
      <c r="C92" s="199"/>
      <c r="D92" s="150" t="s">
        <v>71</v>
      </c>
      <c r="E92" s="150" t="s">
        <v>72</v>
      </c>
      <c r="F92" s="152" t="s">
        <v>73</v>
      </c>
      <c r="G92" s="138"/>
      <c r="H92" s="150" t="s">
        <v>71</v>
      </c>
      <c r="I92" s="152" t="s">
        <v>72</v>
      </c>
      <c r="J92" s="151" t="s">
        <v>73</v>
      </c>
      <c r="K92" s="364" t="s">
        <v>74</v>
      </c>
      <c r="L92" s="364" t="s">
        <v>75</v>
      </c>
    </row>
    <row r="93" spans="2:12" x14ac:dyDescent="0.35">
      <c r="B93" s="195"/>
      <c r="C93" s="199"/>
      <c r="D93" s="153" t="s">
        <v>76</v>
      </c>
      <c r="E93" s="153"/>
      <c r="F93" s="154" t="s">
        <v>76</v>
      </c>
      <c r="G93" s="138"/>
      <c r="H93" s="153" t="s">
        <v>76</v>
      </c>
      <c r="I93" s="153"/>
      <c r="J93" s="154" t="s">
        <v>76</v>
      </c>
      <c r="K93" s="365"/>
      <c r="L93" s="365"/>
    </row>
    <row r="94" spans="2:12" x14ac:dyDescent="0.35">
      <c r="B94" s="259" t="s">
        <v>77</v>
      </c>
      <c r="C94" s="260"/>
      <c r="D94" s="289">
        <f>'Current Tariff Schedule'!H158+'Current Tariff Schedule'!H160</f>
        <v>44.49</v>
      </c>
      <c r="E94" s="179">
        <v>1</v>
      </c>
      <c r="F94" s="156">
        <f>D94*E94</f>
        <v>44.49</v>
      </c>
      <c r="G94" s="157"/>
      <c r="H94" s="202">
        <f>'Proposed Tariff Schedule'!H132</f>
        <v>44.59</v>
      </c>
      <c r="I94" s="203">
        <v>1</v>
      </c>
      <c r="J94" s="204">
        <f>I94*H94</f>
        <v>44.59</v>
      </c>
      <c r="K94" s="158">
        <f>J94-F94</f>
        <v>0.10000000000000142</v>
      </c>
      <c r="L94" s="159">
        <f>K94/F94</f>
        <v>2.247696111485759E-3</v>
      </c>
    </row>
    <row r="95" spans="2:12" x14ac:dyDescent="0.35">
      <c r="B95" s="261" t="s">
        <v>102</v>
      </c>
      <c r="C95" s="201"/>
      <c r="D95" s="288">
        <f>'Current Tariff Schedule'!H161+'Current Tariff Schedule'!H163</f>
        <v>0.1096</v>
      </c>
      <c r="E95" s="206">
        <f>IF(D86&lt;25000, D86, 25000)</f>
        <v>2000</v>
      </c>
      <c r="F95" s="204">
        <f>D95*E95</f>
        <v>219.20000000000002</v>
      </c>
      <c r="G95" s="157"/>
      <c r="H95" s="205">
        <f>'Proposed Tariff Schedule'!H133</f>
        <v>0.1105</v>
      </c>
      <c r="I95" s="206">
        <f>IF(D86&lt;25000, D86, 25000)</f>
        <v>2000</v>
      </c>
      <c r="J95" s="204">
        <f>I95*H95</f>
        <v>221</v>
      </c>
      <c r="K95" s="158">
        <f>J95-F95</f>
        <v>1.7999999999999829</v>
      </c>
      <c r="L95" s="159">
        <f>K95/F95</f>
        <v>8.2116788321167106E-3</v>
      </c>
    </row>
    <row r="96" spans="2:12" x14ac:dyDescent="0.35">
      <c r="B96" s="261" t="s">
        <v>103</v>
      </c>
      <c r="C96" s="201"/>
      <c r="D96" s="288">
        <f>'Current Tariff Schedule'!H164+'Current Tariff Schedule'!H167</f>
        <v>0.33729999999999999</v>
      </c>
      <c r="E96" s="206">
        <f>IF(D86&lt;=40000, D86-E95,15000)</f>
        <v>0</v>
      </c>
      <c r="F96" s="204">
        <f>D96*E96</f>
        <v>0</v>
      </c>
      <c r="G96" s="157"/>
      <c r="H96" s="205">
        <f>'Proposed Tariff Schedule'!H134</f>
        <v>0.14660000000000001</v>
      </c>
      <c r="I96" s="206">
        <f>IF(D86&lt;=40000, D86-I95,15000)</f>
        <v>0</v>
      </c>
      <c r="J96" s="204">
        <f>I96*H96</f>
        <v>0</v>
      </c>
      <c r="K96" s="158">
        <f>J96-F96</f>
        <v>0</v>
      </c>
      <c r="L96" s="159"/>
    </row>
    <row r="97" spans="2:15" x14ac:dyDescent="0.35">
      <c r="B97" s="261" t="s">
        <v>99</v>
      </c>
      <c r="C97" s="201"/>
      <c r="D97" s="288">
        <f>'Current Tariff Schedule'!H167+'Current Tariff Schedule'!H169</f>
        <v>0.19669999999999999</v>
      </c>
      <c r="E97" s="206">
        <f>IF(D86&gt;40000, D86-40000, 0)</f>
        <v>0</v>
      </c>
      <c r="F97" s="204">
        <f>D97*E97</f>
        <v>0</v>
      </c>
      <c r="G97" s="157"/>
      <c r="H97" s="205">
        <f>'Proposed Tariff Schedule'!H135</f>
        <v>0.19819999999999999</v>
      </c>
      <c r="I97" s="206">
        <f>IF(D86&gt;40000, D86-40000, 0)</f>
        <v>0</v>
      </c>
      <c r="J97" s="204">
        <f>I97*H97</f>
        <v>0</v>
      </c>
      <c r="K97" s="158">
        <f>J97-F97</f>
        <v>0</v>
      </c>
      <c r="L97" s="252"/>
      <c r="O97" s="192"/>
    </row>
    <row r="98" spans="2:15" x14ac:dyDescent="0.35">
      <c r="B98" s="261"/>
      <c r="C98" s="201"/>
      <c r="D98" s="227"/>
      <c r="E98" s="238"/>
      <c r="F98" s="204"/>
      <c r="G98" s="157"/>
      <c r="H98" s="205"/>
      <c r="I98" s="238"/>
      <c r="J98" s="204"/>
      <c r="K98" s="158"/>
      <c r="L98" s="252"/>
      <c r="O98" s="192"/>
    </row>
    <row r="99" spans="2:15" ht="15" thickBot="1" x14ac:dyDescent="0.4">
      <c r="B99" s="207" t="s">
        <v>118</v>
      </c>
      <c r="C99" s="208"/>
      <c r="D99" s="239"/>
      <c r="E99" s="240"/>
      <c r="F99" s="241">
        <f>SUM(F94:F98)</f>
        <v>263.69</v>
      </c>
      <c r="G99" s="242"/>
      <c r="H99" s="239"/>
      <c r="I99" s="243"/>
      <c r="J99" s="241">
        <f>SUM(J94:J98)</f>
        <v>265.59000000000003</v>
      </c>
      <c r="K99" s="244">
        <f>J99-F99</f>
        <v>1.9000000000000341</v>
      </c>
      <c r="L99" s="253">
        <f>K99/F99</f>
        <v>7.2054306192879296E-3</v>
      </c>
    </row>
    <row r="100" spans="2:15" ht="16.25" customHeight="1" thickBot="1" x14ac:dyDescent="0.4">
      <c r="B100" s="262"/>
      <c r="C100" s="209"/>
      <c r="D100" s="210"/>
      <c r="E100" s="211"/>
      <c r="F100" s="212"/>
      <c r="G100" s="157"/>
      <c r="H100" s="213"/>
      <c r="I100" s="214"/>
      <c r="J100" s="215"/>
      <c r="K100" s="216"/>
      <c r="L100" s="254"/>
    </row>
    <row r="101" spans="2:15" ht="15.65" customHeight="1" x14ac:dyDescent="0.35">
      <c r="B101" s="263" t="s">
        <v>117</v>
      </c>
      <c r="C101" s="155"/>
      <c r="D101" s="172"/>
      <c r="E101" s="173"/>
      <c r="F101" s="176">
        <f>F99</f>
        <v>263.69</v>
      </c>
      <c r="G101" s="157"/>
      <c r="H101" s="174"/>
      <c r="I101" s="174"/>
      <c r="J101" s="175">
        <f>J99</f>
        <v>265.59000000000003</v>
      </c>
      <c r="K101" s="158">
        <f>J101-F101</f>
        <v>1.9000000000000341</v>
      </c>
      <c r="L101" s="252">
        <f>K101/F101</f>
        <v>7.2054306192879296E-3</v>
      </c>
    </row>
    <row r="102" spans="2:15" x14ac:dyDescent="0.35">
      <c r="B102" s="264" t="s">
        <v>78</v>
      </c>
      <c r="C102" s="155"/>
      <c r="D102" s="172">
        <v>0.05</v>
      </c>
      <c r="E102" s="177"/>
      <c r="F102" s="180">
        <f>D102*F101</f>
        <v>13.1845</v>
      </c>
      <c r="G102" s="157"/>
      <c r="H102" s="172">
        <v>0.05</v>
      </c>
      <c r="I102" s="179"/>
      <c r="J102" s="217">
        <f>H102*J101</f>
        <v>13.279500000000002</v>
      </c>
      <c r="K102" s="158">
        <f>J102-F102</f>
        <v>9.5000000000002416E-2</v>
      </c>
      <c r="L102" s="252">
        <f>K102/F102</f>
        <v>7.2054306192879834E-3</v>
      </c>
    </row>
    <row r="103" spans="2:15" s="193" customFormat="1" x14ac:dyDescent="0.35">
      <c r="B103" s="265" t="s">
        <v>167</v>
      </c>
      <c r="C103" s="155"/>
      <c r="D103" s="179"/>
      <c r="E103" s="177"/>
      <c r="F103" s="180">
        <f>F101+F102</f>
        <v>276.87450000000001</v>
      </c>
      <c r="G103" s="157"/>
      <c r="H103" s="179"/>
      <c r="I103" s="179"/>
      <c r="J103" s="217">
        <f>SUM(J101:J102)</f>
        <v>278.86950000000002</v>
      </c>
      <c r="K103" s="158">
        <f>J103-F103</f>
        <v>1.9950000000000045</v>
      </c>
      <c r="L103" s="252">
        <f>K103/F103</f>
        <v>7.205430619287816E-3</v>
      </c>
    </row>
    <row r="104" spans="2:15" s="193" customFormat="1" x14ac:dyDescent="0.35">
      <c r="B104" s="265" t="s">
        <v>164</v>
      </c>
      <c r="C104" s="155"/>
      <c r="D104" s="218">
        <f>$D$26</f>
        <v>0.21199999999999999</v>
      </c>
      <c r="E104" s="177"/>
      <c r="F104" s="219">
        <f>-F103*D104</f>
        <v>-58.697394000000003</v>
      </c>
      <c r="G104" s="157"/>
      <c r="H104" s="220">
        <f>$H$26</f>
        <v>0.21199999999999999</v>
      </c>
      <c r="I104" s="179"/>
      <c r="J104" s="221">
        <f>-H104*J103</f>
        <v>-59.120334</v>
      </c>
      <c r="K104" s="222">
        <f>J104-F104</f>
        <v>-0.42293999999999699</v>
      </c>
      <c r="L104" s="252"/>
    </row>
    <row r="105" spans="2:15" ht="15" thickBot="1" x14ac:dyDescent="0.4">
      <c r="B105" s="362" t="s">
        <v>150</v>
      </c>
      <c r="C105" s="363"/>
      <c r="D105" s="182"/>
      <c r="E105" s="183"/>
      <c r="F105" s="185">
        <f>SUM(F103:F103)+F104</f>
        <v>218.17710600000001</v>
      </c>
      <c r="G105" s="157"/>
      <c r="H105" s="184"/>
      <c r="I105" s="184"/>
      <c r="J105" s="223">
        <f>SUM(J103:J103)+J104</f>
        <v>219.749166</v>
      </c>
      <c r="K105" s="295">
        <f>J105-F105</f>
        <v>1.5720599999999934</v>
      </c>
      <c r="L105" s="255">
        <f>K105/F105</f>
        <v>7.2054306192877692E-3</v>
      </c>
    </row>
    <row r="106" spans="2:15" ht="15" thickBot="1" x14ac:dyDescent="0.4">
      <c r="B106" s="266"/>
      <c r="C106" s="166"/>
      <c r="D106" s="186"/>
      <c r="E106" s="187"/>
      <c r="F106" s="225"/>
      <c r="G106" s="157"/>
      <c r="H106" s="186"/>
      <c r="I106" s="188"/>
      <c r="J106" s="189"/>
      <c r="K106" s="190"/>
      <c r="L106" s="256"/>
    </row>
    <row r="108" spans="2:15" x14ac:dyDescent="0.35">
      <c r="K108" s="134"/>
      <c r="L108" s="134"/>
    </row>
    <row r="109" spans="2:15" x14ac:dyDescent="0.35">
      <c r="B109" s="135" t="s">
        <v>52</v>
      </c>
      <c r="C109" s="358" t="str">
        <f>'Current Tariff Schedule'!A175</f>
        <v>STREET LIGHTING Service Classification</v>
      </c>
      <c r="D109" s="358"/>
      <c r="E109" s="358"/>
      <c r="F109" s="358"/>
      <c r="G109" s="358"/>
      <c r="H109" s="358"/>
      <c r="I109" s="358"/>
      <c r="J109" s="358"/>
      <c r="K109" s="136"/>
      <c r="L109" s="136"/>
    </row>
    <row r="110" spans="2:15" x14ac:dyDescent="0.35">
      <c r="B110" s="137"/>
      <c r="C110" s="139"/>
      <c r="D110" s="141"/>
      <c r="E110" s="140"/>
      <c r="F110" s="140"/>
      <c r="G110" s="140"/>
      <c r="H110" s="140"/>
      <c r="I110" s="140"/>
      <c r="J110" s="140"/>
      <c r="K110" s="141"/>
      <c r="L110" s="141"/>
    </row>
    <row r="111" spans="2:15" x14ac:dyDescent="0.35">
      <c r="B111" s="135" t="s">
        <v>61</v>
      </c>
      <c r="C111" s="142"/>
      <c r="D111" s="196">
        <v>0</v>
      </c>
      <c r="E111" s="142"/>
      <c r="F111" s="142"/>
      <c r="G111" s="142"/>
      <c r="H111" s="142"/>
      <c r="I111" s="142"/>
      <c r="J111" s="142"/>
      <c r="K111" s="142"/>
      <c r="L111" s="142"/>
    </row>
    <row r="112" spans="2:15" x14ac:dyDescent="0.35">
      <c r="B112" s="135" t="s">
        <v>62</v>
      </c>
      <c r="C112" s="143" t="s">
        <v>63</v>
      </c>
      <c r="D112" s="145">
        <v>2000</v>
      </c>
    </row>
    <row r="113" spans="2:15" x14ac:dyDescent="0.35">
      <c r="B113" s="138"/>
      <c r="C113" s="138"/>
      <c r="D113" s="138"/>
      <c r="E113" s="146"/>
      <c r="F113" s="138"/>
      <c r="G113" s="138"/>
      <c r="H113" s="138"/>
      <c r="I113" s="138"/>
      <c r="J113" s="138"/>
      <c r="K113" s="138"/>
      <c r="L113" s="138"/>
    </row>
    <row r="114" spans="2:15" x14ac:dyDescent="0.35">
      <c r="B114" s="147" t="s">
        <v>64</v>
      </c>
      <c r="E114" s="144"/>
    </row>
    <row r="115" spans="2:15" s="194" customFormat="1" x14ac:dyDescent="0.35">
      <c r="B115" s="271" t="s">
        <v>65</v>
      </c>
      <c r="C115" s="272" t="s">
        <v>66</v>
      </c>
      <c r="D115" s="273"/>
      <c r="E115" s="274"/>
    </row>
    <row r="116" spans="2:15" x14ac:dyDescent="0.35">
      <c r="B116" s="138"/>
      <c r="C116" s="199"/>
      <c r="D116" s="138"/>
      <c r="E116" s="138"/>
      <c r="F116" s="138"/>
      <c r="H116" s="138"/>
      <c r="I116" s="138"/>
      <c r="J116" s="138"/>
      <c r="K116" s="138"/>
      <c r="L116" s="138"/>
    </row>
    <row r="117" spans="2:15" x14ac:dyDescent="0.35">
      <c r="B117" s="138"/>
      <c r="C117" s="228"/>
      <c r="D117" s="359" t="s">
        <v>68</v>
      </c>
      <c r="E117" s="360"/>
      <c r="F117" s="361"/>
      <c r="G117" s="138"/>
      <c r="H117" s="359" t="s">
        <v>69</v>
      </c>
      <c r="I117" s="360"/>
      <c r="J117" s="361"/>
      <c r="K117" s="359" t="s">
        <v>70</v>
      </c>
      <c r="L117" s="361"/>
    </row>
    <row r="118" spans="2:15" x14ac:dyDescent="0.35">
      <c r="B118" s="138"/>
      <c r="C118" s="229"/>
      <c r="D118" s="150" t="s">
        <v>71</v>
      </c>
      <c r="E118" s="150" t="s">
        <v>72</v>
      </c>
      <c r="F118" s="151" t="s">
        <v>73</v>
      </c>
      <c r="H118" s="150" t="s">
        <v>71</v>
      </c>
      <c r="I118" s="152" t="s">
        <v>72</v>
      </c>
      <c r="J118" s="151" t="s">
        <v>73</v>
      </c>
      <c r="K118" s="364" t="s">
        <v>74</v>
      </c>
      <c r="L118" s="364" t="s">
        <v>75</v>
      </c>
    </row>
    <row r="119" spans="2:15" x14ac:dyDescent="0.35">
      <c r="B119" s="138"/>
      <c r="C119" s="201"/>
      <c r="D119" s="153" t="s">
        <v>76</v>
      </c>
      <c r="E119" s="153"/>
      <c r="F119" s="154" t="s">
        <v>76</v>
      </c>
      <c r="H119" s="153" t="s">
        <v>76</v>
      </c>
      <c r="I119" s="154"/>
      <c r="J119" s="154" t="s">
        <v>76</v>
      </c>
      <c r="K119" s="365"/>
      <c r="L119" s="365"/>
    </row>
    <row r="120" spans="2:15" x14ac:dyDescent="0.35">
      <c r="B120" s="267" t="s">
        <v>88</v>
      </c>
      <c r="C120" s="260"/>
      <c r="D120" s="290">
        <f>'Current Tariff Schedule'!H203+'Current Tariff Schedule'!H205</f>
        <v>0.1087</v>
      </c>
      <c r="E120" s="206">
        <f>D112</f>
        <v>2000</v>
      </c>
      <c r="F120" s="156">
        <f>D120*E120</f>
        <v>217.4</v>
      </c>
      <c r="H120" s="235">
        <f>'Proposed Tariff Schedule'!H168</f>
        <v>0.1096</v>
      </c>
      <c r="I120" s="206">
        <f>D112</f>
        <v>2000</v>
      </c>
      <c r="J120" s="156">
        <f>H120*I120</f>
        <v>219.20000000000002</v>
      </c>
      <c r="K120" s="158">
        <f>J120-F120</f>
        <v>1.8000000000000114</v>
      </c>
      <c r="L120" s="159">
        <f>K120/F120</f>
        <v>8.2796688132475219E-3</v>
      </c>
    </row>
    <row r="121" spans="2:15" x14ac:dyDescent="0.35">
      <c r="B121" s="261"/>
      <c r="C121" s="201"/>
      <c r="D121" s="227"/>
      <c r="E121" s="238"/>
      <c r="F121" s="204"/>
      <c r="G121" s="157"/>
      <c r="H121" s="205"/>
      <c r="I121" s="238"/>
      <c r="J121" s="204"/>
      <c r="K121" s="158"/>
      <c r="L121" s="252"/>
      <c r="O121" s="192"/>
    </row>
    <row r="122" spans="2:15" ht="15" thickBot="1" x14ac:dyDescent="0.4">
      <c r="B122" s="207" t="s">
        <v>118</v>
      </c>
      <c r="C122" s="208"/>
      <c r="D122" s="239"/>
      <c r="E122" s="240"/>
      <c r="F122" s="241">
        <f>SUM(F120:F121)</f>
        <v>217.4</v>
      </c>
      <c r="G122" s="242"/>
      <c r="H122" s="239"/>
      <c r="I122" s="243"/>
      <c r="J122" s="241">
        <f>SUM(J120:J121)</f>
        <v>219.20000000000002</v>
      </c>
      <c r="K122" s="244">
        <f>J122-F122</f>
        <v>1.8000000000000114</v>
      </c>
      <c r="L122" s="253">
        <f>K122/F122</f>
        <v>8.2796688132475219E-3</v>
      </c>
    </row>
    <row r="123" spans="2:15" ht="16.25" customHeight="1" thickBot="1" x14ac:dyDescent="0.4">
      <c r="B123" s="262"/>
      <c r="C123" s="209"/>
      <c r="D123" s="210"/>
      <c r="E123" s="211"/>
      <c r="F123" s="212"/>
      <c r="H123" s="213"/>
      <c r="I123" s="214"/>
      <c r="J123" s="215"/>
      <c r="K123" s="216"/>
      <c r="L123" s="254"/>
    </row>
    <row r="124" spans="2:15" ht="15.65" customHeight="1" x14ac:dyDescent="0.35">
      <c r="B124" s="263" t="s">
        <v>117</v>
      </c>
      <c r="C124" s="155"/>
      <c r="D124" s="172"/>
      <c r="E124" s="173"/>
      <c r="F124" s="176">
        <f>F122</f>
        <v>217.4</v>
      </c>
      <c r="H124" s="174"/>
      <c r="I124" s="174"/>
      <c r="J124" s="175">
        <f>J122</f>
        <v>219.20000000000002</v>
      </c>
      <c r="K124" s="158">
        <f>J124-F124</f>
        <v>1.8000000000000114</v>
      </c>
      <c r="L124" s="252">
        <f>K124/F124</f>
        <v>8.2796688132475219E-3</v>
      </c>
    </row>
    <row r="125" spans="2:15" x14ac:dyDescent="0.35">
      <c r="B125" s="264" t="s">
        <v>78</v>
      </c>
      <c r="C125" s="155"/>
      <c r="D125" s="172">
        <v>0.05</v>
      </c>
      <c r="E125" s="177"/>
      <c r="F125" s="180">
        <f>D125*F124</f>
        <v>10.870000000000001</v>
      </c>
      <c r="H125" s="172">
        <v>0.05</v>
      </c>
      <c r="I125" s="179"/>
      <c r="J125" s="217">
        <f>H125*J124</f>
        <v>10.96</v>
      </c>
      <c r="K125" s="158">
        <f>J125-F125</f>
        <v>8.9999999999999858E-2</v>
      </c>
      <c r="L125" s="252">
        <f>K125/F125</f>
        <v>8.2796688132474559E-3</v>
      </c>
    </row>
    <row r="126" spans="2:15" s="193" customFormat="1" x14ac:dyDescent="0.35">
      <c r="B126" s="265" t="s">
        <v>167</v>
      </c>
      <c r="C126" s="155"/>
      <c r="D126" s="179"/>
      <c r="E126" s="177"/>
      <c r="F126" s="180">
        <f>F124+F125</f>
        <v>228.27</v>
      </c>
      <c r="G126" s="133"/>
      <c r="H126" s="179"/>
      <c r="I126" s="179"/>
      <c r="J126" s="217">
        <f>J124+J125</f>
        <v>230.16000000000003</v>
      </c>
      <c r="K126" s="158">
        <f>J126-F126</f>
        <v>1.8900000000000148</v>
      </c>
      <c r="L126" s="252">
        <f>K126/F126</f>
        <v>8.279668813247534E-3</v>
      </c>
    </row>
    <row r="127" spans="2:15" s="193" customFormat="1" x14ac:dyDescent="0.35">
      <c r="B127" s="265" t="s">
        <v>164</v>
      </c>
      <c r="C127" s="155"/>
      <c r="D127" s="218">
        <f>$D$26</f>
        <v>0.21199999999999999</v>
      </c>
      <c r="E127" s="177"/>
      <c r="F127" s="219">
        <f>-F126*D127</f>
        <v>-48.393239999999999</v>
      </c>
      <c r="G127" s="133"/>
      <c r="H127" s="220">
        <f>$H$26</f>
        <v>0.21199999999999999</v>
      </c>
      <c r="I127" s="179"/>
      <c r="J127" s="221">
        <f>-H127*J126</f>
        <v>-48.793920000000007</v>
      </c>
      <c r="K127" s="222">
        <f>J127-F127</f>
        <v>-0.40068000000000836</v>
      </c>
      <c r="L127" s="252"/>
    </row>
    <row r="128" spans="2:15" ht="15" thickBot="1" x14ac:dyDescent="0.4">
      <c r="B128" s="362" t="s">
        <v>151</v>
      </c>
      <c r="C128" s="363"/>
      <c r="D128" s="182"/>
      <c r="E128" s="183"/>
      <c r="F128" s="185">
        <f>SUM(F126:F126)+F127</f>
        <v>179.87676000000002</v>
      </c>
      <c r="G128" s="157"/>
      <c r="H128" s="184"/>
      <c r="I128" s="184"/>
      <c r="J128" s="223">
        <f>SUM(J126:J126)+J127</f>
        <v>181.36608000000001</v>
      </c>
      <c r="K128" s="295">
        <f>J128-F128</f>
        <v>1.4893199999999922</v>
      </c>
      <c r="L128" s="255">
        <f>K128/F128</f>
        <v>8.2796688132474264E-3</v>
      </c>
    </row>
    <row r="129" spans="2:12" ht="15" thickBot="1" x14ac:dyDescent="0.4">
      <c r="B129" s="266"/>
      <c r="C129" s="166"/>
      <c r="D129" s="186"/>
      <c r="E129" s="187"/>
      <c r="F129" s="225"/>
      <c r="H129" s="186"/>
      <c r="I129" s="188"/>
      <c r="J129" s="189"/>
      <c r="K129" s="190"/>
      <c r="L129" s="256"/>
    </row>
    <row r="131" spans="2:12" x14ac:dyDescent="0.35">
      <c r="K131" s="134"/>
      <c r="L131" s="134"/>
    </row>
    <row r="132" spans="2:12" x14ac:dyDescent="0.35">
      <c r="B132" s="135" t="s">
        <v>52</v>
      </c>
      <c r="C132" s="358" t="str">
        <f>'Current Tariff Schedule'!A211</f>
        <v>STANDARD A RESIDENTIAL ROAD/RAIL Service Classification</v>
      </c>
      <c r="D132" s="358"/>
      <c r="E132" s="358"/>
      <c r="F132" s="358"/>
      <c r="G132" s="358"/>
      <c r="H132" s="358"/>
      <c r="I132" s="358"/>
      <c r="J132" s="358"/>
      <c r="K132" s="136"/>
      <c r="L132" s="136"/>
    </row>
    <row r="133" spans="2:12" x14ac:dyDescent="0.35">
      <c r="B133" s="137"/>
      <c r="C133" s="139"/>
      <c r="D133" s="141"/>
      <c r="E133" s="140"/>
      <c r="F133" s="140"/>
      <c r="G133" s="140"/>
      <c r="H133" s="140"/>
      <c r="I133" s="140"/>
      <c r="J133" s="140"/>
      <c r="K133" s="141"/>
      <c r="L133" s="141"/>
    </row>
    <row r="134" spans="2:12" x14ac:dyDescent="0.35">
      <c r="B134" s="135" t="s">
        <v>61</v>
      </c>
      <c r="C134" s="142"/>
      <c r="D134" s="196">
        <v>0</v>
      </c>
      <c r="E134" s="142"/>
      <c r="F134" s="142"/>
      <c r="G134" s="142"/>
      <c r="H134" s="142"/>
      <c r="I134" s="142"/>
      <c r="J134" s="142"/>
      <c r="K134" s="197"/>
      <c r="L134" s="197"/>
    </row>
    <row r="135" spans="2:12" x14ac:dyDescent="0.35">
      <c r="B135" s="135" t="s">
        <v>62</v>
      </c>
      <c r="C135" s="143" t="s">
        <v>63</v>
      </c>
      <c r="D135" s="145">
        <v>750</v>
      </c>
    </row>
    <row r="136" spans="2:12" x14ac:dyDescent="0.35">
      <c r="B136" s="138"/>
      <c r="C136" s="138"/>
      <c r="D136" s="138"/>
      <c r="E136" s="146"/>
      <c r="F136" s="138"/>
      <c r="G136" s="138"/>
      <c r="H136" s="138"/>
      <c r="I136" s="138"/>
      <c r="J136" s="138"/>
      <c r="K136" s="138"/>
      <c r="L136" s="138"/>
    </row>
    <row r="137" spans="2:12" x14ac:dyDescent="0.35">
      <c r="B137" s="147" t="s">
        <v>64</v>
      </c>
      <c r="E137" s="144"/>
    </row>
    <row r="138" spans="2:12" s="194" customFormat="1" x14ac:dyDescent="0.35">
      <c r="B138" s="271" t="s">
        <v>65</v>
      </c>
      <c r="C138" s="272" t="s">
        <v>66</v>
      </c>
      <c r="D138" s="273"/>
      <c r="E138" s="274"/>
    </row>
    <row r="139" spans="2:12" x14ac:dyDescent="0.35">
      <c r="B139" s="138"/>
      <c r="C139" s="138"/>
      <c r="D139" s="138"/>
      <c r="E139" s="138"/>
      <c r="F139" s="138"/>
      <c r="H139" s="138"/>
      <c r="I139" s="138"/>
      <c r="J139" s="138"/>
      <c r="K139" s="138"/>
      <c r="L139" s="138"/>
    </row>
    <row r="140" spans="2:12" x14ac:dyDescent="0.35">
      <c r="B140" s="138"/>
      <c r="C140" s="228"/>
      <c r="D140" s="359" t="s">
        <v>68</v>
      </c>
      <c r="E140" s="360"/>
      <c r="F140" s="361"/>
      <c r="G140" s="138"/>
      <c r="H140" s="359" t="s">
        <v>69</v>
      </c>
      <c r="I140" s="360"/>
      <c r="J140" s="361"/>
      <c r="K140" s="359" t="s">
        <v>70</v>
      </c>
      <c r="L140" s="361"/>
    </row>
    <row r="141" spans="2:12" ht="15.75" customHeight="1" x14ac:dyDescent="0.35">
      <c r="B141" s="138"/>
      <c r="C141" s="199"/>
      <c r="D141" s="150" t="s">
        <v>71</v>
      </c>
      <c r="E141" s="150" t="s">
        <v>72</v>
      </c>
      <c r="F141" s="151" t="s">
        <v>73</v>
      </c>
      <c r="H141" s="150" t="s">
        <v>71</v>
      </c>
      <c r="I141" s="152" t="s">
        <v>72</v>
      </c>
      <c r="J141" s="151" t="s">
        <v>73</v>
      </c>
      <c r="K141" s="364" t="s">
        <v>74</v>
      </c>
      <c r="L141" s="364" t="s">
        <v>75</v>
      </c>
    </row>
    <row r="142" spans="2:12" x14ac:dyDescent="0.35">
      <c r="B142" s="138"/>
      <c r="C142" s="228"/>
      <c r="D142" s="153" t="s">
        <v>76</v>
      </c>
      <c r="E142" s="153"/>
      <c r="F142" s="154" t="s">
        <v>76</v>
      </c>
      <c r="H142" s="153" t="s">
        <v>76</v>
      </c>
      <c r="I142" s="154"/>
      <c r="J142" s="154" t="s">
        <v>76</v>
      </c>
      <c r="K142" s="365"/>
      <c r="L142" s="365"/>
    </row>
    <row r="143" spans="2:12" x14ac:dyDescent="0.35">
      <c r="B143" s="267" t="s">
        <v>77</v>
      </c>
      <c r="C143" s="268"/>
      <c r="D143" s="236">
        <v>0</v>
      </c>
      <c r="E143" s="179">
        <v>1</v>
      </c>
      <c r="F143" s="156">
        <f>D143*E143</f>
        <v>0</v>
      </c>
      <c r="H143" s="236"/>
      <c r="I143" s="203">
        <v>1</v>
      </c>
      <c r="J143" s="204">
        <v>0</v>
      </c>
      <c r="K143" s="158">
        <v>0</v>
      </c>
      <c r="L143" s="159" t="s">
        <v>67</v>
      </c>
    </row>
    <row r="144" spans="2:12" x14ac:dyDescent="0.35">
      <c r="B144" s="269" t="s">
        <v>119</v>
      </c>
      <c r="C144" s="201"/>
      <c r="D144" s="290">
        <f>'Current Tariff Schedule'!H237+'Current Tariff Schedule'!H239</f>
        <v>0.64400000000000002</v>
      </c>
      <c r="E144" s="206">
        <f>IF(D135&lt;250, D135, 250)</f>
        <v>250</v>
      </c>
      <c r="F144" s="156">
        <f>D144*E144</f>
        <v>161</v>
      </c>
      <c r="H144" s="235">
        <f>'Summary Sheet'!G42</f>
        <v>0.64900000000000002</v>
      </c>
      <c r="I144" s="206">
        <f>IF(D135&lt;250, D135, 250)</f>
        <v>250</v>
      </c>
      <c r="J144" s="156">
        <f>H144*I144</f>
        <v>162.25</v>
      </c>
      <c r="K144" s="158">
        <f>J144-F144</f>
        <v>1.25</v>
      </c>
      <c r="L144" s="159">
        <f>K144/F144</f>
        <v>7.763975155279503E-3</v>
      </c>
    </row>
    <row r="145" spans="2:15" x14ac:dyDescent="0.35">
      <c r="B145" s="269" t="s">
        <v>120</v>
      </c>
      <c r="C145" s="201"/>
      <c r="D145" s="290">
        <f>'Current Tariff Schedule'!H240+'Current Tariff Schedule'!H242</f>
        <v>0.73580000000000001</v>
      </c>
      <c r="E145" s="206">
        <f>IF(D135&gt;250, D135-250)</f>
        <v>500</v>
      </c>
      <c r="F145" s="156">
        <f>D145*E145</f>
        <v>367.9</v>
      </c>
      <c r="H145" s="235">
        <f>'Summary Sheet'!G44</f>
        <v>0.74150000000000005</v>
      </c>
      <c r="I145" s="206">
        <f>IF(D135&gt;250, D135-250)</f>
        <v>500</v>
      </c>
      <c r="J145" s="156">
        <f>H145*I145</f>
        <v>370.75</v>
      </c>
      <c r="K145" s="158">
        <f>J145-F145</f>
        <v>2.8500000000000227</v>
      </c>
      <c r="L145" s="159">
        <f>K145/F145</f>
        <v>7.7466702908399647E-3</v>
      </c>
    </row>
    <row r="146" spans="2:15" x14ac:dyDescent="0.35">
      <c r="B146" s="261"/>
      <c r="C146" s="201"/>
      <c r="D146" s="227"/>
      <c r="E146" s="238"/>
      <c r="F146" s="204"/>
      <c r="G146" s="157"/>
      <c r="H146" s="205"/>
      <c r="I146" s="238"/>
      <c r="J146" s="204"/>
      <c r="K146" s="158"/>
      <c r="L146" s="252"/>
      <c r="O146" s="192"/>
    </row>
    <row r="147" spans="2:15" ht="15" thickBot="1" x14ac:dyDescent="0.4">
      <c r="B147" s="207" t="s">
        <v>118</v>
      </c>
      <c r="C147" s="208"/>
      <c r="D147" s="239"/>
      <c r="E147" s="240"/>
      <c r="F147" s="241">
        <f>SUM(F143:F146)</f>
        <v>528.9</v>
      </c>
      <c r="G147" s="242"/>
      <c r="H147" s="239"/>
      <c r="I147" s="243"/>
      <c r="J147" s="241">
        <f>SUM(J143:J146)</f>
        <v>533</v>
      </c>
      <c r="K147" s="244">
        <f>J147-F147</f>
        <v>4.1000000000000227</v>
      </c>
      <c r="L147" s="253">
        <f>K147/F147</f>
        <v>7.7519379844961673E-3</v>
      </c>
    </row>
    <row r="148" spans="2:15" ht="16.25" customHeight="1" thickBot="1" x14ac:dyDescent="0.4">
      <c r="B148" s="262"/>
      <c r="C148" s="209"/>
      <c r="D148" s="210"/>
      <c r="E148" s="211"/>
      <c r="F148" s="212"/>
      <c r="H148" s="213"/>
      <c r="I148" s="214"/>
      <c r="J148" s="215"/>
      <c r="K148" s="216"/>
      <c r="L148" s="254"/>
    </row>
    <row r="149" spans="2:15" ht="15.65" customHeight="1" x14ac:dyDescent="0.35">
      <c r="B149" s="263" t="s">
        <v>117</v>
      </c>
      <c r="C149" s="155"/>
      <c r="D149" s="172"/>
      <c r="E149" s="173"/>
      <c r="F149" s="176">
        <f>F147</f>
        <v>528.9</v>
      </c>
      <c r="H149" s="174"/>
      <c r="I149" s="174"/>
      <c r="J149" s="175">
        <f>J147</f>
        <v>533</v>
      </c>
      <c r="K149" s="158">
        <f>K147</f>
        <v>4.1000000000000227</v>
      </c>
      <c r="L149" s="252">
        <f>K149/F149</f>
        <v>7.7519379844961673E-3</v>
      </c>
    </row>
    <row r="150" spans="2:15" x14ac:dyDescent="0.35">
      <c r="B150" s="264" t="s">
        <v>78</v>
      </c>
      <c r="C150" s="155"/>
      <c r="D150" s="172">
        <v>0.05</v>
      </c>
      <c r="E150" s="177"/>
      <c r="F150" s="180">
        <f>D150*F149</f>
        <v>26.445</v>
      </c>
      <c r="H150" s="172">
        <v>0.05</v>
      </c>
      <c r="I150" s="179"/>
      <c r="J150" s="217">
        <f>J149*H150</f>
        <v>26.650000000000002</v>
      </c>
      <c r="K150" s="158">
        <f>J150-F150</f>
        <v>0.20500000000000185</v>
      </c>
      <c r="L150" s="252">
        <f>K150/F150</f>
        <v>7.7519379844961942E-3</v>
      </c>
    </row>
    <row r="151" spans="2:15" s="193" customFormat="1" x14ac:dyDescent="0.35">
      <c r="B151" s="265" t="s">
        <v>167</v>
      </c>
      <c r="C151" s="155"/>
      <c r="D151" s="179"/>
      <c r="E151" s="177"/>
      <c r="F151" s="180">
        <f>F149+F150</f>
        <v>555.34500000000003</v>
      </c>
      <c r="G151" s="133"/>
      <c r="H151" s="179"/>
      <c r="I151" s="179"/>
      <c r="J151" s="217">
        <f>SUM(J149:J150)</f>
        <v>559.65</v>
      </c>
      <c r="K151" s="158">
        <f>J151-F151</f>
        <v>4.30499999999995</v>
      </c>
      <c r="L151" s="252">
        <f>K151/F151</f>
        <v>7.7519379844960337E-3</v>
      </c>
    </row>
    <row r="152" spans="2:15" s="193" customFormat="1" x14ac:dyDescent="0.35">
      <c r="B152" s="265" t="s">
        <v>164</v>
      </c>
      <c r="C152" s="155"/>
      <c r="D152" s="218">
        <f>$D$26</f>
        <v>0.21199999999999999</v>
      </c>
      <c r="E152" s="177"/>
      <c r="F152" s="219">
        <f>-F151*D152</f>
        <v>-117.73314000000001</v>
      </c>
      <c r="G152" s="133"/>
      <c r="H152" s="220">
        <f>$H$26</f>
        <v>0.21199999999999999</v>
      </c>
      <c r="I152" s="179"/>
      <c r="J152" s="221">
        <f>-H152*J151</f>
        <v>-118.64579999999999</v>
      </c>
      <c r="K152" s="222">
        <f>J152-F152</f>
        <v>-0.91265999999998826</v>
      </c>
      <c r="L152" s="252"/>
    </row>
    <row r="153" spans="2:15" ht="15" thickBot="1" x14ac:dyDescent="0.4">
      <c r="B153" s="362" t="s">
        <v>150</v>
      </c>
      <c r="C153" s="363"/>
      <c r="D153" s="182"/>
      <c r="E153" s="183"/>
      <c r="F153" s="185">
        <f>SUM(F151:F151)+F152</f>
        <v>437.61186000000004</v>
      </c>
      <c r="G153" s="157"/>
      <c r="H153" s="184"/>
      <c r="I153" s="184"/>
      <c r="J153" s="223">
        <f>SUM(J151:J151)+J152</f>
        <v>441.00419999999997</v>
      </c>
      <c r="K153" s="295">
        <f>J153-F153</f>
        <v>3.3923399999999333</v>
      </c>
      <c r="L153" s="255">
        <f>K153/F153</f>
        <v>7.7519379844959713E-3</v>
      </c>
    </row>
    <row r="154" spans="2:15" ht="15" thickBot="1" x14ac:dyDescent="0.4">
      <c r="B154" s="266"/>
      <c r="C154" s="166"/>
      <c r="D154" s="186"/>
      <c r="E154" s="187"/>
      <c r="F154" s="225"/>
      <c r="H154" s="186"/>
      <c r="I154" s="188"/>
      <c r="J154" s="189"/>
      <c r="K154" s="190"/>
      <c r="L154" s="256"/>
    </row>
    <row r="156" spans="2:15" x14ac:dyDescent="0.35">
      <c r="K156" s="134"/>
      <c r="L156" s="134"/>
    </row>
    <row r="157" spans="2:15" x14ac:dyDescent="0.35">
      <c r="B157" s="135" t="s">
        <v>52</v>
      </c>
      <c r="C157" s="358" t="str">
        <f>'Current Tariff Schedule'!A248</f>
        <v>STANDARD A RESIDENTIAL AIR ACCESS Service Classification</v>
      </c>
      <c r="D157" s="358"/>
      <c r="E157" s="358"/>
      <c r="F157" s="358"/>
      <c r="G157" s="358"/>
      <c r="H157" s="358"/>
      <c r="I157" s="358"/>
      <c r="J157" s="358"/>
      <c r="K157" s="136"/>
      <c r="L157" s="136"/>
    </row>
    <row r="158" spans="2:15" x14ac:dyDescent="0.35">
      <c r="B158" s="137"/>
      <c r="C158" s="139"/>
      <c r="D158" s="141"/>
      <c r="E158" s="140"/>
      <c r="F158" s="140"/>
      <c r="G158" s="140"/>
      <c r="H158" s="140"/>
      <c r="I158" s="140"/>
      <c r="J158" s="140"/>
      <c r="K158" s="141"/>
      <c r="L158" s="141"/>
    </row>
    <row r="159" spans="2:15" x14ac:dyDescent="0.35">
      <c r="B159" s="135" t="s">
        <v>61</v>
      </c>
      <c r="C159" s="142"/>
      <c r="D159" s="196">
        <v>0</v>
      </c>
      <c r="E159" s="142"/>
      <c r="F159" s="142"/>
      <c r="G159" s="142"/>
      <c r="H159" s="142"/>
      <c r="I159" s="142"/>
      <c r="J159" s="142"/>
      <c r="K159" s="197"/>
      <c r="L159" s="197"/>
    </row>
    <row r="160" spans="2:15" x14ac:dyDescent="0.35">
      <c r="B160" s="135" t="s">
        <v>62</v>
      </c>
      <c r="C160" s="143" t="s">
        <v>63</v>
      </c>
      <c r="D160" s="145">
        <v>750</v>
      </c>
    </row>
    <row r="161" spans="2:15" x14ac:dyDescent="0.35">
      <c r="B161" s="138"/>
      <c r="C161" s="138"/>
      <c r="D161" s="138"/>
      <c r="E161" s="146"/>
      <c r="F161" s="138"/>
      <c r="G161" s="138"/>
      <c r="H161" s="138"/>
      <c r="I161" s="138"/>
      <c r="J161" s="138"/>
      <c r="K161" s="138"/>
      <c r="L161" s="138"/>
    </row>
    <row r="162" spans="2:15" x14ac:dyDescent="0.35">
      <c r="B162" s="147" t="s">
        <v>64</v>
      </c>
      <c r="E162" s="144"/>
    </row>
    <row r="163" spans="2:15" s="194" customFormat="1" x14ac:dyDescent="0.35">
      <c r="B163" s="271" t="s">
        <v>65</v>
      </c>
      <c r="C163" s="272" t="s">
        <v>66</v>
      </c>
      <c r="D163" s="273"/>
      <c r="E163" s="274"/>
    </row>
    <row r="164" spans="2:15" x14ac:dyDescent="0.35">
      <c r="B164" s="138"/>
      <c r="C164" s="138"/>
      <c r="D164" s="138"/>
      <c r="E164" s="138"/>
      <c r="F164" s="138"/>
      <c r="G164" s="138"/>
      <c r="H164" s="138"/>
      <c r="I164" s="138"/>
      <c r="J164" s="138"/>
      <c r="K164" s="138"/>
      <c r="L164" s="138"/>
    </row>
    <row r="165" spans="2:15" x14ac:dyDescent="0.35">
      <c r="B165" s="138"/>
      <c r="C165" s="228"/>
      <c r="D165" s="359" t="s">
        <v>68</v>
      </c>
      <c r="E165" s="360"/>
      <c r="F165" s="361"/>
      <c r="G165" s="138"/>
      <c r="H165" s="359" t="s">
        <v>69</v>
      </c>
      <c r="I165" s="360"/>
      <c r="J165" s="361"/>
      <c r="K165" s="359" t="s">
        <v>70</v>
      </c>
      <c r="L165" s="361"/>
    </row>
    <row r="166" spans="2:15" ht="15.75" customHeight="1" x14ac:dyDescent="0.35">
      <c r="B166" s="138"/>
      <c r="C166" s="199"/>
      <c r="D166" s="150" t="s">
        <v>71</v>
      </c>
      <c r="E166" s="150" t="s">
        <v>72</v>
      </c>
      <c r="F166" s="151" t="s">
        <v>73</v>
      </c>
      <c r="H166" s="150" t="s">
        <v>71</v>
      </c>
      <c r="I166" s="152" t="s">
        <v>72</v>
      </c>
      <c r="J166" s="151" t="s">
        <v>73</v>
      </c>
      <c r="K166" s="364" t="s">
        <v>74</v>
      </c>
      <c r="L166" s="364" t="s">
        <v>75</v>
      </c>
    </row>
    <row r="167" spans="2:15" x14ac:dyDescent="0.35">
      <c r="B167" s="138"/>
      <c r="C167" s="228"/>
      <c r="D167" s="153" t="s">
        <v>76</v>
      </c>
      <c r="E167" s="153"/>
      <c r="F167" s="154" t="s">
        <v>76</v>
      </c>
      <c r="H167" s="153" t="s">
        <v>76</v>
      </c>
      <c r="I167" s="154"/>
      <c r="J167" s="154" t="s">
        <v>76</v>
      </c>
      <c r="K167" s="365"/>
      <c r="L167" s="365"/>
    </row>
    <row r="168" spans="2:15" x14ac:dyDescent="0.35">
      <c r="B168" s="267" t="s">
        <v>77</v>
      </c>
      <c r="C168" s="268"/>
      <c r="D168" s="236">
        <v>0</v>
      </c>
      <c r="E168" s="179">
        <v>1</v>
      </c>
      <c r="F168" s="156">
        <f>D168*E168</f>
        <v>0</v>
      </c>
      <c r="H168" s="236">
        <v>0</v>
      </c>
      <c r="I168" s="203">
        <v>1</v>
      </c>
      <c r="J168" s="204">
        <v>0</v>
      </c>
      <c r="K168" s="158">
        <v>0</v>
      </c>
      <c r="L168" s="159" t="s">
        <v>67</v>
      </c>
    </row>
    <row r="169" spans="2:15" x14ac:dyDescent="0.35">
      <c r="B169" s="269" t="s">
        <v>119</v>
      </c>
      <c r="C169" s="201"/>
      <c r="D169" s="290">
        <f>'Current Tariff Schedule'!H274+'Current Tariff Schedule'!H276</f>
        <v>0.97229999999999994</v>
      </c>
      <c r="E169" s="206">
        <f>IF(D160&lt;250, D160, 250)</f>
        <v>250</v>
      </c>
      <c r="F169" s="156">
        <f>D169*E169</f>
        <v>243.07499999999999</v>
      </c>
      <c r="H169" s="235">
        <f>'Proposed Tariff Schedule'!H233</f>
        <v>0.9798</v>
      </c>
      <c r="I169" s="206">
        <f>IF(D160&lt;250, D160, 250)</f>
        <v>250</v>
      </c>
      <c r="J169" s="156">
        <f>H169*I169</f>
        <v>244.95</v>
      </c>
      <c r="K169" s="158">
        <f>J169-F169</f>
        <v>1.875</v>
      </c>
      <c r="L169" s="159">
        <f>K169/F169</f>
        <v>7.7136686207960508E-3</v>
      </c>
    </row>
    <row r="170" spans="2:15" x14ac:dyDescent="0.35">
      <c r="B170" s="269" t="s">
        <v>120</v>
      </c>
      <c r="C170" s="201"/>
      <c r="D170" s="290">
        <f>'Current Tariff Schedule'!H277+'Current Tariff Schedule'!H279</f>
        <v>1.0640999999999998</v>
      </c>
      <c r="E170" s="206">
        <f>IF(D160&gt;250, D160-250)</f>
        <v>500</v>
      </c>
      <c r="F170" s="156">
        <f>D170*E170</f>
        <v>532.04999999999995</v>
      </c>
      <c r="H170" s="235">
        <f>'Proposed Tariff Schedule'!H234</f>
        <v>1.0723</v>
      </c>
      <c r="I170" s="206">
        <f>IF(D160&gt;250, D160-250)</f>
        <v>500</v>
      </c>
      <c r="J170" s="156">
        <f>H170*I170</f>
        <v>536.15</v>
      </c>
      <c r="K170" s="158">
        <f>J170-F170</f>
        <v>4.1000000000000227</v>
      </c>
      <c r="L170" s="159">
        <f>K170/F170</f>
        <v>7.7060426651630919E-3</v>
      </c>
    </row>
    <row r="171" spans="2:15" x14ac:dyDescent="0.35">
      <c r="B171" s="261"/>
      <c r="C171" s="201"/>
      <c r="D171" s="227"/>
      <c r="E171" s="238"/>
      <c r="F171" s="204"/>
      <c r="G171" s="157"/>
      <c r="H171" s="205"/>
      <c r="I171" s="238"/>
      <c r="J171" s="204"/>
      <c r="K171" s="158"/>
      <c r="L171" s="159"/>
      <c r="O171" s="192"/>
    </row>
    <row r="172" spans="2:15" ht="15" thickBot="1" x14ac:dyDescent="0.4">
      <c r="B172" s="207" t="s">
        <v>118</v>
      </c>
      <c r="C172" s="208"/>
      <c r="D172" s="239"/>
      <c r="E172" s="240"/>
      <c r="F172" s="241">
        <f>SUM(F168:F171)</f>
        <v>775.125</v>
      </c>
      <c r="G172" s="242"/>
      <c r="H172" s="239"/>
      <c r="I172" s="243"/>
      <c r="J172" s="241">
        <f>SUM(J168:J171)</f>
        <v>781.09999999999991</v>
      </c>
      <c r="K172" s="244">
        <f>J172-F172</f>
        <v>5.9749999999999091</v>
      </c>
      <c r="L172" s="253">
        <f>K172/F172</f>
        <v>7.7084341235283457E-3</v>
      </c>
    </row>
    <row r="173" spans="2:15" ht="16.25" customHeight="1" thickBot="1" x14ac:dyDescent="0.4">
      <c r="B173" s="262"/>
      <c r="C173" s="209"/>
      <c r="D173" s="210"/>
      <c r="E173" s="211"/>
      <c r="F173" s="212"/>
      <c r="H173" s="213"/>
      <c r="I173" s="214"/>
      <c r="J173" s="215"/>
      <c r="K173" s="216"/>
      <c r="L173" s="254"/>
    </row>
    <row r="174" spans="2:15" ht="15.65" customHeight="1" x14ac:dyDescent="0.35">
      <c r="B174" s="263" t="s">
        <v>117</v>
      </c>
      <c r="C174" s="155"/>
      <c r="D174" s="172"/>
      <c r="E174" s="173"/>
      <c r="F174" s="176">
        <f>F172</f>
        <v>775.125</v>
      </c>
      <c r="H174" s="174"/>
      <c r="I174" s="174"/>
      <c r="J174" s="175">
        <f>J172</f>
        <v>781.09999999999991</v>
      </c>
      <c r="K174" s="158">
        <f>J174-F174</f>
        <v>5.9749999999999091</v>
      </c>
      <c r="L174" s="252">
        <f>K174/F174</f>
        <v>7.7084341235283457E-3</v>
      </c>
    </row>
    <row r="175" spans="2:15" x14ac:dyDescent="0.35">
      <c r="B175" s="264" t="s">
        <v>78</v>
      </c>
      <c r="C175" s="155"/>
      <c r="D175" s="172">
        <v>0.05</v>
      </c>
      <c r="E175" s="177"/>
      <c r="F175" s="180">
        <f>D175*F174</f>
        <v>38.756250000000001</v>
      </c>
      <c r="H175" s="172">
        <v>0.05</v>
      </c>
      <c r="I175" s="179"/>
      <c r="J175" s="217">
        <f>J174*H175</f>
        <v>39.055</v>
      </c>
      <c r="K175" s="158">
        <f>J175-F175</f>
        <v>0.29874999999999829</v>
      </c>
      <c r="L175" s="252">
        <f>K175/F175</f>
        <v>7.7084341235284185E-3</v>
      </c>
    </row>
    <row r="176" spans="2:15" s="193" customFormat="1" x14ac:dyDescent="0.35">
      <c r="B176" s="265" t="s">
        <v>167</v>
      </c>
      <c r="C176" s="155"/>
      <c r="D176" s="179"/>
      <c r="E176" s="177"/>
      <c r="F176" s="180">
        <f>F174+F175</f>
        <v>813.88125000000002</v>
      </c>
      <c r="G176" s="133"/>
      <c r="H176" s="179"/>
      <c r="I176" s="179"/>
      <c r="J176" s="217">
        <f>J174+J175</f>
        <v>820.15499999999986</v>
      </c>
      <c r="K176" s="158">
        <f>J176-F176</f>
        <v>6.2737499999998363</v>
      </c>
      <c r="L176" s="252">
        <f>K176/F176</f>
        <v>7.7084341235282615E-3</v>
      </c>
    </row>
    <row r="177" spans="2:12" s="193" customFormat="1" x14ac:dyDescent="0.35">
      <c r="B177" s="265" t="s">
        <v>164</v>
      </c>
      <c r="C177" s="155"/>
      <c r="D177" s="218">
        <f>$D$26</f>
        <v>0.21199999999999999</v>
      </c>
      <c r="E177" s="177"/>
      <c r="F177" s="219">
        <f>-F176*D177</f>
        <v>-172.54282499999999</v>
      </c>
      <c r="G177" s="133"/>
      <c r="H177" s="220">
        <f>$H$26</f>
        <v>0.21199999999999999</v>
      </c>
      <c r="I177" s="179"/>
      <c r="J177" s="221">
        <f>-H177*J176</f>
        <v>-173.87285999999997</v>
      </c>
      <c r="K177" s="222">
        <f>J177-F177</f>
        <v>-1.330034999999981</v>
      </c>
      <c r="L177" s="252"/>
    </row>
    <row r="178" spans="2:12" ht="15" thickBot="1" x14ac:dyDescent="0.4">
      <c r="B178" s="362" t="s">
        <v>151</v>
      </c>
      <c r="C178" s="363"/>
      <c r="D178" s="182"/>
      <c r="E178" s="183"/>
      <c r="F178" s="185">
        <f>SUM(F176:F176)+F177</f>
        <v>641.33842500000003</v>
      </c>
      <c r="G178" s="157"/>
      <c r="H178" s="184"/>
      <c r="I178" s="184"/>
      <c r="J178" s="223">
        <f>SUM(J176:J176)+J177</f>
        <v>646.28213999999991</v>
      </c>
      <c r="K178" s="295">
        <f>J178-F178</f>
        <v>4.9437149999998837</v>
      </c>
      <c r="L178" s="255">
        <f>K178/F178</f>
        <v>7.7084341235282815E-3</v>
      </c>
    </row>
    <row r="179" spans="2:12" ht="15" thickBot="1" x14ac:dyDescent="0.4">
      <c r="B179" s="266"/>
      <c r="C179" s="166"/>
      <c r="D179" s="186"/>
      <c r="E179" s="187"/>
      <c r="F179" s="225"/>
      <c r="H179" s="186"/>
      <c r="I179" s="188"/>
      <c r="J179" s="189"/>
      <c r="K179" s="190"/>
      <c r="L179" s="256"/>
    </row>
    <row r="180" spans="2:12" x14ac:dyDescent="0.35">
      <c r="K180" s="134"/>
      <c r="L180" s="134"/>
    </row>
    <row r="181" spans="2:12" x14ac:dyDescent="0.35">
      <c r="K181" s="134"/>
      <c r="L181" s="134"/>
    </row>
    <row r="182" spans="2:12" x14ac:dyDescent="0.35">
      <c r="B182" s="135" t="s">
        <v>52</v>
      </c>
      <c r="C182" s="358" t="str">
        <f>'Current Tariff Schedule'!A285</f>
        <v>STANDARD A GENERAL SERVICE ROAD/RAIL Service Classification</v>
      </c>
      <c r="D182" s="358"/>
      <c r="E182" s="358"/>
      <c r="F182" s="358"/>
      <c r="G182" s="358"/>
      <c r="H182" s="358"/>
      <c r="I182" s="358"/>
      <c r="J182" s="358"/>
      <c r="K182" s="136"/>
      <c r="L182" s="136"/>
    </row>
    <row r="183" spans="2:12" x14ac:dyDescent="0.35">
      <c r="B183" s="137"/>
      <c r="C183" s="139"/>
      <c r="D183" s="141"/>
      <c r="E183" s="140"/>
      <c r="F183" s="140"/>
      <c r="G183" s="140"/>
      <c r="H183" s="140"/>
      <c r="I183" s="140"/>
      <c r="J183" s="140"/>
      <c r="K183" s="141"/>
      <c r="L183" s="141"/>
    </row>
    <row r="184" spans="2:12" x14ac:dyDescent="0.35">
      <c r="B184" s="135" t="s">
        <v>61</v>
      </c>
      <c r="C184" s="142"/>
      <c r="D184" s="196">
        <v>0</v>
      </c>
      <c r="E184" s="142"/>
      <c r="F184" s="142"/>
      <c r="G184" s="142"/>
      <c r="H184" s="142"/>
      <c r="I184" s="142"/>
      <c r="J184" s="142"/>
      <c r="K184" s="197"/>
      <c r="L184" s="197"/>
    </row>
    <row r="185" spans="2:12" x14ac:dyDescent="0.35">
      <c r="B185" s="135" t="s">
        <v>62</v>
      </c>
      <c r="C185" s="143" t="s">
        <v>63</v>
      </c>
      <c r="D185" s="145">
        <v>2000</v>
      </c>
    </row>
    <row r="186" spans="2:12" x14ac:dyDescent="0.35">
      <c r="B186" s="138"/>
      <c r="C186" s="138"/>
      <c r="D186" s="138"/>
      <c r="E186" s="146"/>
      <c r="F186" s="138"/>
      <c r="G186" s="138"/>
      <c r="H186" s="138"/>
      <c r="I186" s="138"/>
      <c r="J186" s="138"/>
      <c r="K186" s="138"/>
      <c r="L186" s="138"/>
    </row>
    <row r="187" spans="2:12" x14ac:dyDescent="0.35">
      <c r="B187" s="147" t="s">
        <v>64</v>
      </c>
      <c r="E187" s="144"/>
    </row>
    <row r="188" spans="2:12" s="194" customFormat="1" x14ac:dyDescent="0.35">
      <c r="B188" s="271" t="s">
        <v>65</v>
      </c>
      <c r="C188" s="272" t="s">
        <v>66</v>
      </c>
      <c r="D188" s="273"/>
      <c r="E188" s="274"/>
    </row>
    <row r="189" spans="2:12" x14ac:dyDescent="0.35">
      <c r="B189" s="138"/>
      <c r="C189" s="138"/>
      <c r="D189" s="138"/>
      <c r="E189" s="138"/>
      <c r="F189" s="138"/>
      <c r="H189" s="138"/>
      <c r="I189" s="138"/>
      <c r="J189" s="138"/>
      <c r="K189" s="138"/>
      <c r="L189" s="138"/>
    </row>
    <row r="190" spans="2:12" x14ac:dyDescent="0.35">
      <c r="B190" s="138"/>
      <c r="C190" s="228"/>
      <c r="D190" s="359" t="s">
        <v>68</v>
      </c>
      <c r="E190" s="360"/>
      <c r="F190" s="361"/>
      <c r="H190" s="359" t="s">
        <v>69</v>
      </c>
      <c r="I190" s="360"/>
      <c r="J190" s="361"/>
      <c r="K190" s="359" t="s">
        <v>70</v>
      </c>
      <c r="L190" s="361"/>
    </row>
    <row r="191" spans="2:12" ht="15.75" customHeight="1" x14ac:dyDescent="0.35">
      <c r="B191" s="138"/>
      <c r="C191" s="228"/>
      <c r="D191" s="150" t="s">
        <v>71</v>
      </c>
      <c r="E191" s="150" t="s">
        <v>72</v>
      </c>
      <c r="F191" s="151" t="s">
        <v>73</v>
      </c>
      <c r="H191" s="150" t="s">
        <v>71</v>
      </c>
      <c r="I191" s="152" t="s">
        <v>72</v>
      </c>
      <c r="J191" s="151" t="s">
        <v>73</v>
      </c>
      <c r="K191" s="364" t="s">
        <v>74</v>
      </c>
      <c r="L191" s="364" t="s">
        <v>75</v>
      </c>
    </row>
    <row r="192" spans="2:12" x14ac:dyDescent="0.35">
      <c r="B192" s="138"/>
      <c r="C192" s="229"/>
      <c r="D192" s="153" t="s">
        <v>76</v>
      </c>
      <c r="E192" s="153"/>
      <c r="F192" s="154" t="s">
        <v>76</v>
      </c>
      <c r="H192" s="153" t="s">
        <v>76</v>
      </c>
      <c r="I192" s="154"/>
      <c r="J192" s="154" t="s">
        <v>76</v>
      </c>
      <c r="K192" s="365"/>
      <c r="L192" s="365"/>
    </row>
    <row r="193" spans="2:15" x14ac:dyDescent="0.35">
      <c r="B193" s="267" t="s">
        <v>77</v>
      </c>
      <c r="C193" s="260"/>
      <c r="D193" s="245">
        <v>0</v>
      </c>
      <c r="E193" s="179">
        <v>1</v>
      </c>
      <c r="F193" s="156">
        <f>D193*E193</f>
        <v>0</v>
      </c>
      <c r="H193" s="245"/>
      <c r="I193" s="230">
        <v>1</v>
      </c>
      <c r="J193" s="204">
        <v>0</v>
      </c>
      <c r="K193" s="158">
        <v>0</v>
      </c>
      <c r="L193" s="159" t="s">
        <v>67</v>
      </c>
    </row>
    <row r="194" spans="2:15" x14ac:dyDescent="0.35">
      <c r="B194" s="269" t="s">
        <v>121</v>
      </c>
      <c r="C194" s="201"/>
      <c r="D194" s="291">
        <f>'Current Tariff Schedule'!H311+'Current Tariff Schedule'!H313</f>
        <v>0.73580000000000001</v>
      </c>
      <c r="E194" s="231">
        <f>D185</f>
        <v>2000</v>
      </c>
      <c r="F194" s="156">
        <f>D194*E194</f>
        <v>1471.6</v>
      </c>
      <c r="H194" s="235">
        <f>'Proposed Tariff Schedule'!H266</f>
        <v>0.74150000000000005</v>
      </c>
      <c r="I194" s="232">
        <f>D185</f>
        <v>2000</v>
      </c>
      <c r="J194" s="156">
        <f>H194*I194</f>
        <v>1483</v>
      </c>
      <c r="K194" s="158">
        <f>J194-F194</f>
        <v>11.400000000000091</v>
      </c>
      <c r="L194" s="159">
        <f>K194/F194</f>
        <v>7.7466702908399647E-3</v>
      </c>
    </row>
    <row r="195" spans="2:15" x14ac:dyDescent="0.35">
      <c r="B195" s="269"/>
      <c r="C195" s="201"/>
      <c r="D195" s="246"/>
      <c r="E195" s="238"/>
      <c r="F195" s="204"/>
      <c r="H195" s="246"/>
      <c r="I195" s="238"/>
      <c r="J195" s="204"/>
      <c r="K195" s="158"/>
      <c r="L195" s="252"/>
      <c r="O195" s="192"/>
    </row>
    <row r="196" spans="2:15" ht="15" thickBot="1" x14ac:dyDescent="0.4">
      <c r="B196" s="160" t="s">
        <v>118</v>
      </c>
      <c r="C196" s="161"/>
      <c r="D196" s="162"/>
      <c r="E196" s="163"/>
      <c r="F196" s="233">
        <f>SUM(F193:F195)</f>
        <v>1471.6</v>
      </c>
      <c r="H196" s="162"/>
      <c r="I196" s="164"/>
      <c r="J196" s="233">
        <f>SUM(J193:J195)</f>
        <v>1483</v>
      </c>
      <c r="K196" s="234">
        <f>J196-F196</f>
        <v>11.400000000000091</v>
      </c>
      <c r="L196" s="257">
        <f>K196/F196</f>
        <v>7.7466702908399647E-3</v>
      </c>
    </row>
    <row r="197" spans="2:15" ht="15" thickBot="1" x14ac:dyDescent="0.4">
      <c r="B197" s="266"/>
      <c r="C197" s="166"/>
      <c r="D197" s="167"/>
      <c r="E197" s="168"/>
      <c r="F197" s="247"/>
      <c r="H197" s="250"/>
      <c r="I197" s="170"/>
      <c r="J197" s="169"/>
      <c r="K197" s="171"/>
      <c r="L197" s="258"/>
    </row>
    <row r="198" spans="2:15" ht="15.65" customHeight="1" x14ac:dyDescent="0.35">
      <c r="B198" s="263" t="s">
        <v>117</v>
      </c>
      <c r="C198" s="155"/>
      <c r="D198" s="172"/>
      <c r="E198" s="173"/>
      <c r="F198" s="176">
        <f>F196</f>
        <v>1471.6</v>
      </c>
      <c r="H198" s="174"/>
      <c r="I198" s="174"/>
      <c r="J198" s="175">
        <f>J196</f>
        <v>1483</v>
      </c>
      <c r="K198" s="158">
        <f>J198-F198</f>
        <v>11.400000000000091</v>
      </c>
      <c r="L198" s="252">
        <f>K198/F198</f>
        <v>7.7466702908399647E-3</v>
      </c>
    </row>
    <row r="199" spans="2:15" x14ac:dyDescent="0.35">
      <c r="B199" s="264" t="s">
        <v>78</v>
      </c>
      <c r="C199" s="155"/>
      <c r="D199" s="172">
        <v>0.05</v>
      </c>
      <c r="E199" s="177"/>
      <c r="F199" s="180">
        <f>D199*F198</f>
        <v>73.58</v>
      </c>
      <c r="H199" s="172">
        <v>0.05</v>
      </c>
      <c r="I199" s="179"/>
      <c r="J199" s="217">
        <f>J198*H199</f>
        <v>74.150000000000006</v>
      </c>
      <c r="K199" s="158">
        <f>J199-F199</f>
        <v>0.57000000000000739</v>
      </c>
      <c r="L199" s="252">
        <f>K199/F199</f>
        <v>7.7466702908400029E-3</v>
      </c>
    </row>
    <row r="200" spans="2:15" s="193" customFormat="1" x14ac:dyDescent="0.35">
      <c r="B200" s="265" t="s">
        <v>167</v>
      </c>
      <c r="C200" s="155"/>
      <c r="D200" s="179"/>
      <c r="E200" s="177"/>
      <c r="F200" s="180">
        <f>F198+F199</f>
        <v>1545.1799999999998</v>
      </c>
      <c r="G200" s="133"/>
      <c r="H200" s="179"/>
      <c r="I200" s="179"/>
      <c r="J200" s="217">
        <f>SUM(J198:J199)</f>
        <v>1557.15</v>
      </c>
      <c r="K200" s="158">
        <f>J200-F200</f>
        <v>11.970000000000255</v>
      </c>
      <c r="L200" s="252">
        <f>K200/F200</f>
        <v>7.7466702908400679E-3</v>
      </c>
    </row>
    <row r="201" spans="2:15" s="193" customFormat="1" x14ac:dyDescent="0.35">
      <c r="B201" s="265" t="s">
        <v>164</v>
      </c>
      <c r="C201" s="155"/>
      <c r="D201" s="218">
        <f>$D$26</f>
        <v>0.21199999999999999</v>
      </c>
      <c r="E201" s="177"/>
      <c r="F201" s="219">
        <f>-F200*D201</f>
        <v>-327.57815999999997</v>
      </c>
      <c r="G201" s="133"/>
      <c r="H201" s="220">
        <f>$H$26</f>
        <v>0.21199999999999999</v>
      </c>
      <c r="I201" s="179"/>
      <c r="J201" s="221">
        <f>-H201*J200</f>
        <v>-330.11580000000004</v>
      </c>
      <c r="K201" s="222">
        <f>J201-F201</f>
        <v>-2.5376400000000672</v>
      </c>
      <c r="L201" s="252"/>
    </row>
    <row r="202" spans="2:15" ht="15" thickBot="1" x14ac:dyDescent="0.4">
      <c r="B202" s="362" t="s">
        <v>150</v>
      </c>
      <c r="C202" s="363"/>
      <c r="D202" s="182"/>
      <c r="E202" s="183"/>
      <c r="F202" s="185">
        <f>SUM(F200:F200)+F201</f>
        <v>1217.6018399999998</v>
      </c>
      <c r="G202" s="157"/>
      <c r="H202" s="184"/>
      <c r="I202" s="184"/>
      <c r="J202" s="223">
        <f>SUM(J200:J200)+J201</f>
        <v>1227.0342000000001</v>
      </c>
      <c r="K202" s="295">
        <f>J202-F202</f>
        <v>9.4323600000002443</v>
      </c>
      <c r="L202" s="255">
        <f>K202/F202</f>
        <v>7.7466702908401044E-3</v>
      </c>
    </row>
    <row r="203" spans="2:15" ht="15" thickBot="1" x14ac:dyDescent="0.4">
      <c r="B203" s="266"/>
      <c r="C203" s="166"/>
      <c r="D203" s="186"/>
      <c r="E203" s="187"/>
      <c r="F203" s="225"/>
      <c r="H203" s="186"/>
      <c r="I203" s="188"/>
      <c r="J203" s="189"/>
      <c r="K203" s="190"/>
      <c r="L203" s="256"/>
    </row>
    <row r="205" spans="2:15" x14ac:dyDescent="0.35">
      <c r="K205" s="134"/>
      <c r="L205" s="134"/>
    </row>
    <row r="206" spans="2:15" x14ac:dyDescent="0.35">
      <c r="B206" s="135" t="s">
        <v>52</v>
      </c>
      <c r="C206" s="358" t="str">
        <f>'Current Tariff Schedule'!A319</f>
        <v>STANDARD A GENERAL SERVICE AIR ACCESS Service Classification</v>
      </c>
      <c r="D206" s="358"/>
      <c r="E206" s="358"/>
      <c r="F206" s="358"/>
      <c r="G206" s="358"/>
      <c r="H206" s="358"/>
      <c r="I206" s="358"/>
      <c r="J206" s="358"/>
      <c r="K206" s="136"/>
      <c r="L206" s="136"/>
    </row>
    <row r="207" spans="2:15" x14ac:dyDescent="0.35">
      <c r="B207" s="137"/>
      <c r="C207" s="139"/>
      <c r="D207" s="141"/>
      <c r="E207" s="140"/>
      <c r="F207" s="140"/>
      <c r="G207" s="140"/>
      <c r="H207" s="140"/>
      <c r="I207" s="140"/>
      <c r="J207" s="140"/>
      <c r="K207" s="141"/>
      <c r="L207" s="141"/>
    </row>
    <row r="208" spans="2:15" x14ac:dyDescent="0.35">
      <c r="B208" s="135" t="s">
        <v>61</v>
      </c>
      <c r="C208" s="142"/>
      <c r="D208" s="196">
        <v>0</v>
      </c>
      <c r="E208" s="142"/>
      <c r="F208" s="142"/>
      <c r="G208" s="142"/>
      <c r="H208" s="142"/>
      <c r="I208" s="142"/>
      <c r="J208" s="142"/>
      <c r="K208" s="197"/>
      <c r="L208" s="197"/>
    </row>
    <row r="209" spans="2:15" x14ac:dyDescent="0.35">
      <c r="B209" s="135" t="s">
        <v>62</v>
      </c>
      <c r="C209" s="143" t="s">
        <v>63</v>
      </c>
      <c r="D209" s="145">
        <v>2000</v>
      </c>
    </row>
    <row r="210" spans="2:15" x14ac:dyDescent="0.35">
      <c r="B210" s="138"/>
      <c r="C210" s="138"/>
      <c r="D210" s="138"/>
      <c r="E210" s="146"/>
      <c r="F210" s="138"/>
      <c r="G210" s="138"/>
      <c r="H210" s="138"/>
      <c r="I210" s="138"/>
      <c r="J210" s="138"/>
      <c r="K210" s="138"/>
      <c r="L210" s="138"/>
    </row>
    <row r="211" spans="2:15" x14ac:dyDescent="0.35">
      <c r="B211" s="147" t="s">
        <v>64</v>
      </c>
      <c r="E211" s="144"/>
    </row>
    <row r="212" spans="2:15" x14ac:dyDescent="0.35">
      <c r="B212" s="271" t="s">
        <v>65</v>
      </c>
      <c r="C212" s="272" t="s">
        <v>66</v>
      </c>
      <c r="D212" s="273"/>
      <c r="E212" s="274"/>
    </row>
    <row r="213" spans="2:15" x14ac:dyDescent="0.35">
      <c r="B213" s="138"/>
      <c r="C213" s="195"/>
      <c r="D213" s="138"/>
      <c r="E213" s="138"/>
      <c r="F213" s="138"/>
      <c r="G213" s="138"/>
      <c r="H213" s="138"/>
      <c r="I213" s="138"/>
      <c r="J213" s="138"/>
      <c r="K213" s="138"/>
      <c r="L213" s="138"/>
    </row>
    <row r="214" spans="2:15" x14ac:dyDescent="0.35">
      <c r="B214" s="138"/>
      <c r="C214" s="228"/>
      <c r="D214" s="359" t="s">
        <v>68</v>
      </c>
      <c r="E214" s="360"/>
      <c r="F214" s="361"/>
      <c r="H214" s="359" t="s">
        <v>69</v>
      </c>
      <c r="I214" s="360"/>
      <c r="J214" s="361"/>
      <c r="K214" s="359" t="s">
        <v>70</v>
      </c>
      <c r="L214" s="361"/>
    </row>
    <row r="215" spans="2:15" ht="15.75" customHeight="1" x14ac:dyDescent="0.35">
      <c r="B215" s="138"/>
      <c r="C215" s="228"/>
      <c r="D215" s="150" t="s">
        <v>71</v>
      </c>
      <c r="E215" s="150" t="s">
        <v>72</v>
      </c>
      <c r="F215" s="151" t="s">
        <v>73</v>
      </c>
      <c r="H215" s="150" t="s">
        <v>71</v>
      </c>
      <c r="I215" s="152" t="s">
        <v>72</v>
      </c>
      <c r="J215" s="151" t="s">
        <v>73</v>
      </c>
      <c r="K215" s="364" t="s">
        <v>74</v>
      </c>
      <c r="L215" s="364" t="s">
        <v>75</v>
      </c>
    </row>
    <row r="216" spans="2:15" x14ac:dyDescent="0.35">
      <c r="B216" s="138"/>
      <c r="C216" s="229"/>
      <c r="D216" s="153" t="s">
        <v>76</v>
      </c>
      <c r="E216" s="153"/>
      <c r="F216" s="154" t="s">
        <v>76</v>
      </c>
      <c r="H216" s="153" t="s">
        <v>76</v>
      </c>
      <c r="I216" s="154"/>
      <c r="J216" s="154" t="s">
        <v>76</v>
      </c>
      <c r="K216" s="365"/>
      <c r="L216" s="365"/>
    </row>
    <row r="217" spans="2:15" x14ac:dyDescent="0.35">
      <c r="B217" s="267" t="s">
        <v>77</v>
      </c>
      <c r="C217" s="260"/>
      <c r="D217" s="245">
        <v>0</v>
      </c>
      <c r="E217" s="179">
        <v>1</v>
      </c>
      <c r="F217" s="156">
        <f>D217*E217</f>
        <v>0</v>
      </c>
      <c r="H217" s="245"/>
      <c r="I217" s="230">
        <v>1</v>
      </c>
      <c r="J217" s="204">
        <v>0</v>
      </c>
      <c r="K217" s="158">
        <v>0</v>
      </c>
      <c r="L217" s="159" t="s">
        <v>67</v>
      </c>
    </row>
    <row r="218" spans="2:15" x14ac:dyDescent="0.35">
      <c r="B218" s="269" t="s">
        <v>121</v>
      </c>
      <c r="C218" s="201"/>
      <c r="D218" s="291">
        <f>'Current Tariff Schedule'!H345+'Current Tariff Schedule'!H347</f>
        <v>1.0640999999999998</v>
      </c>
      <c r="E218" s="231">
        <f>D209</f>
        <v>2000</v>
      </c>
      <c r="F218" s="156">
        <f>D218*E218</f>
        <v>2128.1999999999998</v>
      </c>
      <c r="H218" s="235">
        <f>'Proposed Tariff Schedule'!H297</f>
        <v>1.0723</v>
      </c>
      <c r="I218" s="232">
        <f>D209</f>
        <v>2000</v>
      </c>
      <c r="J218" s="156">
        <f>H218*I218</f>
        <v>2144.6</v>
      </c>
      <c r="K218" s="158">
        <f>J218-F218</f>
        <v>16.400000000000091</v>
      </c>
      <c r="L218" s="159">
        <f>K218/F218</f>
        <v>7.7060426651630919E-3</v>
      </c>
    </row>
    <row r="219" spans="2:15" x14ac:dyDescent="0.35">
      <c r="B219" s="269"/>
      <c r="C219" s="201"/>
      <c r="D219" s="246"/>
      <c r="E219" s="238"/>
      <c r="F219" s="204"/>
      <c r="H219" s="246"/>
      <c r="I219" s="238"/>
      <c r="J219" s="204"/>
      <c r="K219" s="158"/>
      <c r="L219" s="159"/>
      <c r="O219" s="192"/>
    </row>
    <row r="220" spans="2:15" ht="15" thickBot="1" x14ac:dyDescent="0.4">
      <c r="B220" s="160" t="s">
        <v>118</v>
      </c>
      <c r="C220" s="161"/>
      <c r="D220" s="162"/>
      <c r="E220" s="163"/>
      <c r="F220" s="233">
        <f>SUM(F217:F219)</f>
        <v>2128.1999999999998</v>
      </c>
      <c r="H220" s="162"/>
      <c r="I220" s="164"/>
      <c r="J220" s="233">
        <f>SUM(J217:J219)</f>
        <v>2144.6</v>
      </c>
      <c r="K220" s="234">
        <f>J220-F220</f>
        <v>16.400000000000091</v>
      </c>
      <c r="L220" s="165">
        <f>K220/F220</f>
        <v>7.7060426651630919E-3</v>
      </c>
    </row>
    <row r="221" spans="2:15" ht="15" thickBot="1" x14ac:dyDescent="0.4">
      <c r="B221" s="266"/>
      <c r="C221" s="166"/>
      <c r="D221" s="167"/>
      <c r="E221" s="168"/>
      <c r="F221" s="247"/>
      <c r="H221" s="250"/>
      <c r="I221" s="170"/>
      <c r="J221" s="169"/>
      <c r="K221" s="171"/>
      <c r="L221" s="248"/>
    </row>
    <row r="222" spans="2:15" ht="15.65" customHeight="1" x14ac:dyDescent="0.35">
      <c r="B222" s="263" t="s">
        <v>117</v>
      </c>
      <c r="C222" s="155"/>
      <c r="D222" s="172"/>
      <c r="E222" s="173"/>
      <c r="F222" s="176">
        <f>F220</f>
        <v>2128.1999999999998</v>
      </c>
      <c r="H222" s="174"/>
      <c r="I222" s="174"/>
      <c r="J222" s="175">
        <f>J220</f>
        <v>2144.6</v>
      </c>
      <c r="K222" s="158">
        <f>J222-F222</f>
        <v>16.400000000000091</v>
      </c>
      <c r="L222" s="159">
        <f>K222/F222</f>
        <v>7.7060426651630919E-3</v>
      </c>
    </row>
    <row r="223" spans="2:15" x14ac:dyDescent="0.35">
      <c r="B223" s="264" t="s">
        <v>78</v>
      </c>
      <c r="C223" s="155"/>
      <c r="D223" s="172">
        <v>0.05</v>
      </c>
      <c r="E223" s="177"/>
      <c r="F223" s="180">
        <f>D223*F222</f>
        <v>106.41</v>
      </c>
      <c r="H223" s="172">
        <v>0.05</v>
      </c>
      <c r="I223" s="179"/>
      <c r="J223" s="217">
        <f>J222*H223</f>
        <v>107.23</v>
      </c>
      <c r="K223" s="158">
        <f>J223-F223</f>
        <v>0.82000000000000739</v>
      </c>
      <c r="L223" s="159">
        <f>K223/F223</f>
        <v>7.7060426651631179E-3</v>
      </c>
    </row>
    <row r="224" spans="2:15" s="193" customFormat="1" x14ac:dyDescent="0.35">
      <c r="B224" s="265" t="s">
        <v>167</v>
      </c>
      <c r="C224" s="155"/>
      <c r="D224" s="179"/>
      <c r="E224" s="177"/>
      <c r="F224" s="180">
        <f>F222+F223</f>
        <v>2234.6099999999997</v>
      </c>
      <c r="G224" s="133"/>
      <c r="H224" s="179"/>
      <c r="I224" s="179"/>
      <c r="J224" s="217">
        <f>SUM(J222:J223)</f>
        <v>2251.83</v>
      </c>
      <c r="K224" s="158">
        <f>J224-F224</f>
        <v>17.220000000000255</v>
      </c>
      <c r="L224" s="159">
        <f>K224/F224</f>
        <v>7.7060426651631639E-3</v>
      </c>
    </row>
    <row r="225" spans="2:12" s="193" customFormat="1" x14ac:dyDescent="0.35">
      <c r="B225" s="265" t="s">
        <v>164</v>
      </c>
      <c r="C225" s="155"/>
      <c r="D225" s="218">
        <f>$D$26</f>
        <v>0.21199999999999999</v>
      </c>
      <c r="E225" s="177"/>
      <c r="F225" s="219">
        <f>-F224*D225</f>
        <v>-473.7373199999999</v>
      </c>
      <c r="G225" s="133"/>
      <c r="H225" s="220">
        <f>$H$26</f>
        <v>0.21199999999999999</v>
      </c>
      <c r="I225" s="179"/>
      <c r="J225" s="221">
        <f>-H225*J224</f>
        <v>-477.38795999999996</v>
      </c>
      <c r="K225" s="222">
        <f>J225-F225</f>
        <v>-3.6506400000000667</v>
      </c>
      <c r="L225" s="159"/>
    </row>
    <row r="226" spans="2:12" ht="15" thickBot="1" x14ac:dyDescent="0.4">
      <c r="B226" s="362" t="s">
        <v>150</v>
      </c>
      <c r="C226" s="363"/>
      <c r="D226" s="182"/>
      <c r="E226" s="183"/>
      <c r="F226" s="185">
        <f>SUM(F224:F224)+F225</f>
        <v>1760.8726799999997</v>
      </c>
      <c r="G226" s="157"/>
      <c r="H226" s="184"/>
      <c r="I226" s="184"/>
      <c r="J226" s="223">
        <f>SUM(J224:J224)+J225</f>
        <v>1774.4420399999999</v>
      </c>
      <c r="K226" s="295">
        <f>J226-F226</f>
        <v>13.569360000000188</v>
      </c>
      <c r="L226" s="224">
        <f>K226/F226</f>
        <v>7.7060426651631569E-3</v>
      </c>
    </row>
    <row r="227" spans="2:12" ht="15" thickBot="1" x14ac:dyDescent="0.4">
      <c r="B227" s="266"/>
      <c r="C227" s="166"/>
      <c r="D227" s="186"/>
      <c r="E227" s="187"/>
      <c r="F227" s="225"/>
      <c r="H227" s="186"/>
      <c r="I227" s="188"/>
      <c r="J227" s="189"/>
      <c r="K227" s="190"/>
      <c r="L227" s="249"/>
    </row>
    <row r="229" spans="2:12" x14ac:dyDescent="0.35">
      <c r="K229" s="134"/>
      <c r="L229" s="134"/>
    </row>
    <row r="230" spans="2:12" x14ac:dyDescent="0.35">
      <c r="B230" s="135" t="s">
        <v>52</v>
      </c>
      <c r="C230" s="358" t="str">
        <f>'Current Tariff Schedule'!A353</f>
        <v>STANDARD A GRID CONNECTED Service Classification</v>
      </c>
      <c r="D230" s="358"/>
      <c r="E230" s="358"/>
      <c r="F230" s="358"/>
      <c r="G230" s="358"/>
      <c r="H230" s="358"/>
      <c r="I230" s="358"/>
      <c r="J230" s="358"/>
      <c r="K230" s="136"/>
      <c r="L230" s="136"/>
    </row>
    <row r="231" spans="2:12" x14ac:dyDescent="0.35">
      <c r="B231" s="137"/>
      <c r="C231" s="139"/>
      <c r="D231" s="141"/>
      <c r="E231" s="140"/>
      <c r="F231" s="140"/>
      <c r="G231" s="140"/>
      <c r="H231" s="140"/>
      <c r="I231" s="140"/>
      <c r="J231" s="140"/>
      <c r="K231" s="141"/>
      <c r="L231" s="141"/>
    </row>
    <row r="232" spans="2:12" x14ac:dyDescent="0.35">
      <c r="B232" s="135" t="s">
        <v>61</v>
      </c>
      <c r="C232" s="142"/>
      <c r="D232" s="196">
        <v>0</v>
      </c>
      <c r="E232" s="142"/>
      <c r="F232" s="142"/>
      <c r="G232" s="142"/>
      <c r="H232" s="142"/>
      <c r="I232" s="142"/>
      <c r="J232" s="142"/>
      <c r="K232" s="197"/>
      <c r="L232" s="197"/>
    </row>
    <row r="233" spans="2:12" x14ac:dyDescent="0.35">
      <c r="B233" s="135" t="s">
        <v>62</v>
      </c>
      <c r="C233" s="143" t="s">
        <v>63</v>
      </c>
      <c r="D233" s="145">
        <v>2000</v>
      </c>
    </row>
    <row r="234" spans="2:12" x14ac:dyDescent="0.35">
      <c r="B234" s="138"/>
      <c r="C234" s="138"/>
      <c r="D234" s="138"/>
      <c r="E234" s="146"/>
      <c r="F234" s="138"/>
      <c r="G234" s="138"/>
      <c r="H234" s="138"/>
      <c r="I234" s="138"/>
      <c r="J234" s="138"/>
      <c r="K234" s="138"/>
      <c r="L234" s="138"/>
    </row>
    <row r="235" spans="2:12" x14ac:dyDescent="0.35">
      <c r="B235" s="147" t="s">
        <v>64</v>
      </c>
      <c r="E235" s="144"/>
    </row>
    <row r="236" spans="2:12" s="279" customFormat="1" x14ac:dyDescent="0.35">
      <c r="B236" s="276" t="s">
        <v>65</v>
      </c>
      <c r="C236" s="277" t="s">
        <v>66</v>
      </c>
      <c r="D236" s="273"/>
      <c r="E236" s="278"/>
    </row>
    <row r="237" spans="2:12" s="194" customFormat="1" x14ac:dyDescent="0.35">
      <c r="B237" s="200"/>
      <c r="C237" s="200"/>
      <c r="D237" s="200"/>
      <c r="E237" s="200"/>
      <c r="F237" s="200"/>
      <c r="G237" s="200"/>
      <c r="H237" s="200"/>
      <c r="I237" s="200"/>
      <c r="J237" s="200"/>
      <c r="K237" s="200"/>
      <c r="L237" s="200"/>
    </row>
    <row r="238" spans="2:12" x14ac:dyDescent="0.35">
      <c r="B238" s="138"/>
      <c r="C238" s="228"/>
      <c r="D238" s="359" t="s">
        <v>68</v>
      </c>
      <c r="E238" s="360"/>
      <c r="F238" s="361"/>
      <c r="H238" s="359" t="s">
        <v>69</v>
      </c>
      <c r="I238" s="360"/>
      <c r="J238" s="361"/>
      <c r="K238" s="359" t="s">
        <v>70</v>
      </c>
      <c r="L238" s="361"/>
    </row>
    <row r="239" spans="2:12" ht="15.75" customHeight="1" x14ac:dyDescent="0.35">
      <c r="B239" s="138"/>
      <c r="C239" s="228"/>
      <c r="D239" s="150" t="s">
        <v>71</v>
      </c>
      <c r="E239" s="150" t="s">
        <v>72</v>
      </c>
      <c r="F239" s="151" t="s">
        <v>73</v>
      </c>
      <c r="H239" s="150" t="s">
        <v>71</v>
      </c>
      <c r="I239" s="152" t="s">
        <v>72</v>
      </c>
      <c r="J239" s="151" t="s">
        <v>73</v>
      </c>
      <c r="K239" s="364" t="s">
        <v>74</v>
      </c>
      <c r="L239" s="364" t="s">
        <v>75</v>
      </c>
    </row>
    <row r="240" spans="2:12" x14ac:dyDescent="0.35">
      <c r="B240" s="138"/>
      <c r="C240" s="229"/>
      <c r="D240" s="153" t="s">
        <v>76</v>
      </c>
      <c r="E240" s="153"/>
      <c r="F240" s="154" t="s">
        <v>76</v>
      </c>
      <c r="H240" s="153" t="s">
        <v>76</v>
      </c>
      <c r="I240" s="154"/>
      <c r="J240" s="154" t="s">
        <v>76</v>
      </c>
      <c r="K240" s="365"/>
      <c r="L240" s="365"/>
    </row>
    <row r="241" spans="2:15" x14ac:dyDescent="0.35">
      <c r="B241" s="267" t="s">
        <v>77</v>
      </c>
      <c r="C241" s="260"/>
      <c r="D241" s="245">
        <v>0</v>
      </c>
      <c r="E241" s="179">
        <v>1</v>
      </c>
      <c r="F241" s="156">
        <f>D241*E241</f>
        <v>0</v>
      </c>
      <c r="H241" s="245"/>
      <c r="I241" s="230">
        <v>1</v>
      </c>
      <c r="J241" s="204">
        <v>0</v>
      </c>
      <c r="K241" s="158">
        <v>0</v>
      </c>
      <c r="L241" s="159" t="s">
        <v>67</v>
      </c>
    </row>
    <row r="242" spans="2:15" x14ac:dyDescent="0.35">
      <c r="B242" s="269" t="s">
        <v>121</v>
      </c>
      <c r="C242" s="201"/>
      <c r="D242" s="291">
        <f>'Current Tariff Schedule'!H379+'Current Tariff Schedule'!H381</f>
        <v>0.33339999999999997</v>
      </c>
      <c r="E242" s="231">
        <f>D233</f>
        <v>2000</v>
      </c>
      <c r="F242" s="156">
        <f>D242*E242</f>
        <v>666.8</v>
      </c>
      <c r="H242" s="235">
        <f>'Proposed Tariff Schedule'!H327</f>
        <v>0.33589999999999998</v>
      </c>
      <c r="I242" s="232">
        <f>D233</f>
        <v>2000</v>
      </c>
      <c r="J242" s="156">
        <f>H242*I242</f>
        <v>671.8</v>
      </c>
      <c r="K242" s="158">
        <f>J242-F242</f>
        <v>5</v>
      </c>
      <c r="L242" s="159">
        <f>K242/F242</f>
        <v>7.4985002999400129E-3</v>
      </c>
    </row>
    <row r="243" spans="2:15" x14ac:dyDescent="0.35">
      <c r="B243" s="269"/>
      <c r="C243" s="201"/>
      <c r="D243" s="246"/>
      <c r="E243" s="238"/>
      <c r="F243" s="204"/>
      <c r="H243" s="246"/>
      <c r="I243" s="238"/>
      <c r="J243" s="204"/>
      <c r="K243" s="158"/>
      <c r="L243" s="159"/>
      <c r="O243" s="192"/>
    </row>
    <row r="244" spans="2:15" ht="15" thickBot="1" x14ac:dyDescent="0.4">
      <c r="B244" s="160" t="s">
        <v>118</v>
      </c>
      <c r="C244" s="161"/>
      <c r="D244" s="162"/>
      <c r="E244" s="163"/>
      <c r="F244" s="233">
        <f>SUM(F241:F243)</f>
        <v>666.8</v>
      </c>
      <c r="H244" s="162"/>
      <c r="I244" s="164"/>
      <c r="J244" s="233">
        <f>SUM(J241:J243)</f>
        <v>671.8</v>
      </c>
      <c r="K244" s="234">
        <f>J244-F244</f>
        <v>5</v>
      </c>
      <c r="L244" s="165">
        <f>K244/F244</f>
        <v>7.4985002999400129E-3</v>
      </c>
    </row>
    <row r="245" spans="2:15" ht="15" thickBot="1" x14ac:dyDescent="0.4">
      <c r="B245" s="266"/>
      <c r="C245" s="166"/>
      <c r="D245" s="167"/>
      <c r="E245" s="168"/>
      <c r="F245" s="247"/>
      <c r="H245" s="250"/>
      <c r="I245" s="170"/>
      <c r="J245" s="169"/>
      <c r="K245" s="171"/>
      <c r="L245" s="248"/>
    </row>
    <row r="246" spans="2:15" ht="15.65" customHeight="1" x14ac:dyDescent="0.35">
      <c r="B246" s="263" t="s">
        <v>117</v>
      </c>
      <c r="C246" s="155"/>
      <c r="D246" s="172"/>
      <c r="E246" s="173"/>
      <c r="F246" s="176">
        <f>F244</f>
        <v>666.8</v>
      </c>
      <c r="H246" s="174"/>
      <c r="I246" s="174"/>
      <c r="J246" s="175">
        <f>J244</f>
        <v>671.8</v>
      </c>
      <c r="K246" s="158">
        <f>J246-F246</f>
        <v>5</v>
      </c>
      <c r="L246" s="159">
        <f>K246/F246</f>
        <v>7.4985002999400129E-3</v>
      </c>
    </row>
    <row r="247" spans="2:15" x14ac:dyDescent="0.35">
      <c r="B247" s="264" t="s">
        <v>78</v>
      </c>
      <c r="C247" s="155"/>
      <c r="D247" s="172">
        <v>0.05</v>
      </c>
      <c r="E247" s="177"/>
      <c r="F247" s="180">
        <f>D247*F246</f>
        <v>33.339999999999996</v>
      </c>
      <c r="H247" s="172">
        <v>0.05</v>
      </c>
      <c r="I247" s="179"/>
      <c r="J247" s="217">
        <f>J246*H247</f>
        <v>33.589999999999996</v>
      </c>
      <c r="K247" s="158">
        <f>J247-F247</f>
        <v>0.25</v>
      </c>
      <c r="L247" s="159">
        <f>K247/F247</f>
        <v>7.4985002999400129E-3</v>
      </c>
    </row>
    <row r="248" spans="2:15" x14ac:dyDescent="0.35">
      <c r="B248" s="270" t="s">
        <v>167</v>
      </c>
      <c r="C248" s="155"/>
      <c r="D248" s="179"/>
      <c r="E248" s="177"/>
      <c r="F248" s="178">
        <f>F246+F247</f>
        <v>700.14</v>
      </c>
      <c r="G248" s="179"/>
      <c r="H248" s="179"/>
      <c r="I248" s="179"/>
      <c r="J248" s="217">
        <f>SUM(J246:J247)</f>
        <v>705.39</v>
      </c>
      <c r="K248" s="180">
        <f>J248-F248</f>
        <v>5.25</v>
      </c>
      <c r="L248" s="181">
        <f>K248/F248</f>
        <v>7.498500299940012E-3</v>
      </c>
    </row>
    <row r="249" spans="2:15" ht="15" thickBot="1" x14ac:dyDescent="0.4">
      <c r="B249" s="362" t="s">
        <v>150</v>
      </c>
      <c r="C249" s="363"/>
      <c r="D249" s="182"/>
      <c r="E249" s="183"/>
      <c r="F249" s="185">
        <f>SUM(F248:F248)</f>
        <v>700.14</v>
      </c>
      <c r="G249" s="157"/>
      <c r="H249" s="184"/>
      <c r="I249" s="184"/>
      <c r="J249" s="223">
        <f>SUM(J248:J248)</f>
        <v>705.39</v>
      </c>
      <c r="K249" s="295">
        <f>J249-F249</f>
        <v>5.25</v>
      </c>
      <c r="L249" s="224">
        <f>K249/F249</f>
        <v>7.498500299940012E-3</v>
      </c>
    </row>
    <row r="250" spans="2:15" ht="15" thickBot="1" x14ac:dyDescent="0.4">
      <c r="B250" s="266"/>
      <c r="C250" s="166"/>
      <c r="D250" s="186"/>
      <c r="E250" s="187"/>
      <c r="F250" s="225"/>
      <c r="H250" s="186"/>
      <c r="I250" s="188"/>
      <c r="J250" s="189"/>
      <c r="K250" s="190"/>
      <c r="L250" s="249"/>
    </row>
  </sheetData>
  <mergeCells count="70">
    <mergeCell ref="K239:K240"/>
    <mergeCell ref="L239:L240"/>
    <mergeCell ref="B249:C249"/>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B105:C105"/>
    <mergeCell ref="C109:J109"/>
    <mergeCell ref="D117:F117"/>
    <mergeCell ref="H117:J117"/>
    <mergeCell ref="K117:L117"/>
    <mergeCell ref="K118:K119"/>
    <mergeCell ref="L118:L119"/>
    <mergeCell ref="B128:C128"/>
    <mergeCell ref="C132:J132"/>
    <mergeCell ref="D140:F140"/>
    <mergeCell ref="H140:J140"/>
    <mergeCell ref="K140:L140"/>
    <mergeCell ref="K141:K142"/>
    <mergeCell ref="L141:L142"/>
    <mergeCell ref="K165:L165"/>
    <mergeCell ref="K166:K167"/>
    <mergeCell ref="L166:L167"/>
    <mergeCell ref="B153:C153"/>
    <mergeCell ref="C157:J157"/>
    <mergeCell ref="D165:F165"/>
    <mergeCell ref="H165:J165"/>
    <mergeCell ref="B178:C178"/>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s>
  <pageMargins left="0.7" right="0.7" top="0.75" bottom="0.75" header="0.3" footer="0.3"/>
  <pageSetup scale="82" fitToHeight="0" orientation="landscape" r:id="rId1"/>
  <headerFooter>
    <oddHeader xml:space="preserve">&amp;LHydro One Remote Communities Inc.
</oddHeader>
  </headerFooter>
  <rowBreaks count="8" manualBreakCount="8">
    <brk id="29" max="16383" man="1"/>
    <brk id="55" max="16383" man="1"/>
    <brk id="81" max="16383" man="1"/>
    <brk id="107" max="16383" man="1"/>
    <brk id="130" max="16383" man="1"/>
    <brk id="155" max="16383" man="1"/>
    <brk id="180" max="16383" man="1"/>
    <brk id="204" max="16383" man="1"/>
  </rowBreaks>
  <ignoredErrors>
    <ignoredError sqref="C144:C148 C5 C31 C57 C83 H144:H148 C109 C132 C157 E170:H170 C182 C206 C230 D146:F148 B2 E144:F144 E145:F145 E169:H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667AE21F174C34409B8DD67BA2C7FAF8" ma:contentTypeVersion="30" ma:contentTypeDescription="Meta data that will be applied to all documents added to the proceeding document folder" ma:contentTypeScope="" ma:versionID="fe151179a90ab75710eb2c7ca7d0fcc0">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993af36980331d5f8daae2211ca73989"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Jeffrey Smith" ma:format="Dropdown" ma:internalName="RA_x0020_Contact">
      <xsd:simpleType>
        <xsd:union memberTypes="dms:Text">
          <xsd:simpleType>
            <xsd:restriction base="dms:Choice">
              <xsd:enumeration value="Jeffrey Smith"/>
              <xsd:enumeration value="Joanne Richardson"/>
              <xsd:enumeration value="Kathleen Burke"/>
              <xsd:enumeration value="Henry Andre"/>
              <xsd:enumeration value="Jason Savulak"/>
              <xsd:enumeration value="Carolyn Russell"/>
              <xsd:enumeration value="Stephen Vetsis"/>
              <xsd:enumeration value="Philip Po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EB-2020-0032</Case_x0020_Number_x002f_Docket_x0020_Number>
    <Issue_x0020_Date xmlns="f9175001-c430-4d57-adde-c1c10539e919">2020-10-15T04:00:00+00:00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Alex Zbarcea</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false</Draft_x0020_Ready>
    <RA_x0020_Approved xmlns="95f47813-6223-4a6f-8345-4f354f0b8e15">false</RA_x0020_Approved>
    <Witness xmlns="95f47813-6223-4a6f-8345-4f354f0b8e15" xsi:nil="true"/>
    <Jurisdiction xmlns="f9175001-c430-4d57-adde-c1c10539e919">OEB</Jurisdiction>
    <Dir_x0020_Approved xmlns="95f47813-6223-4a6f-8345-4f354f0b8e15">false</Dir_x0020_Approved>
  </documentManagement>
</p:properties>
</file>

<file path=customXml/itemProps1.xml><?xml version="1.0" encoding="utf-8"?>
<ds:datastoreItem xmlns:ds="http://schemas.openxmlformats.org/officeDocument/2006/customXml" ds:itemID="{1F4E7008-FE57-42D8-B059-89E3EF7DF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3.xml><?xml version="1.0" encoding="utf-8"?>
<ds:datastoreItem xmlns:ds="http://schemas.openxmlformats.org/officeDocument/2006/customXml" ds:itemID="{1CA11688-1118-4978-B3E7-BD074EA9DE5B}">
  <ds:schemaRefs>
    <ds:schemaRef ds:uri="95f47813-6223-4a6f-8345-4f354f0b8e15"/>
    <ds:schemaRef ds:uri="http://schemas.microsoft.com/office/infopath/2007/PartnerControls"/>
    <ds:schemaRef ds:uri="http://schemas.microsoft.com/office/2006/documentManagement/types"/>
    <ds:schemaRef ds:uri="http://purl.org/dc/elements/1.1/"/>
    <ds:schemaRef ds:uri="http://schemas.microsoft.com/office/2006/metadata/properties"/>
    <ds:schemaRef ds:uri="f9175001-c430-4d57-adde-c1c10539e919"/>
    <ds:schemaRef ds:uri="http://purl.org/dc/terms/"/>
    <ds:schemaRef ds:uri="31a38067-a042-4e0e-9037-517587b10700"/>
    <ds:schemaRef ds:uri="http://schemas.openxmlformats.org/package/2006/metadata/core-properties"/>
    <ds:schemaRef ds:uri="http://purl.org/dc/dcmitype/"/>
    <ds:schemaRef ds:uri="f0af1d65-dfd0-4b99-b523-def3a954563f"/>
    <ds:schemaRef ds:uri="ea909525-6dd5-47d7-9eed-71e77e5ced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creator>Christine Napiarela</dc:creator>
  <cp:lastModifiedBy>Kelli Benincasa</cp:lastModifiedBy>
  <cp:lastPrinted>2021-01-11T14:49:38Z</cp:lastPrinted>
  <dcterms:created xsi:type="dcterms:W3CDTF">2013-10-20T15:45:24Z</dcterms:created>
  <dcterms:modified xsi:type="dcterms:W3CDTF">2021-03-01T16:09:23Z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0x01010061EC7F66509FFD4DA0B1B261A86BE77300667AE21F174C34409B8DD67BA2C7FAF8</vt:lpwstr>
  </property>
  <property fmtid="{D5CDD505-2E9C-101B-9397-08002B2CF9AE}" pid="3" name="Order">
    <vt:r8>55500</vt:r8>
  </property>
  <property fmtid="{D5CDD505-2E9C-101B-9397-08002B2CF9AE}" pid="4" name="Dir Approved">
    <vt:bool>false</vt:bool>
  </property>
</Properties>
</file>