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G:\Applications Department\Application Policy and Conservation\Electricity CDM and LRAM\CDM\LRAM-SSM\2021 LRAM\Fort Frances\"/>
    </mc:Choice>
  </mc:AlternateContent>
  <xr:revisionPtr revIDLastSave="0" documentId="13_ncr:1_{0F6C319B-B4C0-4F4F-B14D-FC2B0CF7DA3A}" xr6:coauthVersionLast="45" xr6:coauthVersionMax="46" xr10:uidLastSave="{00000000-0000-0000-0000-000000000000}"/>
  <bookViews>
    <workbookView xWindow="-108" yWindow="-108" windowWidth="23256" windowHeight="12576" tabRatio="793"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2" hidden="1">'7.  Persistence Report'!$C$26:$BT$50</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8">'3-a.  Rate Class Allocations'!$A$1:$X$44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85" l="1"/>
  <c r="P28" i="85"/>
  <c r="K33" i="85"/>
  <c r="K32" i="85"/>
  <c r="K31" i="85"/>
  <c r="K30" i="85"/>
  <c r="K29" i="85"/>
  <c r="K28" i="85"/>
  <c r="N305" i="79" l="1"/>
  <c r="N308" i="79"/>
  <c r="P27" i="85" l="1"/>
  <c r="P49" i="85" s="1"/>
  <c r="C28" i="85" s="1"/>
  <c r="K27" i="85"/>
  <c r="K49" i="85" s="1"/>
  <c r="C27" i="85" s="1"/>
  <c r="D28" i="85" l="1"/>
  <c r="F28" i="85" s="1"/>
  <c r="F39" i="85" s="1"/>
  <c r="I50" i="44" l="1"/>
  <c r="H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Z576" i="79" s="1"/>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0" i="79" l="1"/>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576" i="79" s="1"/>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F53" i="44" l="1"/>
  <c r="F50" i="44"/>
  <c r="G53" i="44"/>
  <c r="G50" i="44"/>
  <c r="AC578" i="79"/>
  <c r="AC577" i="79"/>
  <c r="AC576"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AK564" i="79" s="1"/>
  <c r="L130" i="45"/>
  <c r="J128" i="45"/>
  <c r="K127" i="45"/>
  <c r="AG516" i="46" s="1"/>
  <c r="AG520" i="46" s="1"/>
  <c r="J124" i="45"/>
  <c r="AF130" i="46" s="1"/>
  <c r="AF131" i="46" s="1"/>
  <c r="K54" i="43" s="1"/>
  <c r="I129" i="45"/>
  <c r="K124" i="45"/>
  <c r="AG130" i="46" s="1"/>
  <c r="AG131" i="46" s="1"/>
  <c r="L54" i="43" s="1"/>
  <c r="G128" i="45"/>
  <c r="E128" i="45"/>
  <c r="AE198" i="79" s="1"/>
  <c r="AE202" i="79" s="1"/>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K573" i="79" l="1"/>
  <c r="Y522" i="46"/>
  <c r="AD522" i="46"/>
  <c r="I64" i="43" s="1"/>
  <c r="Y1117" i="79"/>
  <c r="Y1123" i="79"/>
  <c r="AI517" i="46"/>
  <c r="AI520" i="46"/>
  <c r="AF518" i="46"/>
  <c r="AF520" i="46"/>
  <c r="Y518" i="46"/>
  <c r="Y517" i="46"/>
  <c r="Y519" i="46"/>
  <c r="Y520" i="46"/>
  <c r="AA522" i="46"/>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Y573" i="79" s="1"/>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E199" i="79"/>
  <c r="AD198" i="79"/>
  <c r="AD201" i="79" s="1"/>
  <c r="AE381" i="79"/>
  <c r="AE384" i="79" s="1"/>
  <c r="AD564" i="79"/>
  <c r="AE203" i="79"/>
  <c r="AL747" i="79"/>
  <c r="AL757" i="79" s="1"/>
  <c r="Q76" i="43" s="1"/>
  <c r="AE747" i="79"/>
  <c r="AE757" i="79" s="1"/>
  <c r="J76" i="43" s="1"/>
  <c r="AI747" i="79"/>
  <c r="AG747" i="79"/>
  <c r="AF747" i="79"/>
  <c r="AF757" i="79" s="1"/>
  <c r="K76" i="43" s="1"/>
  <c r="Z747" i="79"/>
  <c r="Z757" i="79" s="1"/>
  <c r="AD747" i="79"/>
  <c r="AC747" i="79"/>
  <c r="AC757" i="79" s="1"/>
  <c r="H76" i="43" s="1"/>
  <c r="AJ747" i="79"/>
  <c r="AJ757" i="79" s="1"/>
  <c r="O76" i="43" s="1"/>
  <c r="AH747" i="79"/>
  <c r="AH757" i="79" s="1"/>
  <c r="M76" i="43" s="1"/>
  <c r="AA747" i="79"/>
  <c r="AA757" i="79" s="1"/>
  <c r="AB747" i="79"/>
  <c r="AB757" i="79" s="1"/>
  <c r="AK747" i="79"/>
  <c r="AE200" i="79"/>
  <c r="AH132" i="46"/>
  <c r="M55" i="43"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AA389" i="79"/>
  <c r="AF522" i="46"/>
  <c r="K64" i="43" s="1"/>
  <c r="AF519" i="46"/>
  <c r="AI381" i="79"/>
  <c r="AI383" i="79" s="1"/>
  <c r="AG522" i="46"/>
  <c r="L64" i="43" s="1"/>
  <c r="Y757"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P73" i="43"/>
  <c r="AL132" i="46"/>
  <c r="Q55" i="43" s="1"/>
  <c r="AK132" i="46"/>
  <c r="P55" i="43" s="1"/>
  <c r="AK262" i="46"/>
  <c r="P58" i="43" s="1"/>
  <c r="AL262" i="46"/>
  <c r="Q58" i="43" s="1"/>
  <c r="AL522" i="46"/>
  <c r="Q64" i="43" s="1"/>
  <c r="AK517" i="46"/>
  <c r="AL390" i="46"/>
  <c r="AL388" i="46"/>
  <c r="AK522" i="46"/>
  <c r="P64" i="43" s="1"/>
  <c r="AK260" i="46"/>
  <c r="AK259" i="46"/>
  <c r="AL517" i="46"/>
  <c r="AL260" i="46"/>
  <c r="AL259" i="46"/>
  <c r="AK568" i="79"/>
  <c r="AK566" i="79"/>
  <c r="AK567" i="79"/>
  <c r="AK570" i="79"/>
  <c r="AK569" i="79"/>
  <c r="AK571" i="79"/>
  <c r="AK565" i="79"/>
  <c r="Y260" i="46"/>
  <c r="AC262" i="46"/>
  <c r="H58" i="43" s="1"/>
  <c r="AC390" i="46"/>
  <c r="AD390" i="46"/>
  <c r="Z517" i="46"/>
  <c r="Z522" i="46"/>
  <c r="AD517" i="46"/>
  <c r="AB522" i="46"/>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Y756" i="79" l="1"/>
  <c r="T18" i="47"/>
  <c r="P20" i="47"/>
  <c r="Q15" i="47"/>
  <c r="S23" i="47"/>
  <c r="U17" i="47"/>
  <c r="R26" i="47"/>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AM131" i="46"/>
  <c r="C93" i="43" s="1"/>
  <c r="AM262" i="46"/>
  <c r="D104" i="43" s="1"/>
  <c r="AM518" i="46"/>
  <c r="AM132" i="46"/>
  <c r="C104" i="43" s="1"/>
  <c r="AM520" i="46"/>
  <c r="AM260" i="46"/>
  <c r="AM519" i="46"/>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AD389" i="79"/>
  <c r="I70" i="43" s="1"/>
  <c r="Z383" i="79"/>
  <c r="AL567" i="79"/>
  <c r="Z387" i="79"/>
  <c r="AB199" i="79"/>
  <c r="AB385" i="79"/>
  <c r="AK203" i="79"/>
  <c r="AA200" i="79"/>
  <c r="AA205" i="79"/>
  <c r="AE385" i="79"/>
  <c r="AB387" i="79"/>
  <c r="AB386" i="79"/>
  <c r="AB389" i="79"/>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Z385" i="79"/>
  <c r="AC565" i="79"/>
  <c r="AC199" i="79"/>
  <c r="AC387" i="79"/>
  <c r="AF382" i="79"/>
  <c r="AE570" i="79"/>
  <c r="AD566" i="79"/>
  <c r="AC389" i="79"/>
  <c r="H70" i="43" s="1"/>
  <c r="AI571" i="79"/>
  <c r="AI568" i="79"/>
  <c r="AC386" i="79"/>
  <c r="Z205" i="79"/>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AH571" i="79"/>
  <c r="AH570" i="79"/>
  <c r="AH567" i="79"/>
  <c r="AA1120" i="79"/>
  <c r="AA1119" i="79"/>
  <c r="AA1117" i="79"/>
  <c r="AA1115" i="79"/>
  <c r="AA1122" i="79"/>
  <c r="AA1114" i="79"/>
  <c r="AA1121" i="79"/>
  <c r="AA1123" i="79"/>
  <c r="AA1118" i="79"/>
  <c r="AA1116" i="79"/>
  <c r="AI387" i="79"/>
  <c r="Z565" i="79"/>
  <c r="Z567" i="79"/>
  <c r="Z573" i="79"/>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AM383" i="79" s="1"/>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D75" i="43"/>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K572" i="79"/>
  <c r="P72" i="43" s="1"/>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R54" i="43" l="1"/>
  <c r="Z756" i="79"/>
  <c r="Y572" i="79"/>
  <c r="AM382" i="79"/>
  <c r="AM384" i="79"/>
  <c r="AM205" i="79"/>
  <c r="AD572" i="79"/>
  <c r="I72" i="43" s="1"/>
  <c r="AJ572" i="79"/>
  <c r="O72" i="43" s="1"/>
  <c r="AM521" i="46"/>
  <c r="AM523" i="46" s="1"/>
  <c r="U31" i="47"/>
  <c r="R55" i="43"/>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571" i="79"/>
  <c r="AM753" i="79"/>
  <c r="AM1123" i="79"/>
  <c r="AM751" i="79"/>
  <c r="AM1121" i="79"/>
  <c r="AM752" i="79"/>
  <c r="AM202" i="79"/>
  <c r="AM203" i="79"/>
  <c r="AM566" i="79"/>
  <c r="D79" i="43"/>
  <c r="R79" i="43" s="1"/>
  <c r="AM941" i="79"/>
  <c r="K104" i="43" s="1"/>
  <c r="AM935" i="79"/>
  <c r="AM387" i="79"/>
  <c r="AM568" i="79"/>
  <c r="R73" i="43"/>
  <c r="AM573" i="79"/>
  <c r="AM392" i="46"/>
  <c r="E104" i="43" s="1"/>
  <c r="AM565" i="79"/>
  <c r="AM937" i="79"/>
  <c r="AM389" i="79"/>
  <c r="H104" i="43" s="1"/>
  <c r="AM569" i="79"/>
  <c r="AK391" i="46"/>
  <c r="P60" i="43" s="1"/>
  <c r="AM386" i="79"/>
  <c r="AM385" i="79"/>
  <c r="AM570" i="79"/>
  <c r="AM931" i="79"/>
  <c r="AM933" i="79"/>
  <c r="AM1125" i="79"/>
  <c r="L104" i="43" s="1"/>
  <c r="G104" i="43"/>
  <c r="AM936" i="79"/>
  <c r="AM755" i="79"/>
  <c r="AM939" i="79"/>
  <c r="AM938" i="79"/>
  <c r="AM757" i="79"/>
  <c r="D103" i="43"/>
  <c r="C103" i="43"/>
  <c r="AB204" i="79"/>
  <c r="G66" i="43"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E75" i="43"/>
  <c r="J94" i="43"/>
  <c r="L97" i="43"/>
  <c r="AL756" i="79"/>
  <c r="Q75" i="43" s="1"/>
  <c r="AF756" i="79"/>
  <c r="K75" i="43" s="1"/>
  <c r="AD940" i="79"/>
  <c r="I78" i="43" s="1"/>
  <c r="J95" i="43"/>
  <c r="I96" i="43"/>
  <c r="D72" i="43"/>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202" i="47" l="1"/>
  <c r="V197" i="47"/>
  <c r="M202" i="47"/>
  <c r="L171" i="47"/>
  <c r="R227" i="47"/>
  <c r="N191" i="47"/>
  <c r="T175" i="47"/>
  <c r="S225" i="47"/>
  <c r="Q215" i="47"/>
  <c r="P189" i="47"/>
  <c r="K191" i="47"/>
  <c r="K201" i="47"/>
  <c r="K233" i="47"/>
  <c r="K202" i="47"/>
  <c r="K230" i="47"/>
  <c r="K221" i="47"/>
  <c r="K215" i="47"/>
  <c r="K171" i="47"/>
  <c r="K169" i="47"/>
  <c r="K186" i="47"/>
  <c r="K227" i="47"/>
  <c r="K231" i="47"/>
  <c r="K200" i="47"/>
  <c r="K173" i="47"/>
  <c r="K232" i="47"/>
  <c r="K218" i="47"/>
  <c r="K225" i="47"/>
  <c r="K195" i="47"/>
  <c r="K203" i="47"/>
  <c r="K226" i="47"/>
  <c r="K205" i="47"/>
  <c r="K198" i="47"/>
  <c r="K211" i="47"/>
  <c r="K206" i="47"/>
  <c r="K167" i="47"/>
  <c r="K172" i="47"/>
  <c r="K213" i="47"/>
  <c r="K182" i="47"/>
  <c r="K174" i="47"/>
  <c r="K180" i="47"/>
  <c r="K181" i="47"/>
  <c r="K235" i="47"/>
  <c r="K217" i="47"/>
  <c r="K204" i="47"/>
  <c r="K188" i="47"/>
  <c r="K229" i="47"/>
  <c r="K219" i="47"/>
  <c r="K184" i="47"/>
  <c r="H20" i="43"/>
  <c r="Q231" i="47"/>
  <c r="U172" i="47"/>
  <c r="M203" i="47"/>
  <c r="S213" i="47"/>
  <c r="K189" i="47"/>
  <c r="P217" i="47"/>
  <c r="Q165" i="47"/>
  <c r="N229" i="47"/>
  <c r="R213" i="47"/>
  <c r="S235" i="47"/>
  <c r="T191" i="47"/>
  <c r="V201" i="47"/>
  <c r="M236" i="47"/>
  <c r="Q214" i="47"/>
  <c r="K197" i="47"/>
  <c r="U211" i="47"/>
  <c r="L199" i="47"/>
  <c r="T206" i="47"/>
  <c r="N169" i="47"/>
  <c r="V183" i="47"/>
  <c r="Q190" i="47"/>
  <c r="R228" i="47"/>
  <c r="R167" i="47"/>
  <c r="K170" i="47"/>
  <c r="L205" i="47"/>
  <c r="T221" i="47"/>
  <c r="R165" i="47"/>
  <c r="R176" i="47"/>
  <c r="P202" i="47"/>
  <c r="P201" i="47"/>
  <c r="P171" i="47"/>
  <c r="P198" i="47"/>
  <c r="P226" i="47"/>
  <c r="P206" i="47"/>
  <c r="P221" i="47"/>
  <c r="P228" i="47"/>
  <c r="P184" i="47"/>
  <c r="P231" i="47"/>
  <c r="P225" i="47"/>
  <c r="P232" i="47"/>
  <c r="P215" i="47"/>
  <c r="P196" i="47"/>
  <c r="P190" i="47"/>
  <c r="P200" i="47"/>
  <c r="P180" i="47"/>
  <c r="P168" i="47"/>
  <c r="P236" i="47"/>
  <c r="P191" i="47"/>
  <c r="P216" i="47"/>
  <c r="P233" i="47"/>
  <c r="P175" i="47"/>
  <c r="P170" i="47"/>
  <c r="P227" i="47"/>
  <c r="P204" i="47"/>
  <c r="P234" i="47"/>
  <c r="P210" i="47"/>
  <c r="P185" i="47"/>
  <c r="P186" i="47"/>
  <c r="P230" i="47"/>
  <c r="P199" i="47"/>
  <c r="P212" i="47"/>
  <c r="E36" i="43"/>
  <c r="P205" i="47"/>
  <c r="P214" i="47"/>
  <c r="P229" i="47"/>
  <c r="P165" i="47"/>
  <c r="R235" i="47"/>
  <c r="S175" i="47"/>
  <c r="M186" i="47"/>
  <c r="P166" i="47"/>
  <c r="K175" i="47"/>
  <c r="L227" i="47"/>
  <c r="R184" i="47"/>
  <c r="N195" i="47"/>
  <c r="U225" i="47"/>
  <c r="P169" i="47"/>
  <c r="P211" i="47"/>
  <c r="Q172" i="47"/>
  <c r="M212" i="47"/>
  <c r="R236" i="47"/>
  <c r="K183" i="47"/>
  <c r="S210" i="47"/>
  <c r="L197" i="47"/>
  <c r="P203" i="47"/>
  <c r="N173" i="47"/>
  <c r="Q187" i="47"/>
  <c r="R197" i="47"/>
  <c r="S169" i="47"/>
  <c r="M216" i="47"/>
  <c r="S167" i="47"/>
  <c r="K166" i="47"/>
  <c r="L198" i="47"/>
  <c r="N211" i="47"/>
  <c r="U165" i="47"/>
  <c r="T170" i="47"/>
  <c r="P235" i="47"/>
  <c r="U232" i="47"/>
  <c r="T186" i="47"/>
  <c r="M170" i="47"/>
  <c r="K236" i="47"/>
  <c r="V184" i="47"/>
  <c r="L217" i="47"/>
  <c r="U185" i="47"/>
  <c r="N189" i="47"/>
  <c r="T168" i="47"/>
  <c r="R217" i="47"/>
  <c r="V217" i="47"/>
  <c r="R171" i="47"/>
  <c r="M206" i="47"/>
  <c r="S171" i="47"/>
  <c r="K199" i="47"/>
  <c r="T215" i="47"/>
  <c r="L169" i="47"/>
  <c r="N215" i="47"/>
  <c r="V219" i="47"/>
  <c r="R190" i="47"/>
  <c r="U191" i="47"/>
  <c r="T165" i="47"/>
  <c r="M232" i="47"/>
  <c r="T196" i="47"/>
  <c r="Q213" i="47"/>
  <c r="L182" i="47"/>
  <c r="N232" i="47"/>
  <c r="T189" i="47"/>
  <c r="R57" i="43"/>
  <c r="J213" i="47"/>
  <c r="J226" i="47"/>
  <c r="J216" i="47"/>
  <c r="J186" i="47"/>
  <c r="J202" i="47"/>
  <c r="J181" i="47"/>
  <c r="J175" i="47"/>
  <c r="J229" i="47"/>
  <c r="J219" i="47"/>
  <c r="J212" i="47"/>
  <c r="J182" i="47"/>
  <c r="J198" i="47"/>
  <c r="J188" i="47"/>
  <c r="J165" i="47"/>
  <c r="J225" i="47"/>
  <c r="J215" i="47"/>
  <c r="J210" i="47"/>
  <c r="J205" i="47"/>
  <c r="J180" i="47"/>
  <c r="J203" i="47"/>
  <c r="J173" i="47"/>
  <c r="J236" i="47"/>
  <c r="J218" i="47"/>
  <c r="J211" i="47"/>
  <c r="E30" i="43"/>
  <c r="J201" i="47"/>
  <c r="J189" i="47"/>
  <c r="J195" i="47"/>
  <c r="J168" i="47"/>
  <c r="J232" i="47"/>
  <c r="J214" i="47"/>
  <c r="J235" i="47"/>
  <c r="J204" i="47"/>
  <c r="J191" i="47"/>
  <c r="J184" i="47"/>
  <c r="J167" i="47"/>
  <c r="J176" i="47"/>
  <c r="J228" i="47"/>
  <c r="J233" i="47"/>
  <c r="J231" i="47"/>
  <c r="J200" i="47"/>
  <c r="J187" i="47"/>
  <c r="J185" i="47"/>
  <c r="J169" i="47"/>
  <c r="J166" i="47"/>
  <c r="J221" i="47"/>
  <c r="J234" i="47"/>
  <c r="J227" i="47"/>
  <c r="J197" i="47"/>
  <c r="J183" i="47"/>
  <c r="J199" i="47"/>
  <c r="J170" i="47"/>
  <c r="J172" i="47"/>
  <c r="J217" i="47"/>
  <c r="J230" i="47"/>
  <c r="J220" i="47"/>
  <c r="J190" i="47"/>
  <c r="J206" i="47"/>
  <c r="J196" i="47"/>
  <c r="J174" i="47"/>
  <c r="J171" i="47"/>
  <c r="U47" i="47"/>
  <c r="U200" i="47"/>
  <c r="U183" i="47"/>
  <c r="U180" i="47"/>
  <c r="U204" i="47"/>
  <c r="U184" i="47"/>
  <c r="U196" i="47"/>
  <c r="U236" i="47"/>
  <c r="U203" i="47"/>
  <c r="U186" i="47"/>
  <c r="U168" i="47"/>
  <c r="U210" i="47"/>
  <c r="U176" i="47"/>
  <c r="U226" i="47"/>
  <c r="U170" i="47"/>
  <c r="U190" i="47"/>
  <c r="U174" i="47"/>
  <c r="U171" i="47"/>
  <c r="U206" i="47"/>
  <c r="U175" i="47"/>
  <c r="U229" i="47"/>
  <c r="U213" i="47"/>
  <c r="U219" i="47"/>
  <c r="U216" i="47"/>
  <c r="U217" i="47"/>
  <c r="U198" i="47"/>
  <c r="U189" i="47"/>
  <c r="U173" i="47"/>
  <c r="U220" i="47"/>
  <c r="U181" i="47"/>
  <c r="U182" i="47"/>
  <c r="U166" i="47"/>
  <c r="E41" i="43"/>
  <c r="U197" i="47"/>
  <c r="U235" i="47"/>
  <c r="U233" i="47"/>
  <c r="U169" i="47"/>
  <c r="U212" i="47"/>
  <c r="U214" i="47"/>
  <c r="U215" i="47"/>
  <c r="U230" i="47"/>
  <c r="V168" i="47"/>
  <c r="S215" i="47"/>
  <c r="P183" i="47"/>
  <c r="M173" i="47"/>
  <c r="K214" i="47"/>
  <c r="Q196" i="47"/>
  <c r="L206" i="47"/>
  <c r="S196" i="47"/>
  <c r="N187" i="47"/>
  <c r="P174" i="47"/>
  <c r="V200" i="47"/>
  <c r="Q229" i="47"/>
  <c r="U201" i="47"/>
  <c r="M199" i="47"/>
  <c r="T174" i="47"/>
  <c r="K168" i="47"/>
  <c r="P220" i="47"/>
  <c r="N236" i="47"/>
  <c r="Q235" i="47"/>
  <c r="U221" i="47"/>
  <c r="S228" i="47"/>
  <c r="P173" i="47"/>
  <c r="P188" i="47"/>
  <c r="R225" i="47"/>
  <c r="N218" i="47"/>
  <c r="P187" i="47"/>
  <c r="P219" i="47"/>
  <c r="I235" i="47"/>
  <c r="I217" i="47"/>
  <c r="I215" i="47"/>
  <c r="I198" i="47"/>
  <c r="E29" i="43"/>
  <c r="I201" i="47"/>
  <c r="I202" i="47"/>
  <c r="I175" i="47"/>
  <c r="I231" i="47"/>
  <c r="I213" i="47"/>
  <c r="I211" i="47"/>
  <c r="I195" i="47"/>
  <c r="I204" i="47"/>
  <c r="I165" i="47"/>
  <c r="I187" i="47"/>
  <c r="I172" i="47"/>
  <c r="I225" i="47"/>
  <c r="I214" i="47"/>
  <c r="I220" i="47"/>
  <c r="I196" i="47"/>
  <c r="I200" i="47"/>
  <c r="I191" i="47"/>
  <c r="I199" i="47"/>
  <c r="I176" i="47"/>
  <c r="I218" i="47"/>
  <c r="I210" i="47"/>
  <c r="I216" i="47"/>
  <c r="I189" i="47"/>
  <c r="I167" i="47"/>
  <c r="I203" i="47"/>
  <c r="I188" i="47"/>
  <c r="I174" i="47"/>
  <c r="I236" i="47"/>
  <c r="I234" i="47"/>
  <c r="I212" i="47"/>
  <c r="I185" i="47"/>
  <c r="I190" i="47"/>
  <c r="I183" i="47"/>
  <c r="I206" i="47"/>
  <c r="I170" i="47"/>
  <c r="I232" i="47"/>
  <c r="I230" i="47"/>
  <c r="I229" i="47"/>
  <c r="I181" i="47"/>
  <c r="I186" i="47"/>
  <c r="I180" i="47"/>
  <c r="I169" i="47"/>
  <c r="I150" i="47"/>
  <c r="I228" i="47"/>
  <c r="I226" i="47"/>
  <c r="I227" i="47"/>
  <c r="I168" i="47"/>
  <c r="I182" i="47"/>
  <c r="I184" i="47"/>
  <c r="I171" i="47"/>
  <c r="I221" i="47"/>
  <c r="I219" i="47"/>
  <c r="I233" i="47"/>
  <c r="I197" i="47"/>
  <c r="I205" i="47"/>
  <c r="I166" i="47"/>
  <c r="I173" i="47"/>
  <c r="V220" i="47"/>
  <c r="V227" i="47"/>
  <c r="V221" i="47"/>
  <c r="V176" i="47"/>
  <c r="V167" i="47"/>
  <c r="V232" i="47"/>
  <c r="V236" i="47"/>
  <c r="V235" i="47"/>
  <c r="V199" i="47"/>
  <c r="V170" i="47"/>
  <c r="V214" i="47"/>
  <c r="V180" i="47"/>
  <c r="V226" i="47"/>
  <c r="V225" i="47"/>
  <c r="V213" i="47"/>
  <c r="V196" i="47"/>
  <c r="V191" i="47"/>
  <c r="V171" i="47"/>
  <c r="V185" i="47"/>
  <c r="V182" i="47"/>
  <c r="V233" i="47"/>
  <c r="V210" i="47"/>
  <c r="V173" i="47"/>
  <c r="V186" i="47"/>
  <c r="V211" i="47"/>
  <c r="V174" i="47"/>
  <c r="V215" i="47"/>
  <c r="V230" i="47"/>
  <c r="V198" i="47"/>
  <c r="V172" i="47"/>
  <c r="V187" i="47"/>
  <c r="V205" i="47"/>
  <c r="V175" i="47"/>
  <c r="V181" i="47"/>
  <c r="V188" i="47"/>
  <c r="V229" i="47"/>
  <c r="E42" i="43"/>
  <c r="V195" i="47"/>
  <c r="V204" i="47"/>
  <c r="V165" i="47"/>
  <c r="V234" i="47"/>
  <c r="M229" i="47"/>
  <c r="M213" i="47"/>
  <c r="M182" i="47"/>
  <c r="M166" i="47"/>
  <c r="M214" i="47"/>
  <c r="M174" i="47"/>
  <c r="M215" i="47"/>
  <c r="M219" i="47"/>
  <c r="M185" i="47"/>
  <c r="M181" i="47"/>
  <c r="M228" i="47"/>
  <c r="M218" i="47"/>
  <c r="M233" i="47"/>
  <c r="M188" i="47"/>
  <c r="M204" i="47"/>
  <c r="M234" i="47"/>
  <c r="M171" i="47"/>
  <c r="M169" i="47"/>
  <c r="M231" i="47"/>
  <c r="M195" i="47"/>
  <c r="M168" i="47"/>
  <c r="M180" i="47"/>
  <c r="M217" i="47"/>
  <c r="M210" i="47"/>
  <c r="M176" i="47"/>
  <c r="M225" i="47"/>
  <c r="M190" i="47"/>
  <c r="M201" i="47"/>
  <c r="M226" i="47"/>
  <c r="M221" i="47"/>
  <c r="M197" i="47"/>
  <c r="E33" i="43"/>
  <c r="M184" i="47"/>
  <c r="M230" i="47"/>
  <c r="M187" i="47"/>
  <c r="M191" i="47"/>
  <c r="M165" i="47"/>
  <c r="M198" i="47"/>
  <c r="L81" i="47"/>
  <c r="L186" i="47"/>
  <c r="L190" i="47"/>
  <c r="L215" i="47"/>
  <c r="L236" i="47"/>
  <c r="L189" i="47"/>
  <c r="L216" i="47"/>
  <c r="E32" i="43"/>
  <c r="L180" i="47"/>
  <c r="L225" i="47"/>
  <c r="L219" i="47"/>
  <c r="L204" i="47"/>
  <c r="L183" i="47"/>
  <c r="L187" i="47"/>
  <c r="L170" i="47"/>
  <c r="L229" i="47"/>
  <c r="L195" i="47"/>
  <c r="L210" i="47"/>
  <c r="L221" i="47"/>
  <c r="L228" i="47"/>
  <c r="L166" i="47"/>
  <c r="L165" i="47"/>
  <c r="L201" i="47"/>
  <c r="L231" i="47"/>
  <c r="L235" i="47"/>
  <c r="L196" i="47"/>
  <c r="L175" i="47"/>
  <c r="L212" i="47"/>
  <c r="L181" i="47"/>
  <c r="L214" i="47"/>
  <c r="L218" i="47"/>
  <c r="L184" i="47"/>
  <c r="L185" i="47"/>
  <c r="L226" i="47"/>
  <c r="L174" i="47"/>
  <c r="L191" i="47"/>
  <c r="L188" i="47"/>
  <c r="L233" i="47"/>
  <c r="L167" i="47"/>
  <c r="L176" i="47"/>
  <c r="L232" i="47"/>
  <c r="L172" i="47"/>
  <c r="L168" i="47"/>
  <c r="R180" i="47"/>
  <c r="T226" i="47"/>
  <c r="M235" i="47"/>
  <c r="V228" i="47"/>
  <c r="K220" i="47"/>
  <c r="R212" i="47"/>
  <c r="L203" i="47"/>
  <c r="T203" i="47"/>
  <c r="N174" i="47"/>
  <c r="V190" i="47"/>
  <c r="Q191" i="47"/>
  <c r="R233" i="47"/>
  <c r="S203" i="47"/>
  <c r="M205" i="47"/>
  <c r="P172" i="47"/>
  <c r="K176" i="47"/>
  <c r="L230" i="47"/>
  <c r="Q199" i="47"/>
  <c r="N225" i="47"/>
  <c r="U167" i="47"/>
  <c r="T169" i="47"/>
  <c r="T236" i="47"/>
  <c r="V169" i="47"/>
  <c r="M196" i="47"/>
  <c r="K234" i="47"/>
  <c r="U231" i="47"/>
  <c r="V189" i="47"/>
  <c r="N181" i="47"/>
  <c r="M189" i="47"/>
  <c r="R68" i="47"/>
  <c r="R215" i="47"/>
  <c r="E38" i="43"/>
  <c r="R226" i="47"/>
  <c r="R229" i="47"/>
  <c r="R182" i="47"/>
  <c r="R186" i="47"/>
  <c r="R181" i="47"/>
  <c r="R185" i="47"/>
  <c r="R205" i="47"/>
  <c r="R199" i="47"/>
  <c r="R211" i="47"/>
  <c r="R202" i="47"/>
  <c r="R169" i="47"/>
  <c r="R166" i="47"/>
  <c r="R204" i="47"/>
  <c r="R173" i="47"/>
  <c r="R172" i="47"/>
  <c r="R168" i="47"/>
  <c r="R201" i="47"/>
  <c r="R216" i="47"/>
  <c r="R231" i="47"/>
  <c r="R230" i="47"/>
  <c r="R200" i="47"/>
  <c r="R220" i="47"/>
  <c r="R187" i="47"/>
  <c r="R196" i="47"/>
  <c r="R232" i="47"/>
  <c r="R214" i="47"/>
  <c r="R189" i="47"/>
  <c r="R195" i="47"/>
  <c r="R203" i="47"/>
  <c r="R170" i="47"/>
  <c r="R210" i="47"/>
  <c r="R221" i="47"/>
  <c r="R174" i="47"/>
  <c r="R234" i="47"/>
  <c r="R191" i="47"/>
  <c r="O98" i="47"/>
  <c r="O235" i="47"/>
  <c r="O229" i="47"/>
  <c r="O230" i="47"/>
  <c r="O188" i="47"/>
  <c r="O185" i="47"/>
  <c r="O202" i="47"/>
  <c r="O175" i="47"/>
  <c r="O166" i="47"/>
  <c r="O231" i="47"/>
  <c r="O225" i="47"/>
  <c r="O219" i="47"/>
  <c r="O184" i="47"/>
  <c r="O204" i="47"/>
  <c r="O181" i="47"/>
  <c r="O170" i="47"/>
  <c r="O174" i="47"/>
  <c r="O227" i="47"/>
  <c r="O218" i="47"/>
  <c r="O215" i="47"/>
  <c r="O180" i="47"/>
  <c r="O200" i="47"/>
  <c r="O191" i="47"/>
  <c r="O165" i="47"/>
  <c r="O173" i="47"/>
  <c r="O220" i="47"/>
  <c r="O214" i="47"/>
  <c r="O236" i="47"/>
  <c r="E35" i="43"/>
  <c r="O197" i="47"/>
  <c r="O182" i="47"/>
  <c r="O168" i="47"/>
  <c r="O216" i="47"/>
  <c r="O210" i="47"/>
  <c r="O228" i="47"/>
  <c r="O203" i="47"/>
  <c r="O190" i="47"/>
  <c r="O183" i="47"/>
  <c r="O176" i="47"/>
  <c r="O212" i="47"/>
  <c r="O226" i="47"/>
  <c r="O213" i="47"/>
  <c r="O199" i="47"/>
  <c r="O201" i="47"/>
  <c r="O198" i="47"/>
  <c r="O171" i="47"/>
  <c r="O211" i="47"/>
  <c r="O221" i="47"/>
  <c r="O217" i="47"/>
  <c r="O206" i="47"/>
  <c r="O196" i="47"/>
  <c r="O205" i="47"/>
  <c r="O186" i="47"/>
  <c r="O169" i="47"/>
  <c r="O232" i="47"/>
  <c r="O233" i="47"/>
  <c r="O234" i="47"/>
  <c r="O195" i="47"/>
  <c r="O189" i="47"/>
  <c r="O187" i="47"/>
  <c r="O167" i="47"/>
  <c r="O172" i="47"/>
  <c r="S195" i="47"/>
  <c r="P213" i="47"/>
  <c r="M211" i="47"/>
  <c r="Q218" i="47"/>
  <c r="E31" i="43"/>
  <c r="U218" i="47"/>
  <c r="L200" i="47"/>
  <c r="P197" i="47"/>
  <c r="N172" i="47"/>
  <c r="Q195" i="47"/>
  <c r="R183" i="47"/>
  <c r="U234" i="47"/>
  <c r="T181" i="47"/>
  <c r="M172" i="47"/>
  <c r="K228" i="47"/>
  <c r="V218" i="47"/>
  <c r="L220" i="47"/>
  <c r="R198" i="47"/>
  <c r="N188" i="47"/>
  <c r="S166" i="47"/>
  <c r="P195" i="47"/>
  <c r="P218" i="47"/>
  <c r="R188" i="47"/>
  <c r="M200" i="47"/>
  <c r="K212" i="47"/>
  <c r="P176" i="47"/>
  <c r="Q204" i="47"/>
  <c r="T218" i="47"/>
  <c r="T190" i="47"/>
  <c r="N176" i="47"/>
  <c r="N168" i="47"/>
  <c r="N206" i="47"/>
  <c r="E34" i="43"/>
  <c r="N184" i="47"/>
  <c r="N166" i="47"/>
  <c r="N171" i="47"/>
  <c r="N217" i="47"/>
  <c r="N210" i="47"/>
  <c r="N175" i="47"/>
  <c r="N205" i="47"/>
  <c r="N186" i="47"/>
  <c r="N216" i="47"/>
  <c r="N221" i="47"/>
  <c r="N182" i="47"/>
  <c r="N196" i="47"/>
  <c r="N199" i="47"/>
  <c r="N234" i="47"/>
  <c r="N227" i="47"/>
  <c r="N204" i="47"/>
  <c r="N198" i="47"/>
  <c r="N202" i="47"/>
  <c r="N170" i="47"/>
  <c r="N180" i="47"/>
  <c r="N233" i="47"/>
  <c r="N213" i="47"/>
  <c r="N201" i="47"/>
  <c r="N165" i="47"/>
  <c r="N214" i="47"/>
  <c r="N235" i="47"/>
  <c r="N212" i="47"/>
  <c r="N190" i="47"/>
  <c r="N183" i="47"/>
  <c r="N228" i="47"/>
  <c r="N226" i="47"/>
  <c r="N230" i="47"/>
  <c r="N203" i="47"/>
  <c r="N200" i="47"/>
  <c r="N220" i="47"/>
  <c r="P181" i="47"/>
  <c r="Q167" i="47"/>
  <c r="M220" i="47"/>
  <c r="R218" i="47"/>
  <c r="K187" i="47"/>
  <c r="S220" i="47"/>
  <c r="L173" i="47"/>
  <c r="N219" i="47"/>
  <c r="V212" i="47"/>
  <c r="R206" i="47"/>
  <c r="U195" i="47"/>
  <c r="S233" i="47"/>
  <c r="P182" i="47"/>
  <c r="M175" i="47"/>
  <c r="K210" i="47"/>
  <c r="L213" i="47"/>
  <c r="U199" i="47"/>
  <c r="N185" i="47"/>
  <c r="V216" i="47"/>
  <c r="U205" i="47"/>
  <c r="M167" i="47"/>
  <c r="K190" i="47"/>
  <c r="L211" i="47"/>
  <c r="U188" i="47"/>
  <c r="N167" i="47"/>
  <c r="V202" i="47"/>
  <c r="K165" i="47"/>
  <c r="T75" i="47"/>
  <c r="T187" i="47"/>
  <c r="T216" i="47"/>
  <c r="T172" i="47"/>
  <c r="T195" i="47"/>
  <c r="T184" i="47"/>
  <c r="T185" i="47"/>
  <c r="T197" i="47"/>
  <c r="T166" i="47"/>
  <c r="T167" i="47"/>
  <c r="T213" i="47"/>
  <c r="T180" i="47"/>
  <c r="T231" i="47"/>
  <c r="T219" i="47"/>
  <c r="T171" i="47"/>
  <c r="T214" i="47"/>
  <c r="T212" i="47"/>
  <c r="T235" i="47"/>
  <c r="T201" i="47"/>
  <c r="T198" i="47"/>
  <c r="T233" i="47"/>
  <c r="T199" i="47"/>
  <c r="E40" i="43"/>
  <c r="T211" i="47"/>
  <c r="T173" i="47"/>
  <c r="T232" i="47"/>
  <c r="T204" i="47"/>
  <c r="T205" i="47"/>
  <c r="T234" i="47"/>
  <c r="T220" i="47"/>
  <c r="T176" i="47"/>
  <c r="T210" i="47"/>
  <c r="T225" i="47"/>
  <c r="T182" i="47"/>
  <c r="T228" i="47"/>
  <c r="T188" i="47"/>
  <c r="T217" i="47"/>
  <c r="T202" i="47"/>
  <c r="T230" i="47"/>
  <c r="T183" i="47"/>
  <c r="T200" i="47"/>
  <c r="S197" i="47"/>
  <c r="S191" i="47"/>
  <c r="S226" i="47"/>
  <c r="S205" i="47"/>
  <c r="S200" i="47"/>
  <c r="S185" i="47"/>
  <c r="S188" i="47"/>
  <c r="S212" i="47"/>
  <c r="S176" i="47"/>
  <c r="S204" i="47"/>
  <c r="S184" i="47"/>
  <c r="S168" i="47"/>
  <c r="S165" i="47"/>
  <c r="S190" i="47"/>
  <c r="S189" i="47"/>
  <c r="S227" i="47"/>
  <c r="S211" i="47"/>
  <c r="S218" i="47"/>
  <c r="S221" i="47"/>
  <c r="S231" i="47"/>
  <c r="S182" i="47"/>
  <c r="S206" i="47"/>
  <c r="S234" i="47"/>
  <c r="S181" i="47"/>
  <c r="S199" i="47"/>
  <c r="S170" i="47"/>
  <c r="S232" i="47"/>
  <c r="S217" i="47"/>
  <c r="S174" i="47"/>
  <c r="S183" i="47"/>
  <c r="S236" i="47"/>
  <c r="S172" i="47"/>
  <c r="S186" i="47"/>
  <c r="S230" i="47"/>
  <c r="S216" i="47"/>
  <c r="S214" i="47"/>
  <c r="S229" i="47"/>
  <c r="S173" i="47"/>
  <c r="S219" i="47"/>
  <c r="S198" i="47"/>
  <c r="S180" i="47"/>
  <c r="Q173" i="47"/>
  <c r="Q217" i="47"/>
  <c r="Q232" i="47"/>
  <c r="Q169" i="47"/>
  <c r="Q225" i="47"/>
  <c r="Q205" i="47"/>
  <c r="Q211" i="47"/>
  <c r="Q189" i="47"/>
  <c r="Q219" i="47"/>
  <c r="Q234" i="47"/>
  <c r="Q198" i="47"/>
  <c r="Q182" i="47"/>
  <c r="Q203" i="47"/>
  <c r="Q170" i="47"/>
  <c r="Q200" i="47"/>
  <c r="Q183" i="47"/>
  <c r="Q227" i="47"/>
  <c r="Q202" i="47"/>
  <c r="Q174" i="47"/>
  <c r="Q216" i="47"/>
  <c r="Q220" i="47"/>
  <c r="Q230" i="47"/>
  <c r="Q185" i="47"/>
  <c r="Q186" i="47"/>
  <c r="Q188" i="47"/>
  <c r="Q171" i="47"/>
  <c r="Q166" i="47"/>
  <c r="Q197" i="47"/>
  <c r="E37" i="43"/>
  <c r="Q212" i="47"/>
  <c r="Q226" i="47"/>
  <c r="Q181" i="47"/>
  <c r="Q206" i="47"/>
  <c r="Q201" i="47"/>
  <c r="Q228" i="47"/>
  <c r="Q180" i="47"/>
  <c r="Q210" i="47"/>
  <c r="Q233" i="47"/>
  <c r="Q168" i="47"/>
  <c r="Q184" i="47"/>
  <c r="V206" i="47"/>
  <c r="R175" i="47"/>
  <c r="M183" i="47"/>
  <c r="U227" i="47"/>
  <c r="K185" i="47"/>
  <c r="T227" i="47"/>
  <c r="V166" i="47"/>
  <c r="N231" i="47"/>
  <c r="Q221" i="47"/>
  <c r="U187" i="47"/>
  <c r="S187" i="47"/>
  <c r="T229" i="47"/>
  <c r="M227" i="47"/>
  <c r="V231" i="47"/>
  <c r="K216" i="47"/>
  <c r="R219" i="47"/>
  <c r="L202" i="47"/>
  <c r="S201" i="47"/>
  <c r="N197" i="47"/>
  <c r="P167" i="47"/>
  <c r="V203" i="47"/>
  <c r="Q236" i="47"/>
  <c r="S202" i="47"/>
  <c r="Q175" i="47"/>
  <c r="K196" i="47"/>
  <c r="L234" i="47"/>
  <c r="E39" i="43"/>
  <c r="Q176" i="47"/>
  <c r="U228" i="47"/>
  <c r="U83" i="47"/>
  <c r="AM204" i="79"/>
  <c r="AM206" i="79" s="1"/>
  <c r="J104" i="43"/>
  <c r="I104" i="43"/>
  <c r="R75" i="43"/>
  <c r="R66" i="43"/>
  <c r="R69" i="43"/>
  <c r="R60" i="43"/>
  <c r="R72" i="43"/>
  <c r="Q82" i="47"/>
  <c r="P83" i="47"/>
  <c r="AM391" i="46"/>
  <c r="AM393" i="46" s="1"/>
  <c r="U63" i="47"/>
  <c r="U71" i="47"/>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W197" i="47"/>
  <c r="W227" i="47"/>
  <c r="W229" i="47"/>
  <c r="W212" i="47"/>
  <c r="W216" i="47"/>
  <c r="W220" i="47"/>
  <c r="W211" i="47"/>
  <c r="W215" i="47"/>
  <c r="W195" i="47"/>
  <c r="W233" i="47"/>
  <c r="W226" i="47"/>
  <c r="W230" i="47"/>
  <c r="W234" i="47"/>
  <c r="W210" i="47"/>
  <c r="W214" i="47"/>
  <c r="W232" i="47"/>
  <c r="W219" i="47"/>
  <c r="W236" i="47"/>
  <c r="W218" i="47"/>
  <c r="W225" i="47"/>
  <c r="W231" i="47"/>
  <c r="W235" i="47"/>
  <c r="W184" i="47"/>
  <c r="W221" i="47"/>
  <c r="W228" i="47"/>
  <c r="W170" i="47"/>
  <c r="W174" i="47"/>
  <c r="W176" i="47"/>
  <c r="W172" i="47"/>
  <c r="W175" i="47"/>
  <c r="W171" i="47"/>
  <c r="W169" i="47"/>
  <c r="W206" i="47"/>
  <c r="W199" i="47"/>
  <c r="W187" i="47"/>
  <c r="W202" i="47"/>
  <c r="W173" i="47"/>
  <c r="W180" i="47"/>
  <c r="W183" i="47"/>
  <c r="W203" i="47"/>
  <c r="W191" i="47"/>
  <c r="W165" i="47"/>
  <c r="W201" i="47"/>
  <c r="W188" i="47"/>
  <c r="W213" i="47"/>
  <c r="W166" i="47"/>
  <c r="W182" i="47"/>
  <c r="W186" i="47"/>
  <c r="W190" i="47"/>
  <c r="W167" i="47"/>
  <c r="W200" i="47"/>
  <c r="W204" i="47"/>
  <c r="E43" i="43"/>
  <c r="W205" i="47"/>
  <c r="W168" i="47"/>
  <c r="W181" i="47"/>
  <c r="W185" i="47"/>
  <c r="W189" i="47"/>
  <c r="W196" i="47"/>
  <c r="W198" i="47"/>
  <c r="W217" i="47"/>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T164" i="47" l="1"/>
  <c r="T177" i="47" s="1"/>
  <c r="T179" i="47" s="1"/>
  <c r="T192" i="47" s="1"/>
  <c r="T194" i="47" s="1"/>
  <c r="T207" i="47" s="1"/>
  <c r="T209" i="47" s="1"/>
  <c r="T222" i="47" s="1"/>
  <c r="T224" i="47" s="1"/>
  <c r="T237" i="47" s="1"/>
  <c r="O84" i="43" s="1"/>
  <c r="O85" i="43" s="1"/>
  <c r="Q164" i="47"/>
  <c r="Q177" i="47" s="1"/>
  <c r="Q179" i="47" s="1"/>
  <c r="Q192" i="47" s="1"/>
  <c r="Q194" i="47" s="1"/>
  <c r="Q207" i="47" s="1"/>
  <c r="Q209" i="47" s="1"/>
  <c r="Q222" i="47" s="1"/>
  <c r="Q224" i="47" s="1"/>
  <c r="Q237" i="47" s="1"/>
  <c r="L84" i="43" s="1"/>
  <c r="L85" i="43" s="1"/>
  <c r="P164" i="47"/>
  <c r="P177" i="47" s="1"/>
  <c r="P179" i="47" s="1"/>
  <c r="P192" i="47" s="1"/>
  <c r="P194" i="47" s="1"/>
  <c r="P207" i="47" s="1"/>
  <c r="P209" i="47" s="1"/>
  <c r="P222" i="47" s="1"/>
  <c r="P224" i="47" s="1"/>
  <c r="P237" i="47" s="1"/>
  <c r="K84" i="43" s="1"/>
  <c r="K85" i="43" s="1"/>
  <c r="U164" i="47"/>
  <c r="U177" i="47" s="1"/>
  <c r="U179" i="47" s="1"/>
  <c r="U192" i="47" s="1"/>
  <c r="U194" i="47" s="1"/>
  <c r="U207" i="47" s="1"/>
  <c r="U209" i="47" s="1"/>
  <c r="U222" i="47" s="1"/>
  <c r="U224" i="47" s="1"/>
  <c r="U237" i="47" s="1"/>
  <c r="P84" i="43" s="1"/>
  <c r="F41" i="43" s="1"/>
  <c r="G41" i="43" s="1"/>
  <c r="R164" i="47"/>
  <c r="R177" i="47" s="1"/>
  <c r="R179" i="47" s="1"/>
  <c r="R192" i="47" s="1"/>
  <c r="R194" i="47" s="1"/>
  <c r="R207" i="47" s="1"/>
  <c r="R209" i="47" s="1"/>
  <c r="R222" i="47" s="1"/>
  <c r="R224" i="47" s="1"/>
  <c r="R237" i="47" s="1"/>
  <c r="M84" i="43" s="1"/>
  <c r="M85" i="43" s="1"/>
  <c r="V164" i="47"/>
  <c r="V177" i="47" s="1"/>
  <c r="V179" i="47" s="1"/>
  <c r="V192" i="47" s="1"/>
  <c r="V194" i="47" s="1"/>
  <c r="V207" i="47" s="1"/>
  <c r="V209" i="47" s="1"/>
  <c r="V222" i="47" s="1"/>
  <c r="V224" i="47" s="1"/>
  <c r="V237" i="47" s="1"/>
  <c r="Q84" i="43" s="1"/>
  <c r="F42" i="43" s="1"/>
  <c r="G42" i="43" s="1"/>
  <c r="S164" i="47"/>
  <c r="S177" i="47" s="1"/>
  <c r="S179" i="47" s="1"/>
  <c r="S192" i="47" s="1"/>
  <c r="S194" i="47" s="1"/>
  <c r="S207" i="47" s="1"/>
  <c r="S209" i="47" s="1"/>
  <c r="S222" i="47" s="1"/>
  <c r="S224" i="47" s="1"/>
  <c r="S237" i="47" s="1"/>
  <c r="N84" i="43" s="1"/>
  <c r="F39" i="43" s="1"/>
  <c r="G39"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F40" i="43" l="1"/>
  <c r="G40" i="43" s="1"/>
  <c r="F37" i="43"/>
  <c r="G37" i="43" s="1"/>
  <c r="F38" i="43"/>
  <c r="G38" i="43" s="1"/>
  <c r="F36" i="43"/>
  <c r="G36" i="43" s="1"/>
  <c r="P85" i="43"/>
  <c r="J164" i="47"/>
  <c r="J177" i="47" s="1"/>
  <c r="J179" i="47" s="1"/>
  <c r="J192" i="47" s="1"/>
  <c r="J194" i="47" s="1"/>
  <c r="J207" i="47" s="1"/>
  <c r="J209" i="47" s="1"/>
  <c r="J222" i="47" s="1"/>
  <c r="J224" i="47" s="1"/>
  <c r="J237" i="47" s="1"/>
  <c r="E84" i="43" s="1"/>
  <c r="E85" i="43" s="1"/>
  <c r="N85" i="43"/>
  <c r="O164" i="47"/>
  <c r="O177" i="47" s="1"/>
  <c r="O179" i="47" s="1"/>
  <c r="O192" i="47" s="1"/>
  <c r="O194" i="47" s="1"/>
  <c r="O207" i="47" s="1"/>
  <c r="O209" i="47" s="1"/>
  <c r="O222" i="47" s="1"/>
  <c r="O224" i="47" s="1"/>
  <c r="O237" i="47" s="1"/>
  <c r="J84" i="43" s="1"/>
  <c r="F35" i="43" s="1"/>
  <c r="G35" i="43" s="1"/>
  <c r="Q85" i="43"/>
  <c r="M164" i="47"/>
  <c r="M177" i="47" s="1"/>
  <c r="M179" i="47" s="1"/>
  <c r="M192" i="47" s="1"/>
  <c r="M194" i="47" s="1"/>
  <c r="M207" i="47" s="1"/>
  <c r="M209" i="47" s="1"/>
  <c r="M222" i="47" s="1"/>
  <c r="M224" i="47" s="1"/>
  <c r="M237" i="47" s="1"/>
  <c r="H84" i="43" s="1"/>
  <c r="F33" i="43" s="1"/>
  <c r="G33" i="43" s="1"/>
  <c r="N164" i="47"/>
  <c r="N177" i="47" s="1"/>
  <c r="N179" i="47" s="1"/>
  <c r="N192" i="47" s="1"/>
  <c r="N194" i="47" s="1"/>
  <c r="N207" i="47" s="1"/>
  <c r="N209" i="47" s="1"/>
  <c r="N222" i="47" s="1"/>
  <c r="N224" i="47" s="1"/>
  <c r="N237" i="47" s="1"/>
  <c r="I84" i="43" s="1"/>
  <c r="I85"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H85" i="43" l="1"/>
  <c r="F34" i="43"/>
  <c r="G34" i="43" s="1"/>
  <c r="F30" i="43"/>
  <c r="G30" i="43" s="1"/>
  <c r="J85" i="43"/>
  <c r="D85" i="43"/>
  <c r="L164" i="47"/>
  <c r="L177" i="47" s="1"/>
  <c r="L179" i="47" s="1"/>
  <c r="L192" i="47" s="1"/>
  <c r="L194" i="47" s="1"/>
  <c r="L207" i="47" s="1"/>
  <c r="L209" i="47" s="1"/>
  <c r="L222" i="47" s="1"/>
  <c r="L224" i="47" s="1"/>
  <c r="L237" i="47" s="1"/>
  <c r="G84" i="43" s="1"/>
  <c r="G85" i="43" s="1"/>
  <c r="F29" i="43"/>
  <c r="G29" i="43" s="1"/>
  <c r="W42" i="47"/>
  <c r="D105" i="43" s="1"/>
  <c r="K42" i="47"/>
  <c r="F32" i="43" l="1"/>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<sst xmlns="http://schemas.openxmlformats.org/spreadsheetml/2006/main" count="3333" uniqueCount="799">
  <si>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</si>
  <si>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</si>
  <si>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</si>
  <si>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</si>
  <si>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</si>
  <si>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</si>
  <si>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</si>
  <si>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</si>
  <si>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</si>
  <si>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</si>
  <si>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</si>
  <si>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</si>
  <si>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</si>
  <si>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</si>
  <si>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</si>
  <si>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</si>
  <si>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</si>
  <si>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</si>
  <si>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</si>
  <si>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</si>
  <si>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</si>
  <si>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</si>
  <si>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</si>
  <si>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</si>
  <si>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</si>
  <si>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</si>
  <si>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</si>
  <si>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</si>
  <si>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</si>
  <si>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</si>
  <si>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</si>
  <si>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</si>
  <si>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</si>
  <si>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</si>
  <si>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</si>
  <si>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</si>
  <si>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</si>
  <si>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</si>
  <si>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</si>
  <si>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</si>
  <si>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</si>
  <si>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</si>
  <si>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</si>
  <si>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</si>
  <si>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</si>
  <si>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</si>
  <si>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</si>
  <si>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</si>
  <si>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</si>
  <si>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</si>
  <si>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</si>
  <si>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</si>
  <si>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</si>
  <si>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</si>
  <si>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</si>
  <si>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</si>
  <si>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</si>
  <si>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</si>
  <si>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</si>
  <si>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</si>
  <si>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</si>
  <si>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</si>
  <si>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</si>
  <si>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</si>
  <si>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</si>
  <si>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</si>
  <si>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</si>
  <si>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</si>
  <si>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</si>
  <si>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</si>
  <si>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</si>
  <si>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</si>
  <si>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</si>
  <si>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</si>
  <si>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</si>
  <si>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</si>
  <si>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</si>
  <si>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</si>
  <si>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</si>
  <si>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</si>
  <si>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</si>
  <si>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</si>
  <si>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</si>
  <si>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</si>
  <si>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</si>
  <si>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</si>
  <si>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</si>
  <si>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</si>
  <si>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</si>
  <si>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</si>
  <si>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</si>
  <si>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</si>
  <si>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</si>
  <si>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</si>
  <si>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</si>
  <si>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</si>
  <si>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</si>
  <si>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</si>
  <si>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</si>
  <si>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</si>
  <si>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</si>
  <si>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</si>
  <si>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</si>
  <si>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</si>
  <si>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</si>
  <si>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</si>
  <si>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</si>
  <si>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</si>
  <si>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</si>
  <si>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</si>
  <si>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</si>
  <si>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</si>
  <si>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</si>
  <si>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</si>
  <si>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</si>
  <si>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</si>
  <si>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</si>
  <si>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</si>
  <si>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</si>
  <si>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</si>
  <si>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</si>
  <si>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</si>
  <si>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</si>
  <si>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</si>
  <si>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</si>
  <si>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</si>
  <si>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</si>
  <si>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</si>
  <si>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</si>
  <si>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</si>
  <si>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</si>
  <si>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</si>
  <si>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</si>
  <si>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</si>
  <si>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</si>
  <si>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</si>
  <si>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</si>
  <si>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</si>
  <si>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</si>
  <si>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</si>
  <si>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</si>
  <si>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</si>
  <si>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</si>
  <si>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</si>
  <si>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</si>
  <si>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</si>
  <si>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</si>
  <si>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</si>
  <si>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</si>
  <si>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</si>
  <si>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</si>
  <si>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</si>
  <si>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</si>
  <si>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</si>
  <si>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</si>
  <si>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</si>
  <si>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</si>
  <si>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</si>
  <si>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</si>
  <si>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</si>
  <si>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</si>
  <si>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</si>
  <si>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</si>
  <si>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</si>
  <si>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</si>
  <si>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</si>
  <si>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</si>
  <si>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</si>
  <si>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</si>
  <si>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</si>
  <si>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</si>
  <si>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</si>
  <si>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</si>
  <si>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</si>
  <si>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</si>
  <si>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</si>
  <si>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</si>
  <si>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</si>
  <si>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</si>
  <si>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</si>
  <si>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</si>
  <si>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</si>
  <si>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</si>
  <si>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</si>
  <si>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</si>
  <si>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</si>
  <si>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</si>
  <si>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</si>
  <si>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</si>
  <si>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</si>
  <si>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</si>
  <si>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</si>
  <si>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</si>
  <si>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</si>
  <si>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</si>
  <si>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</si>
  <si>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</si>
  <si>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</si>
  <si>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</si>
  <si>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</si>
  <si>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</si>
  <si>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</si>
  <si>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</si>
  <si>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</si>
  <si>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</si>
  <si>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</si>
  <si>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</si>
  <si>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</si>
  <si>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</si>
  <si>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</si>
  <si>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</si>
  <si>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</si>
  <si>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</si>
  <si>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</si>
  <si>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</si>
  <si>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</si>
  <si>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</si>
  <si>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</si>
  <si>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</si>
  <si>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</si>
  <si>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</si>
  <si>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</si>
  <si>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</si>
  <si>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</si>
  <si>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</si>
  <si>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</si>
  <si>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</si>
  <si>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</si>
  <si>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</si>
  <si>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</si>
  <si>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</si>
  <si>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</si>
  <si>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</si>
  <si>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</si>
  <si>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</si>
  <si>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</si>
  <si>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</si>
  <si>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</si>
  <si>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</si>
  <si>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</si>
  <si>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</si>
  <si>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</si>
  <si>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</si>
  <si>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</si>
  <si>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</si>
  <si>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</si>
  <si>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</si>
  <si>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</si>
  <si>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</si>
  <si>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</si>
  <si>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</si>
  <si>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</si>
  <si>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</si>
  <si>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</si>
  <si>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</si>
  <si>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</si>
  <si>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</si>
  <si>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</si>
  <si>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</si>
  <si>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</si>
  <si>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</si>
  <si>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</si>
  <si>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</si>
  <si>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</si>
  <si>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</si>
  <si>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</si>
  <si>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</si>
  <si>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</si>
  <si>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</si>
  <si>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</si>
  <si>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</si>
  <si>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</si>
  <si>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</si>
  <si>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</si>
  <si>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</si>
  <si>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</si>
  <si>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</si>
  <si>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</si>
  <si>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</si>
  <si>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</si>
  <si>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</si>
  <si>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</si>
  <si>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</si>
  <si>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</si>
  <si>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</si>
  <si>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</si>
  <si>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</si>
  <si>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</si>
  <si>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</si>
  <si>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</si>
  <si>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</si>
  <si>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</si>
  <si>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</si>
  <si>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</si>
  <si>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</si>
  <si>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</si>
  <si>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</si>
  <si>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</si>
  <si>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</si>
  <si>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</si>
  <si>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</si>
  <si>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</si>
  <si>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</si>
  <si>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</si>
  <si>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</si>
  <si>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</si>
  <si>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</si>
  <si>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</si>
  <si>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</si>
  <si>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</si>
  <si>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</si>
  <si>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</si>
  <si>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</si>
  <si>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</si>
  <si>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</si>
  <si>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</si>
  <si>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</si>
  <si>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</si>
  <si>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</si>
  <si>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</si>
  <si>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</si>
  <si>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</si>
  <si>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</si>
  <si>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</si>
  <si>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</si>
  <si>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</si>
  <si>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</si>
  <si>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</si>
  <si>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</si>
  <si>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</si>
  <si>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</si>
  <si>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</si>
  <si>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</si>
  <si>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</si>
  <si>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</si>
  <si>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</si>
  <si>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</si>
  <si>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</si>
  <si>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</si>
  <si>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</si>
  <si>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</si>
  <si>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</si>
  <si>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</si>
  <si>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</si>
  <si>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</si>
  <si>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</si>
  <si>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</si>
  <si>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</si>
  <si>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</si>
  <si>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</si>
  <si>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</si>
  <si>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</si>
  <si>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</si>
  <si>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</si>
  <si>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</si>
  <si>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</si>
  <si>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</si>
  <si>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</si>
  <si>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</si>
  <si>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</si>
  <si>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</si>
  <si>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</si>
  <si>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</si>
  <si>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</si>
  <si>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</si>
  <si>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</si>
  <si>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</si>
  <si>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</si>
  <si>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</si>
  <si>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</si>
  <si>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</si>
  <si>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</si>
  <si>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</si>
  <si>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</si>
  <si>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</si>
  <si>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</si>
  <si>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</si>
  <si>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</si>
  <si>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</si>
  <si>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</si>
  <si>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</si>
  <si>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</si>
  <si>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</si>
  <si>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</si>
  <si>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</si>
  <si>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</si>
  <si>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</si>
  <si>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</si>
  <si>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</si>
  <si>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</si>
  <si>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</si>
  <si>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</si>
  <si>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</si>
  <si>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</si>
  <si>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</si>
  <si>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</si>
  <si>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</si>
  <si>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</si>
  <si>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</si>
  <si>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</si>
  <si>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</si>
  <si>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</si>
  <si>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</si>
  <si>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</si>
  <si>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</si>
  <si>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</si>
  <si>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</si>
  <si>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</si>
  <si>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</si>
  <si>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</si>
  <si>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</si>
  <si>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</si>
  <si>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</si>
  <si>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</si>
  <si>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</si>
  <si>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</si>
  <si>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</si>
  <si>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</si>
  <si>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</si>
  <si>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</si>
  <si>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</si>
  <si>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</si>
  <si>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</si>
  <si>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</si>
  <si>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</si>
  <si>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</si>
  <si>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</si>
  <si>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</si>
  <si>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</si>
  <si>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</si>
  <si>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</si>
  <si>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</si>
  <si>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</si>
  <si>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</si>
  <si>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</si>
  <si>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</si>
  <si>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</si>
  <si>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</si>
  <si>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</si>
  <si>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</si>
  <si>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</si>
  <si>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</si>
  <si>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</si>
  <si>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</si>
  <si>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</si>
  <si>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</si>
  <si>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</si>
  <si>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</si>
  <si>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</si>
  <si>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</si>
  <si>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</si>
  <si>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</si>
  <si>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</si>
  <si>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</si>
  <si>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</si>
  <si>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</si>
  <si>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</si>
  <si>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</si>
  <si>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</si>
  <si>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</si>
  <si>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</si>
  <si>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</si>
  <si>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</si>
  <si>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</si>
  <si>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</si>
  <si>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</si>
  <si>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</si>
  <si>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</si>
  <si>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</si>
  <si>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</si>
  <si>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</si>
  <si>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</si>
  <si>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</si>
  <si>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</si>
  <si>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</si>
  <si>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</si>
  <si>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</si>
  <si>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</si>
  <si>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</si>
  <si>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</si>
  <si>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</si>
  <si>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</si>
  <si>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</si>
  <si>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</si>
  <si>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</si>
  <si>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</si>
  <si>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</si>
  <si>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</si>
  <si>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</si>
  <si>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</si>
  <si>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</si>
  <si>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</si>
  <si>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</si>
  <si>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</si>
  <si>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</si>
  <si>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</si>
  <si>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</si>
  <si>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</si>
  <si>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</si>
  <si>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</si>
  <si>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</si>
  <si>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</si>
  <si>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</si>
  <si>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</si>
  <si>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</si>
  <si>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</si>
  <si>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</si>
  <si>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</si>
  <si>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</si>
  <si>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</si>
  <si>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</si>
  <si>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</si>
  <si>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</si>
  <si>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</si>
  <si>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</si>
  <si>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</si>
  <si>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</si>
  <si>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</si>
  <si>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</si>
  <si>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</si>
  <si>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</si>
  <si>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</si>
  <si>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</si>
  <si>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</si>
  <si>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</si>
  <si>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</si>
  <si>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</si>
  <si>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</si>
  <si>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</si>
  <si>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</si>
  <si>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</si>
  <si>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</si>
  <si>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</si>
  <si>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</si>
  <si>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</si>
  <si>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</si>
  <si>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</si>
  <si>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</si>
  <si>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</si>
  <si>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</si>
  <si>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</si>
  <si>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</si>
  <si>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</si>
  <si>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</si>
  <si>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</si>
  <si>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</si>
  <si>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</si>
  <si>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</si>
  <si>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</si>
  <si>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</si>
  <si>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</si>
  <si>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</si>
  <si>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</si>
  <si>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</si>
  <si>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</si>
  <si>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</si>
  <si>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</si>
  <si>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</si>
  <si>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</si>
  <si>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</si>
  <si>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</si>
  <si>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</si>
  <si>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</si>
  <si>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</si>
  <si>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</si>
  <si>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</si>
  <si>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</si>
  <si>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</si>
  <si>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</si>
  <si>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</si>
  <si>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</si>
  <si>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</si>
  <si>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</si>
  <si>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</si>
  <si>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</si>
  <si>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</si>
  <si>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</si>
  <si>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</si>
  <si>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</si>
  <si>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</si>
  <si>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</si>
  <si>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</si>
  <si>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</si>
  <si>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</si>
  <si>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</si>
  <si>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</si>
  <si>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</si>
  <si>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</si>
  <si>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</si>
  <si>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</si>
  <si>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</si>
  <si>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</si>
  <si>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</si>
  <si>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</si>
  <si>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</si>
  <si>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</si>
  <si>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</si>
  <si>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</si>
  <si>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</si>
  <si>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</si>
  <si>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</si>
  <si>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</si>
  <si>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</si>
  <si>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</si>
  <si>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</si>
  <si>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</si>
  <si>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</si>
  <si>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</si>
  <si>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</si>
  <si>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</si>
  <si>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</si>
  <si>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</si>
  <si>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</si>
  <si>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</si>
  <si>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</si>
  <si>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</si>
  <si>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</si>
  <si>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</si>
  <si>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</si>
  <si>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</si>
  <si>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</si>
  <si>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</si>
  <si>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</si>
  <si>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</si>
  <si>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</si>
  <si>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</si>
  <si>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</si>
  <si>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</si>
  <si>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</si>
  <si>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</si>
  <si>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</si>
  <si>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</si>
  <si>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</si>
  <si>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</si>
  <si>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</si>
  <si>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</si>
  <si>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</si>
  <si>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</si>
  <si>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</si>
  <si>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</si>
  <si>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</si>
  <si>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</si>
  <si>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</si>
  <si>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</si>
  <si>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</si>
  <si>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</si>
  <si>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</si>
  <si>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</si>
  <si>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</si>
  <si>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</si>
  <si>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</si>
  <si>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</si>
  <si>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</si>
  <si>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</si>
  <si>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</si>
  <si>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</si>
  <si>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</si>
  <si>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</si>
  <si>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</si>
  <si>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</si>
  <si>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</si>
  <si>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</si>
  <si>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</si>
  <si>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</si>
  <si>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</si>
  <si>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</si>
  <si>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</si>
  <si>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</si>
  <si>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</si>
  <si>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</si>
  <si>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</si>
  <si>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</si>
  <si>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</si>
  <si>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</si>
  <si>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</si>
  <si>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</si>
  <si>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</si>
  <si>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</si>
  <si>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</si>
  <si>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</si>
  <si>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</si>
  <si>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</si>
  <si>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</si>
  <si>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</si>
  <si>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</si>
  <si>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</si>
  <si>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</si>
  <si>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</si>
  <si>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</si>
  <si>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</si>
  <si>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</si>
  <si>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</si>
  <si>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</si>
  <si>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</si>
  <si>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</si>
  <si>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</si>
  <si>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</si>
  <si>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</si>
  <si>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</si>
  <si>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</si>
  <si>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</si>
  <si>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</si>
  <si>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</si>
  <si>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</si>
  <si>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</si>
  <si>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</si>
  <si>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</si>
  <si>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</si>
  <si>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</si>
  <si>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</si>
  <si>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</si>
  <si>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</si>
  <si>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</si>
  <si>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</si>
  <si>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</si>
  <si>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</si>
  <si>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</si>
  <si>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</si>
  <si>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</si>
  <si>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</si>
  <si>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</si>
  <si>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</si>
  <si>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</si>
  <si>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</si>
  <si>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</si>
  <si>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</si>
  <si>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</si>
  <si>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</si>
  <si>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</si>
  <si>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</si>
  <si>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</si>
  <si>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</si>
  <si>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</si>
  <si>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</si>
  <si>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</si>
  <si>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</si>
  <si>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</si>
  <si>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</si>
  <si>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</si>
  <si>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</si>
  <si>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</si>
  <si>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</si>
  <si>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</si>
  <si>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</si>
  <si>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</si>
  <si>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</si>
  <si>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</si>
  <si>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</si>
  <si>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</si>
  <si>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</si>
  <si>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</si>
  <si>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</si>
  <si>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</si>
  <si>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</si>
  <si>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Fort Frances Power Corporation</t>
  </si>
  <si>
    <t>GS&gt;50kW</t>
  </si>
  <si>
    <t>EB-2009-0264</t>
  </si>
  <si>
    <t>EB-2010-0128</t>
  </si>
  <si>
    <t>EB-2011-0146</t>
  </si>
  <si>
    <t>EB-2012-0083</t>
  </si>
  <si>
    <t>EB-2013-0130</t>
  </si>
  <si>
    <t>EB-2014-0074</t>
  </si>
  <si>
    <t>EB-2015-0070</t>
  </si>
  <si>
    <t>EB-2016-0071</t>
  </si>
  <si>
    <t>EB-2017-0041</t>
  </si>
  <si>
    <t>EB-2018-0033</t>
  </si>
  <si>
    <t>kw</t>
  </si>
  <si>
    <t>Coupon Intiative</t>
  </si>
  <si>
    <t>Appliance Incentives Initiative</t>
  </si>
  <si>
    <t>Commercial&amp;Institutional</t>
  </si>
  <si>
    <t>Low Income</t>
  </si>
  <si>
    <t>Save on Energy Heating &amp; Cooling Program</t>
  </si>
  <si>
    <t>Save on Energy Instant Discount Program</t>
  </si>
  <si>
    <t>Block Heater Timer LDC Innovation Fund Pilot Program</t>
  </si>
  <si>
    <t>Residential Province-Wide</t>
  </si>
  <si>
    <t>Business Province Wide</t>
  </si>
  <si>
    <t>LDC Innovation Fund Pilot</t>
  </si>
  <si>
    <t>Table 8-a:  Town of Fort Frances</t>
  </si>
  <si>
    <t>90 watt HPS fixtures</t>
  </si>
  <si>
    <t>100 watt HPS fixture</t>
  </si>
  <si>
    <t>150 watt HPS Cobrahead fixtures</t>
  </si>
  <si>
    <t>150 watt HPS Waterfront fixture</t>
  </si>
  <si>
    <t>150 watt HPS Business Area</t>
  </si>
  <si>
    <t>150 watt HPS Cul-de-sac  lights</t>
  </si>
  <si>
    <t>250 watt HPS Cobrahead fixtures</t>
  </si>
  <si>
    <t>LED</t>
  </si>
  <si>
    <t>When booking CDM savings annually, FFPC utilized IESO reports and OEB LRAMVA Work Forms to calculate and record annual savings by rate class.</t>
  </si>
  <si>
    <t>GS &gt;50kW</t>
  </si>
  <si>
    <t>*</t>
  </si>
  <si>
    <t>updated persitence values for 2013&amp;2014</t>
  </si>
  <si>
    <t>multiple</t>
  </si>
  <si>
    <t>updated values for for 2015-2017</t>
  </si>
  <si>
    <t>updated to match persistence reports as updated and for program allocation</t>
  </si>
  <si>
    <t>updates due to the updates on tab 4&amp;5</t>
  </si>
  <si>
    <t>H165-169</t>
  </si>
  <si>
    <t>updated for interest rates</t>
  </si>
  <si>
    <t>2013-2018</t>
  </si>
  <si>
    <t>2014 COS Application</t>
  </si>
  <si>
    <t>2021 IRM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</si>
</sst>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0">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quot;-&quot;_____;"/>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5F5FF"/>
        <bgColor indexed="64"/>
      </patternFill>
    </fill>
    <fill>
      <patternFill patternType="solid">
        <fgColor rgb="FFEBEBFF"/>
        <bgColor indexed="64"/>
      </patternFill>
    </fill>
    <fill>
      <patternFill patternType="solid">
        <fgColor rgb="FFF5F5F5"/>
        <bgColor indexed="64"/>
      </patternFill>
    </fill>
  </fills>
  <borders count="531">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thin">
        <color indexed="8"/>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right/>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bottom/>
      <diagonal/>
    </border>
    <border>
      <left style="thin">
        <color indexed="64"/>
      </left>
      <right/>
      <top/>
      <bottom/>
      <diagonal/>
    </border>
    <border>
      <left/>
      <right/>
      <top/>
      <bottom style="thin">
        <color indexed="28"/>
      </bottom>
      <diagonal/>
    </border>
    <border>
      <left/>
      <right/>
      <top/>
      <bottom style="thin">
        <color indexed="22"/>
      </bottom>
      <diagonal/>
    </border>
    <border>
      <left/>
      <right/>
      <top/>
      <bottom style="thin">
        <color indexed="8"/>
      </bottom>
      <diagonal/>
    </border>
    <border>
      <left/>
      <right/>
      <top/>
      <bottom style="thin">
        <color indexed="23"/>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style="thin">
        <color indexed="23"/>
      </left>
      <right style="thin">
        <color indexed="23"/>
      </right>
      <top/>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s>
  <cellStyleXfs count="1149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283" fontId="79" fillId="0" borderId="347">
      <alignment horizontal="right"/>
    </xf>
    <xf numFmtId="283" fontId="79" fillId="0" borderId="385">
      <alignment horizontal="right"/>
    </xf>
    <xf numFmtId="278" fontId="173" fillId="70" borderId="204" applyBorder="0">
      <alignment horizontal="right" vertical="center"/>
      <protection locked="0"/>
    </xf>
    <xf numFmtId="171" fontId="85" fillId="0" borderId="162"/>
    <xf numFmtId="165" fontId="193" fillId="0" borderId="156" applyFill="0" applyAlignment="0" applyProtection="0"/>
    <xf numFmtId="39" fontId="12" fillId="0" borderId="156">
      <protection locked="0"/>
    </xf>
    <xf numFmtId="171" fontId="85" fillId="0" borderId="209"/>
    <xf numFmtId="165" fontId="193" fillId="0" borderId="184" applyFill="0" applyAlignment="0" applyProtection="0"/>
    <xf numFmtId="39" fontId="12" fillId="0" borderId="184">
      <protection locked="0"/>
    </xf>
    <xf numFmtId="171" fontId="85" fillId="0" borderId="240"/>
    <xf numFmtId="165" fontId="193" fillId="0" borderId="235" applyFill="0" applyAlignment="0" applyProtection="0"/>
    <xf numFmtId="39" fontId="12" fillId="0" borderId="235">
      <protection locked="0"/>
    </xf>
    <xf numFmtId="171" fontId="85" fillId="0" borderId="254"/>
    <xf numFmtId="171" fontId="85" fillId="0" borderId="280"/>
    <xf numFmtId="165" fontId="193" fillId="0" borderId="271" applyFill="0" applyAlignment="0" applyProtection="0"/>
    <xf numFmtId="39" fontId="12" fillId="0" borderId="271">
      <protection locked="0"/>
    </xf>
    <xf numFmtId="171" fontId="85" fillId="0" borderId="328"/>
    <xf numFmtId="165" fontId="193" fillId="0" borderId="312" applyFill="0" applyAlignment="0" applyProtection="0"/>
    <xf numFmtId="39" fontId="12" fillId="0" borderId="312">
      <protection locked="0"/>
    </xf>
    <xf numFmtId="165" fontId="193" fillId="0" borderId="321" applyFill="0" applyAlignment="0" applyProtection="0"/>
    <xf numFmtId="39" fontId="12" fillId="0" borderId="321">
      <protection locked="0"/>
    </xf>
    <xf numFmtId="278" fontId="173" fillId="70" borderId="429" applyBorder="0">
      <alignment horizontal="right" vertical="center"/>
      <protection locked="0"/>
    </xf>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393"/>
    <xf numFmtId="165" fontId="193" fillId="0" borderId="387" applyFill="0" applyAlignment="0" applyProtection="0"/>
    <xf numFmtId="39" fontId="12" fillId="0" borderId="387">
      <protection locked="0"/>
    </xf>
    <xf numFmtId="171" fontId="85" fillId="0" borderId="417"/>
    <xf numFmtId="165" fontId="193" fillId="0" borderId="412" applyFill="0" applyAlignment="0" applyProtection="0"/>
    <xf numFmtId="39" fontId="12" fillId="0" borderId="412">
      <protection locked="0"/>
    </xf>
    <xf numFmtId="241" fontId="194" fillId="86" borderId="161" applyNumberFormat="0" applyBorder="0" applyAlignment="0" applyProtection="0">
      <alignment vertical="center"/>
    </xf>
    <xf numFmtId="241" fontId="194" fillId="86" borderId="208" applyNumberFormat="0" applyBorder="0" applyAlignment="0" applyProtection="0">
      <alignment vertical="center"/>
    </xf>
    <xf numFmtId="241" fontId="12" fillId="25" borderId="222" applyNumberFormat="0" applyProtection="0">
      <alignment horizontal="centerContinuous" vertical="center"/>
    </xf>
    <xf numFmtId="241" fontId="12" fillId="25" borderId="222" applyNumberFormat="0" applyAlignment="0">
      <alignment vertical="center"/>
    </xf>
    <xf numFmtId="241" fontId="194" fillId="86" borderId="239" applyNumberFormat="0" applyBorder="0" applyAlignment="0" applyProtection="0">
      <alignment vertical="center"/>
    </xf>
    <xf numFmtId="241" fontId="194" fillId="86" borderId="253" applyNumberFormat="0" applyBorder="0" applyAlignment="0" applyProtection="0">
      <alignment vertical="center"/>
    </xf>
    <xf numFmtId="241" fontId="12" fillId="25" borderId="278" applyNumberFormat="0" applyProtection="0">
      <alignment horizontal="centerContinuous" vertical="center"/>
    </xf>
    <xf numFmtId="241" fontId="194" fillId="86" borderId="279" applyNumberFormat="0" applyBorder="0" applyAlignment="0" applyProtection="0">
      <alignment vertical="center"/>
    </xf>
    <xf numFmtId="241" fontId="12" fillId="25" borderId="278" applyNumberFormat="0" applyAlignment="0">
      <alignment vertical="center"/>
    </xf>
    <xf numFmtId="283" fontId="79" fillId="0" borderId="224">
      <alignment horizontal="right"/>
    </xf>
    <xf numFmtId="283" fontId="79" fillId="0" borderId="291">
      <alignment horizontal="right"/>
    </xf>
    <xf numFmtId="283" fontId="79" fillId="0" borderId="372">
      <alignment horizontal="right"/>
    </xf>
    <xf numFmtId="283" fontId="79" fillId="0" borderId="441">
      <alignment horizontal="right"/>
    </xf>
    <xf numFmtId="171" fontId="85" fillId="0" borderId="175"/>
    <xf numFmtId="165" fontId="193" fillId="0" borderId="171" applyFill="0" applyAlignment="0" applyProtection="0"/>
    <xf numFmtId="39" fontId="12" fillId="0" borderId="171">
      <protection locked="0"/>
    </xf>
    <xf numFmtId="171" fontId="85" fillId="0" borderId="189"/>
    <xf numFmtId="165" fontId="193" fillId="0" borderId="218" applyFill="0" applyAlignment="0" applyProtection="0"/>
    <xf numFmtId="39" fontId="12" fillId="0" borderId="218">
      <protection locked="0"/>
    </xf>
    <xf numFmtId="171" fontId="85" fillId="0" borderId="263"/>
    <xf numFmtId="165" fontId="193" fillId="0" borderId="249" applyFill="0" applyAlignment="0" applyProtection="0"/>
    <xf numFmtId="39" fontId="12" fillId="0" borderId="249">
      <protection locked="0"/>
    </xf>
    <xf numFmtId="165" fontId="193" fillId="0" borderId="258" applyFill="0" applyAlignment="0" applyProtection="0"/>
    <xf numFmtId="39" fontId="12" fillId="0" borderId="258">
      <protection locked="0"/>
    </xf>
    <xf numFmtId="171" fontId="85" fillId="0" borderId="303"/>
    <xf numFmtId="171" fontId="85" fillId="0" borderId="358"/>
    <xf numFmtId="165" fontId="193" fillId="0" borderId="341" applyFill="0" applyAlignment="0" applyProtection="0"/>
    <xf numFmtId="39" fontId="12" fillId="0" borderId="341">
      <protection locked="0"/>
    </xf>
    <xf numFmtId="171" fontId="85" fillId="0" borderId="376"/>
    <xf numFmtId="171" fontId="85" fillId="0" borderId="404"/>
    <xf numFmtId="171" fontId="85" fillId="0" borderId="427"/>
    <xf numFmtId="171" fontId="85" fillId="0" borderId="448"/>
    <xf numFmtId="165" fontId="193" fillId="0" borderId="443" applyFill="0" applyAlignment="0" applyProtection="0"/>
    <xf numFmtId="39" fontId="12" fillId="0" borderId="443">
      <protection locked="0"/>
    </xf>
    <xf numFmtId="171" fontId="85" fillId="0" borderId="472"/>
    <xf numFmtId="165" fontId="193" fillId="0" borderId="467" applyFill="0" applyAlignment="0" applyProtection="0"/>
    <xf numFmtId="39" fontId="12" fillId="0" borderId="467">
      <protection locked="0"/>
    </xf>
    <xf numFmtId="171" fontId="85" fillId="0" borderId="495"/>
    <xf numFmtId="165" fontId="193" fillId="0" borderId="489" applyFill="0" applyAlignment="0" applyProtection="0"/>
    <xf numFmtId="39" fontId="12" fillId="0" borderId="489">
      <protection locked="0"/>
    </xf>
    <xf numFmtId="49" fontId="79" fillId="0" borderId="224">
      <alignment vertical="center"/>
    </xf>
    <xf numFmtId="241" fontId="194" fillId="86" borderId="188" applyNumberFormat="0" applyBorder="0" applyAlignment="0" applyProtection="0">
      <alignment vertical="center"/>
    </xf>
    <xf numFmtId="49" fontId="79" fillId="0" borderId="291">
      <alignment vertical="center"/>
    </xf>
    <xf numFmtId="241" fontId="194" fillId="86" borderId="262" applyNumberFormat="0" applyBorder="0" applyAlignment="0" applyProtection="0">
      <alignment vertical="center"/>
    </xf>
    <xf numFmtId="0" fontId="189" fillId="83" borderId="224" applyBorder="0" applyProtection="0">
      <alignment horizontal="centerContinuous" vertical="center"/>
    </xf>
    <xf numFmtId="241" fontId="194" fillId="86" borderId="302" applyNumberFormat="0" applyBorder="0" applyAlignment="0" applyProtection="0">
      <alignment vertical="center"/>
    </xf>
    <xf numFmtId="171" fontId="12" fillId="0" borderId="224" applyBorder="0" applyProtection="0">
      <alignment horizontal="right" vertical="center"/>
    </xf>
    <xf numFmtId="241" fontId="12" fillId="25" borderId="345" applyNumberFormat="0" applyProtection="0">
      <alignment horizontal="centerContinuous" vertical="center"/>
    </xf>
    <xf numFmtId="49" fontId="79" fillId="0" borderId="372">
      <alignment vertical="center"/>
    </xf>
    <xf numFmtId="241" fontId="12" fillId="25" borderId="345" applyNumberFormat="0" applyAlignment="0">
      <alignment vertical="center"/>
    </xf>
    <xf numFmtId="241" fontId="12" fillId="25" borderId="356" applyNumberFormat="0" applyProtection="0">
      <alignment horizontal="centerContinuous" vertical="center"/>
    </xf>
    <xf numFmtId="0" fontId="189" fillId="83" borderId="291" applyBorder="0" applyProtection="0">
      <alignment horizontal="centerContinuous" vertical="center"/>
    </xf>
    <xf numFmtId="241" fontId="194" fillId="86" borderId="357" applyNumberFormat="0" applyBorder="0" applyAlignment="0" applyProtection="0">
      <alignment vertical="center"/>
    </xf>
    <xf numFmtId="171" fontId="12" fillId="0" borderId="291" applyBorder="0" applyProtection="0">
      <alignment horizontal="right" vertical="center"/>
    </xf>
    <xf numFmtId="241" fontId="12" fillId="25" borderId="356" applyNumberFormat="0" applyAlignment="0">
      <alignment vertical="center"/>
    </xf>
    <xf numFmtId="49" fontId="79" fillId="0" borderId="441">
      <alignment vertical="center"/>
    </xf>
    <xf numFmtId="241" fontId="194" fillId="86" borderId="403" applyNumberFormat="0" applyBorder="0" applyAlignment="0" applyProtection="0">
      <alignment vertical="center"/>
    </xf>
    <xf numFmtId="241" fontId="194" fillId="86" borderId="426" applyNumberFormat="0" applyBorder="0" applyAlignment="0" applyProtection="0">
      <alignment vertical="center"/>
    </xf>
    <xf numFmtId="241" fontId="194" fillId="86" borderId="447" applyNumberFormat="0" applyBorder="0" applyAlignment="0" applyProtection="0">
      <alignment vertical="center"/>
    </xf>
    <xf numFmtId="0" fontId="189" fillId="83" borderId="372" applyBorder="0" applyProtection="0">
      <alignment horizontal="centerContinuous" vertical="center"/>
    </xf>
    <xf numFmtId="171" fontId="12" fillId="0" borderId="372" applyBorder="0" applyProtection="0">
      <alignment horizontal="right" vertical="center"/>
    </xf>
    <xf numFmtId="241" fontId="194" fillId="86" borderId="471" applyNumberFormat="0" applyBorder="0" applyAlignment="0" applyProtection="0">
      <alignment vertical="center"/>
    </xf>
    <xf numFmtId="0" fontId="189" fillId="83" borderId="441" applyBorder="0" applyProtection="0">
      <alignment horizontal="centerContinuous" vertical="center"/>
    </xf>
    <xf numFmtId="171" fontId="12" fillId="0" borderId="441" applyBorder="0" applyProtection="0">
      <alignment horizontal="right" vertical="center"/>
    </xf>
    <xf numFmtId="241" fontId="194" fillId="86" borderId="494" applyNumberFormat="0" applyBorder="0" applyAlignment="0" applyProtection="0">
      <alignment vertical="center"/>
    </xf>
    <xf numFmtId="0" fontId="11" fillId="60" borderId="163" applyNumberFormat="0" applyProtection="0">
      <alignment horizontal="left" vertical="center" wrapText="1"/>
    </xf>
    <xf numFmtId="0" fontId="12" fillId="25" borderId="163" applyNumberFormat="0" applyProtection="0">
      <alignment horizontal="left" vertical="center" wrapText="1"/>
    </xf>
    <xf numFmtId="257" fontId="11" fillId="82" borderId="163" applyNumberFormat="0" applyProtection="0">
      <alignment horizontal="center" vertical="center" wrapText="1"/>
    </xf>
    <xf numFmtId="0" fontId="11" fillId="60" borderId="163" applyNumberFormat="0" applyProtection="0">
      <alignment horizontal="left" vertical="center" wrapText="1"/>
    </xf>
    <xf numFmtId="0" fontId="11" fillId="81" borderId="163" applyNumberFormat="0" applyProtection="0">
      <alignment horizontal="center" vertical="center" wrapText="1"/>
    </xf>
    <xf numFmtId="0" fontId="11" fillId="81" borderId="163" applyNumberFormat="0" applyProtection="0">
      <alignment horizontal="center" vertical="center"/>
    </xf>
    <xf numFmtId="0" fontId="11" fillId="81" borderId="163" applyNumberFormat="0" applyProtection="0">
      <alignment horizontal="center" vertical="center" wrapText="1"/>
    </xf>
    <xf numFmtId="0" fontId="183" fillId="81" borderId="163" applyNumberFormat="0" applyProtection="0">
      <alignment horizontal="center" vertical="center"/>
    </xf>
    <xf numFmtId="0" fontId="11" fillId="60" borderId="212" applyNumberFormat="0" applyProtection="0">
      <alignment horizontal="left" vertical="center" wrapText="1"/>
    </xf>
    <xf numFmtId="0" fontId="12" fillId="25" borderId="212" applyNumberFormat="0" applyProtection="0">
      <alignment horizontal="left" vertical="center" wrapText="1"/>
    </xf>
    <xf numFmtId="257" fontId="11" fillId="82" borderId="212" applyNumberFormat="0" applyProtection="0">
      <alignment horizontal="center" vertical="center" wrapText="1"/>
    </xf>
    <xf numFmtId="0" fontId="11" fillId="60" borderId="212" applyNumberFormat="0" applyProtection="0">
      <alignment horizontal="left" vertical="center" wrapText="1"/>
    </xf>
    <xf numFmtId="0" fontId="11" fillId="81" borderId="212" applyNumberFormat="0" applyProtection="0">
      <alignment horizontal="center" vertical="center" wrapText="1"/>
    </xf>
    <xf numFmtId="0" fontId="11" fillId="81" borderId="212" applyNumberFormat="0" applyProtection="0">
      <alignment horizontal="center" vertical="center"/>
    </xf>
    <xf numFmtId="0" fontId="11" fillId="81" borderId="212" applyNumberFormat="0" applyProtection="0">
      <alignment horizontal="center" vertical="center" wrapText="1"/>
    </xf>
    <xf numFmtId="0" fontId="183" fillId="81" borderId="212" applyNumberFormat="0" applyProtection="0">
      <alignment horizontal="center" vertical="center"/>
    </xf>
    <xf numFmtId="0" fontId="11" fillId="60" borderId="241" applyNumberFormat="0" applyProtection="0">
      <alignment horizontal="left" vertical="center" wrapText="1"/>
    </xf>
    <xf numFmtId="0" fontId="12" fillId="25" borderId="241" applyNumberFormat="0" applyProtection="0">
      <alignment horizontal="left" vertical="center" wrapText="1"/>
    </xf>
    <xf numFmtId="257" fontId="11" fillId="82" borderId="241" applyNumberFormat="0" applyProtection="0">
      <alignment horizontal="center" vertical="center" wrapText="1"/>
    </xf>
    <xf numFmtId="0" fontId="11" fillId="60" borderId="255" applyNumberFormat="0" applyProtection="0">
      <alignment horizontal="left" vertical="center" wrapText="1"/>
    </xf>
    <xf numFmtId="0" fontId="11" fillId="60" borderId="241" applyNumberFormat="0" applyProtection="0">
      <alignment horizontal="left" vertical="center" wrapText="1"/>
    </xf>
    <xf numFmtId="0" fontId="11" fillId="81" borderId="241" applyNumberFormat="0" applyProtection="0">
      <alignment horizontal="center" vertical="center" wrapText="1"/>
    </xf>
    <xf numFmtId="0" fontId="11" fillId="81" borderId="241" applyNumberFormat="0" applyProtection="0">
      <alignment horizontal="center" vertical="center"/>
    </xf>
    <xf numFmtId="0" fontId="11" fillId="81" borderId="241" applyNumberFormat="0" applyProtection="0">
      <alignment horizontal="center" vertical="center" wrapText="1"/>
    </xf>
    <xf numFmtId="0" fontId="12" fillId="25" borderId="255" applyNumberFormat="0" applyProtection="0">
      <alignment horizontal="left" vertical="center" wrapText="1"/>
    </xf>
    <xf numFmtId="0" fontId="183" fillId="81" borderId="241" applyNumberFormat="0" applyProtection="0">
      <alignment horizontal="center" vertical="center"/>
    </xf>
    <xf numFmtId="257" fontId="11" fillId="82" borderId="255" applyNumberFormat="0" applyProtection="0">
      <alignment horizontal="center" vertical="center" wrapText="1"/>
    </xf>
    <xf numFmtId="0" fontId="11" fillId="60" borderId="255" applyNumberFormat="0" applyProtection="0">
      <alignment horizontal="left" vertical="center" wrapText="1"/>
    </xf>
    <xf numFmtId="0" fontId="11" fillId="81" borderId="255" applyNumberFormat="0" applyProtection="0">
      <alignment horizontal="center" vertical="center" wrapText="1"/>
    </xf>
    <xf numFmtId="0" fontId="11" fillId="81" borderId="255" applyNumberFormat="0" applyProtection="0">
      <alignment horizontal="center" vertical="center"/>
    </xf>
    <xf numFmtId="0" fontId="11" fillId="81" borderId="255" applyNumberFormat="0" applyProtection="0">
      <alignment horizontal="center" vertical="center" wrapText="1"/>
    </xf>
    <xf numFmtId="0" fontId="11" fillId="60" borderId="286" applyNumberFormat="0" applyProtection="0">
      <alignment horizontal="left" vertical="center" wrapText="1"/>
    </xf>
    <xf numFmtId="0" fontId="183" fillId="81" borderId="255" applyNumberFormat="0" applyProtection="0">
      <alignment horizontal="center" vertical="center"/>
    </xf>
    <xf numFmtId="0" fontId="12" fillId="25" borderId="286" applyNumberFormat="0" applyProtection="0">
      <alignment horizontal="left" vertical="center" wrapText="1"/>
    </xf>
    <xf numFmtId="257" fontId="11" fillId="82" borderId="286" applyNumberFormat="0" applyProtection="0">
      <alignment horizontal="center" vertical="center" wrapText="1"/>
    </xf>
    <xf numFmtId="0" fontId="11" fillId="60" borderId="286" applyNumberFormat="0" applyProtection="0">
      <alignment horizontal="left" vertical="center" wrapText="1"/>
    </xf>
    <xf numFmtId="0" fontId="11" fillId="81" borderId="286" applyNumberFormat="0" applyProtection="0">
      <alignment horizontal="center" vertical="center" wrapText="1"/>
    </xf>
    <xf numFmtId="0" fontId="11" fillId="81" borderId="286" applyNumberFormat="0" applyProtection="0">
      <alignment horizontal="center" vertical="center"/>
    </xf>
    <xf numFmtId="0" fontId="11" fillId="81" borderId="286" applyNumberFormat="0" applyProtection="0">
      <alignment horizontal="center" vertical="center" wrapText="1"/>
    </xf>
    <xf numFmtId="0" fontId="183" fillId="81" borderId="286" applyNumberFormat="0" applyProtection="0">
      <alignment horizontal="center" vertical="center"/>
    </xf>
    <xf numFmtId="0" fontId="11" fillId="60" borderId="329" applyNumberFormat="0" applyProtection="0">
      <alignment horizontal="left" vertical="center" wrapText="1"/>
    </xf>
    <xf numFmtId="0" fontId="12" fillId="25" borderId="329" applyNumberFormat="0" applyProtection="0">
      <alignment horizontal="left" vertical="center" wrapText="1"/>
    </xf>
    <xf numFmtId="257" fontId="11" fillId="82" borderId="329" applyNumberFormat="0" applyProtection="0">
      <alignment horizontal="center" vertical="center" wrapText="1"/>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435" applyNumberFormat="0" applyProtection="0">
      <alignment horizontal="left" vertical="center" wrapText="1"/>
    </xf>
    <xf numFmtId="0" fontId="12" fillId="25" borderId="435" applyNumberFormat="0" applyProtection="0">
      <alignment horizontal="left" vertical="center" wrapText="1"/>
    </xf>
    <xf numFmtId="257" fontId="11" fillId="82" borderId="435" applyNumberFormat="0" applyProtection="0">
      <alignment horizontal="center" vertical="center" wrapText="1"/>
    </xf>
    <xf numFmtId="0" fontId="11" fillId="60" borderId="435"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0" fontId="183" fillId="81" borderId="435" applyNumberFormat="0" applyProtection="0">
      <alignment horizontal="center" vertical="center"/>
    </xf>
    <xf numFmtId="0" fontId="11" fillId="60" borderId="456" applyNumberFormat="0" applyProtection="0">
      <alignment horizontal="left" vertical="center" wrapText="1"/>
    </xf>
    <xf numFmtId="0" fontId="12" fillId="25" borderId="456" applyNumberFormat="0" applyProtection="0">
      <alignment horizontal="left" vertical="center" wrapText="1"/>
    </xf>
    <xf numFmtId="257" fontId="11" fillId="82" borderId="456" applyNumberFormat="0" applyProtection="0">
      <alignment horizontal="center" vertical="center" wrapText="1"/>
    </xf>
    <xf numFmtId="0" fontId="11" fillId="60" borderId="456" applyNumberFormat="0" applyProtection="0">
      <alignment horizontal="left" vertical="center" wrapText="1"/>
    </xf>
    <xf numFmtId="0" fontId="11" fillId="81" borderId="456" applyNumberFormat="0" applyProtection="0">
      <alignment horizontal="center" vertical="center" wrapText="1"/>
    </xf>
    <xf numFmtId="0" fontId="11" fillId="81" borderId="456" applyNumberFormat="0" applyProtection="0">
      <alignment horizontal="center" vertical="center"/>
    </xf>
    <xf numFmtId="0" fontId="11" fillId="81" borderId="456" applyNumberFormat="0" applyProtection="0">
      <alignment horizontal="center" vertical="center" wrapText="1"/>
    </xf>
    <xf numFmtId="0" fontId="11" fillId="60" borderId="486" applyNumberFormat="0" applyProtection="0">
      <alignment horizontal="left" vertical="center" wrapText="1"/>
    </xf>
    <xf numFmtId="0" fontId="183" fillId="81" borderId="456" applyNumberFormat="0" applyProtection="0">
      <alignment horizontal="center" vertical="center"/>
    </xf>
    <xf numFmtId="0" fontId="12" fillId="25" borderId="486" applyNumberFormat="0" applyProtection="0">
      <alignment horizontal="left" vertical="center" wrapText="1"/>
    </xf>
    <xf numFmtId="257" fontId="11" fillId="82" borderId="486" applyNumberFormat="0" applyProtection="0">
      <alignment horizontal="center" vertical="center" wrapText="1"/>
    </xf>
    <xf numFmtId="0" fontId="11" fillId="60" borderId="486" applyNumberFormat="0" applyProtection="0">
      <alignment horizontal="left" vertical="center" wrapText="1"/>
    </xf>
    <xf numFmtId="0" fontId="11" fillId="81" borderId="486" applyNumberFormat="0" applyProtection="0">
      <alignment horizontal="center" vertical="center" wrapText="1"/>
    </xf>
    <xf numFmtId="0" fontId="11" fillId="81" borderId="486" applyNumberFormat="0" applyProtection="0">
      <alignment horizontal="center" vertical="center"/>
    </xf>
    <xf numFmtId="0" fontId="11" fillId="81" borderId="486" applyNumberFormat="0" applyProtection="0">
      <alignment horizontal="center" vertical="center" wrapText="1"/>
    </xf>
    <xf numFmtId="0" fontId="183" fillId="81" borderId="486" applyNumberFormat="0" applyProtection="0">
      <alignment horizontal="center" vertical="center"/>
    </xf>
    <xf numFmtId="0" fontId="177" fillId="67" borderId="163">
      <alignment horizontal="center" vertical="center" wrapText="1"/>
      <protection hidden="1"/>
    </xf>
    <xf numFmtId="0" fontId="177" fillId="67" borderId="212">
      <alignment horizontal="center" vertical="center" wrapText="1"/>
      <protection hidden="1"/>
    </xf>
    <xf numFmtId="0" fontId="177" fillId="67" borderId="241">
      <alignment horizontal="center" vertical="center" wrapText="1"/>
      <protection hidden="1"/>
    </xf>
    <xf numFmtId="0" fontId="177" fillId="67" borderId="255">
      <alignment horizontal="center" vertical="center" wrapText="1"/>
      <protection hidden="1"/>
    </xf>
    <xf numFmtId="0" fontId="177" fillId="67" borderId="286">
      <alignment horizontal="center" vertical="center" wrapText="1"/>
      <protection hidden="1"/>
    </xf>
    <xf numFmtId="237" fontId="181" fillId="0" borderId="344"/>
    <xf numFmtId="0" fontId="177" fillId="67" borderId="329">
      <alignment horizontal="center" vertical="center" wrapText="1"/>
      <protection hidden="1"/>
    </xf>
    <xf numFmtId="237" fontId="181" fillId="0" borderId="353"/>
    <xf numFmtId="0" fontId="177" fillId="67" borderId="435">
      <alignment horizontal="center" vertical="center" wrapText="1"/>
      <protection hidden="1"/>
    </xf>
    <xf numFmtId="0" fontId="177" fillId="67" borderId="456">
      <alignment horizontal="center" vertical="center" wrapText="1"/>
      <protection hidden="1"/>
    </xf>
    <xf numFmtId="0" fontId="177" fillId="67" borderId="486">
      <alignment horizontal="center" vertical="center" wrapText="1"/>
      <protection hidden="1"/>
    </xf>
    <xf numFmtId="49" fontId="79" fillId="0" borderId="347">
      <alignment vertical="center"/>
    </xf>
    <xf numFmtId="241" fontId="194" fillId="86" borderId="327" applyNumberFormat="0" applyBorder="0" applyAlignment="0" applyProtection="0">
      <alignment vertical="center"/>
    </xf>
    <xf numFmtId="264" fontId="172" fillId="65" borderId="163" applyFill="0" applyBorder="0" applyAlignment="0" applyProtection="0">
      <alignment horizontal="right"/>
      <protection locked="0"/>
    </xf>
    <xf numFmtId="49" fontId="79" fillId="0" borderId="385">
      <alignment vertical="center"/>
    </xf>
    <xf numFmtId="241" fontId="12" fillId="25" borderId="370" applyNumberFormat="0" applyProtection="0">
      <alignment horizontal="centerContinuous" vertical="center"/>
    </xf>
    <xf numFmtId="241" fontId="12" fillId="25" borderId="370" applyNumberFormat="0" applyAlignment="0">
      <alignment vertical="center"/>
    </xf>
    <xf numFmtId="241" fontId="194" fillId="86" borderId="392" applyNumberFormat="0" applyBorder="0" applyAlignment="0" applyProtection="0">
      <alignment vertical="center"/>
    </xf>
    <xf numFmtId="0" fontId="189" fillId="83" borderId="347" applyBorder="0" applyProtection="0">
      <alignment horizontal="centerContinuous" vertical="center"/>
    </xf>
    <xf numFmtId="171" fontId="12" fillId="0" borderId="347" applyBorder="0" applyProtection="0">
      <alignment horizontal="right" vertical="center"/>
    </xf>
    <xf numFmtId="241" fontId="194" fillId="86" borderId="416" applyNumberFormat="0" applyBorder="0" applyAlignment="0" applyProtection="0">
      <alignment vertical="center"/>
    </xf>
    <xf numFmtId="0" fontId="189" fillId="83" borderId="385" applyBorder="0" applyProtection="0">
      <alignment horizontal="centerContinuous" vertical="center"/>
    </xf>
    <xf numFmtId="171" fontId="12" fillId="0" borderId="385" applyBorder="0" applyProtection="0">
      <alignment horizontal="right" vertical="center"/>
    </xf>
    <xf numFmtId="241" fontId="12" fillId="25" borderId="433" applyNumberFormat="0" applyProtection="0">
      <alignment horizontal="centerContinuous" vertical="center"/>
    </xf>
    <xf numFmtId="241" fontId="12" fillId="25" borderId="433" applyNumberFormat="0" applyAlignment="0">
      <alignment vertical="center"/>
    </xf>
    <xf numFmtId="241" fontId="194" fillId="86" borderId="485" applyNumberFormat="0" applyBorder="0" applyAlignment="0" applyProtection="0">
      <alignment vertical="center"/>
    </xf>
    <xf numFmtId="0" fontId="12" fillId="60" borderId="125" applyNumberFormat="0">
      <alignment horizontal="centerContinuous" vertical="center" wrapText="1"/>
    </xf>
    <xf numFmtId="0" fontId="12" fillId="61" borderId="125" applyNumberFormat="0">
      <alignment horizontal="left" vertical="center"/>
    </xf>
    <xf numFmtId="0" fontId="11" fillId="60" borderId="176" applyNumberFormat="0" applyProtection="0">
      <alignment horizontal="left" vertical="center" wrapText="1"/>
    </xf>
    <xf numFmtId="0" fontId="12" fillId="25" borderId="176" applyNumberFormat="0" applyProtection="0">
      <alignment horizontal="left" vertical="center" wrapText="1"/>
    </xf>
    <xf numFmtId="257" fontId="11" fillId="82" borderId="176" applyNumberFormat="0" applyProtection="0">
      <alignment horizontal="center" vertical="center" wrapText="1"/>
    </xf>
    <xf numFmtId="0" fontId="11" fillId="60" borderId="197" applyNumberFormat="0" applyProtection="0">
      <alignment horizontal="left" vertical="center" wrapText="1"/>
    </xf>
    <xf numFmtId="0" fontId="11" fillId="60" borderId="176" applyNumberFormat="0" applyProtection="0">
      <alignment horizontal="left" vertical="center" wrapText="1"/>
    </xf>
    <xf numFmtId="0" fontId="11" fillId="81" borderId="176" applyNumberFormat="0" applyProtection="0">
      <alignment horizontal="center" vertical="center" wrapText="1"/>
    </xf>
    <xf numFmtId="0" fontId="11" fillId="60" borderId="148" applyNumberFormat="0" applyProtection="0">
      <alignment horizontal="left" vertical="center" wrapText="1"/>
    </xf>
    <xf numFmtId="0" fontId="11" fillId="81" borderId="176" applyNumberFormat="0" applyProtection="0">
      <alignment horizontal="center" vertical="center"/>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1" fillId="81" borderId="176" applyNumberFormat="0" applyProtection="0">
      <alignment horizontal="center" vertical="center" wrapText="1"/>
    </xf>
    <xf numFmtId="0" fontId="12" fillId="25" borderId="197" applyNumberFormat="0" applyProtection="0">
      <alignment horizontal="left" vertical="center" wrapText="1"/>
    </xf>
    <xf numFmtId="0" fontId="183" fillId="81" borderId="176" applyNumberFormat="0" applyProtection="0">
      <alignment horizontal="center" vertical="center"/>
    </xf>
    <xf numFmtId="0" fontId="11" fillId="60" borderId="148" applyNumberFormat="0" applyProtection="0">
      <alignment horizontal="left" vertical="center" wrapText="1"/>
    </xf>
    <xf numFmtId="257" fontId="11" fillId="82" borderId="197" applyNumberFormat="0" applyProtection="0">
      <alignment horizontal="center"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32" applyNumberFormat="0" applyProtection="0">
      <alignment horizontal="left" vertical="center" wrapText="1"/>
    </xf>
    <xf numFmtId="0" fontId="12" fillId="25" borderId="232" applyNumberFormat="0" applyProtection="0">
      <alignment horizontal="left" vertical="center" wrapText="1"/>
    </xf>
    <xf numFmtId="257" fontId="11" fillId="82" borderId="232" applyNumberFormat="0" applyProtection="0">
      <alignment horizontal="center" vertical="center" wrapText="1"/>
    </xf>
    <xf numFmtId="0" fontId="11" fillId="60" borderId="232" applyNumberFormat="0" applyProtection="0">
      <alignment horizontal="left" vertical="center" wrapText="1"/>
    </xf>
    <xf numFmtId="0" fontId="11" fillId="81" borderId="232" applyNumberFormat="0" applyProtection="0">
      <alignment horizontal="center" vertical="center" wrapText="1"/>
    </xf>
    <xf numFmtId="0" fontId="11" fillId="81" borderId="232" applyNumberFormat="0" applyProtection="0">
      <alignment horizontal="center" vertical="center"/>
    </xf>
    <xf numFmtId="0" fontId="11" fillId="81" borderId="232" applyNumberFormat="0" applyProtection="0">
      <alignment horizontal="center" vertical="center" wrapText="1"/>
    </xf>
    <xf numFmtId="0" fontId="183" fillId="81" borderId="232" applyNumberFormat="0" applyProtection="0">
      <alignment horizontal="center" vertical="center"/>
    </xf>
    <xf numFmtId="0" fontId="11" fillId="60" borderId="265" applyNumberFormat="0" applyProtection="0">
      <alignment horizontal="left" vertical="center" wrapText="1"/>
    </xf>
    <xf numFmtId="0" fontId="12" fillId="25" borderId="265" applyNumberFormat="0" applyProtection="0">
      <alignment horizontal="left" vertical="center" wrapText="1"/>
    </xf>
    <xf numFmtId="257" fontId="11" fillId="82" borderId="265" applyNumberFormat="0" applyProtection="0">
      <alignment horizontal="center" vertical="center" wrapText="1"/>
    </xf>
    <xf numFmtId="0" fontId="11" fillId="60" borderId="265" applyNumberFormat="0" applyProtection="0">
      <alignment horizontal="left" vertical="center" wrapText="1"/>
    </xf>
    <xf numFmtId="0" fontId="11" fillId="81" borderId="265" applyNumberFormat="0" applyProtection="0">
      <alignment horizontal="center" vertical="center" wrapText="1"/>
    </xf>
    <xf numFmtId="0" fontId="11" fillId="81" borderId="265" applyNumberFormat="0" applyProtection="0">
      <alignment horizontal="center" vertical="center"/>
    </xf>
    <xf numFmtId="0" fontId="11" fillId="81" borderId="265" applyNumberFormat="0" applyProtection="0">
      <alignment horizontal="center" vertical="center" wrapText="1"/>
    </xf>
    <xf numFmtId="0" fontId="183" fillId="81" borderId="265" applyNumberFormat="0" applyProtection="0">
      <alignment horizontal="center" vertical="center"/>
    </xf>
    <xf numFmtId="0" fontId="11" fillId="60" borderId="304" applyNumberFormat="0" applyProtection="0">
      <alignment horizontal="left" vertical="center" wrapText="1"/>
    </xf>
    <xf numFmtId="0" fontId="12" fillId="25" borderId="304" applyNumberFormat="0" applyProtection="0">
      <alignment horizontal="left" vertical="center" wrapText="1"/>
    </xf>
    <xf numFmtId="257" fontId="11" fillId="82" borderId="304" applyNumberFormat="0" applyProtection="0">
      <alignment horizontal="center" vertical="center" wrapText="1"/>
    </xf>
    <xf numFmtId="0" fontId="11" fillId="60" borderId="313" applyNumberFormat="0" applyProtection="0">
      <alignment horizontal="left" vertical="center" wrapText="1"/>
    </xf>
    <xf numFmtId="0" fontId="11" fillId="60" borderId="304" applyNumberFormat="0" applyProtection="0">
      <alignment horizontal="left" vertical="center" wrapText="1"/>
    </xf>
    <xf numFmtId="0" fontId="11" fillId="81" borderId="304" applyNumberFormat="0" applyProtection="0">
      <alignment horizontal="center" vertical="center" wrapText="1"/>
    </xf>
    <xf numFmtId="0" fontId="11" fillId="81" borderId="304" applyNumberFormat="0" applyProtection="0">
      <alignment horizontal="center" vertical="center"/>
    </xf>
    <xf numFmtId="0" fontId="11" fillId="81" borderId="304" applyNumberFormat="0" applyProtection="0">
      <alignment horizontal="center" vertical="center" wrapText="1"/>
    </xf>
    <xf numFmtId="0" fontId="12" fillId="25" borderId="313" applyNumberFormat="0" applyProtection="0">
      <alignment horizontal="left" vertical="center" wrapText="1"/>
    </xf>
    <xf numFmtId="0" fontId="183" fillId="81" borderId="304" applyNumberFormat="0" applyProtection="0">
      <alignment horizontal="center" vertical="center"/>
    </xf>
    <xf numFmtId="257" fontId="11" fillId="82" borderId="313" applyNumberFormat="0" applyProtection="0">
      <alignment horizontal="center" vertical="center" wrapText="1"/>
    </xf>
    <xf numFmtId="0" fontId="11" fillId="60" borderId="313" applyNumberFormat="0" applyProtection="0">
      <alignment horizontal="left" vertical="center" wrapText="1"/>
    </xf>
    <xf numFmtId="0" fontId="11" fillId="81" borderId="313" applyNumberFormat="0" applyProtection="0">
      <alignment horizontal="center" vertical="center" wrapText="1"/>
    </xf>
    <xf numFmtId="0" fontId="11" fillId="81" borderId="313" applyNumberFormat="0" applyProtection="0">
      <alignment horizontal="center" vertical="center"/>
    </xf>
    <xf numFmtId="0" fontId="11" fillId="81" borderId="313" applyNumberFormat="0" applyProtection="0">
      <alignment horizontal="center" vertical="center" wrapText="1"/>
    </xf>
    <xf numFmtId="0" fontId="183" fillId="81" borderId="313" applyNumberFormat="0" applyProtection="0">
      <alignment horizontal="center" vertical="center"/>
    </xf>
    <xf numFmtId="0" fontId="11" fillId="60" borderId="378" applyNumberFormat="0" applyProtection="0">
      <alignment horizontal="left" vertical="center" wrapText="1"/>
    </xf>
    <xf numFmtId="0" fontId="12" fillId="25" borderId="378" applyNumberFormat="0" applyProtection="0">
      <alignment horizontal="left" vertical="center" wrapText="1"/>
    </xf>
    <xf numFmtId="257" fontId="11" fillId="82" borderId="378" applyNumberFormat="0" applyProtection="0">
      <alignment horizontal="center" vertical="center" wrapText="1"/>
    </xf>
    <xf numFmtId="0" fontId="11" fillId="60" borderId="378" applyNumberFormat="0" applyProtection="0">
      <alignment horizontal="left" vertical="center" wrapText="1"/>
    </xf>
    <xf numFmtId="0" fontId="11" fillId="81" borderId="378" applyNumberFormat="0" applyProtection="0">
      <alignment horizontal="center" vertical="center" wrapText="1"/>
    </xf>
    <xf numFmtId="0" fontId="11" fillId="81" borderId="378" applyNumberFormat="0" applyProtection="0">
      <alignment horizontal="center" vertical="center"/>
    </xf>
    <xf numFmtId="0" fontId="11" fillId="81" borderId="378" applyNumberFormat="0" applyProtection="0">
      <alignment horizontal="center" vertical="center" wrapText="1"/>
    </xf>
    <xf numFmtId="0" fontId="183" fillId="81" borderId="378" applyNumberFormat="0" applyProtection="0">
      <alignment horizontal="center" vertical="center"/>
    </xf>
    <xf numFmtId="0" fontId="11" fillId="60" borderId="405" applyNumberFormat="0" applyProtection="0">
      <alignment horizontal="left" vertical="center" wrapText="1"/>
    </xf>
    <xf numFmtId="0" fontId="12" fillId="25" borderId="405" applyNumberFormat="0" applyProtection="0">
      <alignment horizontal="left" vertical="center" wrapText="1"/>
    </xf>
    <xf numFmtId="257" fontId="11" fillId="82" borderId="405" applyNumberFormat="0" applyProtection="0">
      <alignment horizontal="center" vertical="center" wrapText="1"/>
    </xf>
    <xf numFmtId="0" fontId="11" fillId="60" borderId="405" applyNumberFormat="0" applyProtection="0">
      <alignment horizontal="left" vertical="center" wrapText="1"/>
    </xf>
    <xf numFmtId="0" fontId="11" fillId="81" borderId="405" applyNumberFormat="0" applyProtection="0">
      <alignment horizontal="center" vertical="center" wrapText="1"/>
    </xf>
    <xf numFmtId="0" fontId="11" fillId="81" borderId="405" applyNumberFormat="0" applyProtection="0">
      <alignment horizontal="center" vertical="center"/>
    </xf>
    <xf numFmtId="0" fontId="11" fillId="81" borderId="405" applyNumberFormat="0" applyProtection="0">
      <alignment horizontal="center" vertical="center" wrapText="1"/>
    </xf>
    <xf numFmtId="0" fontId="183" fillId="81" borderId="405" applyNumberFormat="0" applyProtection="0">
      <alignment horizontal="center" vertical="center"/>
    </xf>
    <xf numFmtId="0" fontId="11" fillId="60" borderId="473" applyNumberFormat="0" applyProtection="0">
      <alignment horizontal="left" vertical="center" wrapText="1"/>
    </xf>
    <xf numFmtId="0" fontId="12" fillId="25" borderId="473" applyNumberFormat="0" applyProtection="0">
      <alignment horizontal="left" vertical="center" wrapText="1"/>
    </xf>
    <xf numFmtId="257" fontId="11" fillId="82" borderId="473" applyNumberFormat="0" applyProtection="0">
      <alignment horizontal="center" vertical="center" wrapText="1"/>
    </xf>
    <xf numFmtId="0" fontId="11" fillId="60" borderId="473" applyNumberFormat="0" applyProtection="0">
      <alignment horizontal="left" vertical="center" wrapText="1"/>
    </xf>
    <xf numFmtId="0" fontId="11" fillId="81" borderId="473" applyNumberFormat="0" applyProtection="0">
      <alignment horizontal="center" vertical="center" wrapText="1"/>
    </xf>
    <xf numFmtId="0" fontId="11" fillId="81" borderId="473" applyNumberFormat="0" applyProtection="0">
      <alignment horizontal="center" vertical="center"/>
    </xf>
    <xf numFmtId="0" fontId="11" fillId="81" borderId="473" applyNumberFormat="0" applyProtection="0">
      <alignment horizontal="center" vertical="center" wrapText="1"/>
    </xf>
    <xf numFmtId="0" fontId="183" fillId="81" borderId="473" applyNumberFormat="0" applyProtection="0">
      <alignment horizontal="center" vertical="center"/>
    </xf>
    <xf numFmtId="0" fontId="177" fillId="67" borderId="176">
      <alignment horizontal="center" vertical="center" wrapText="1"/>
      <protection hidden="1"/>
    </xf>
    <xf numFmtId="0" fontId="177" fillId="67" borderId="148">
      <alignment horizontal="center" vertical="center" wrapText="1"/>
      <protection hidden="1"/>
    </xf>
    <xf numFmtId="0" fontId="177" fillId="67" borderId="197">
      <alignment horizontal="center" vertical="center" wrapText="1"/>
      <protection hidden="1"/>
    </xf>
    <xf numFmtId="237" fontId="181" fillId="0" borderId="221"/>
    <xf numFmtId="0" fontId="177" fillId="67" borderId="232">
      <alignment horizontal="center" vertical="center" wrapText="1"/>
      <protection hidden="1"/>
    </xf>
    <xf numFmtId="237" fontId="181" fillId="0" borderId="276"/>
    <xf numFmtId="0" fontId="177" fillId="67" borderId="265">
      <alignment horizontal="center" vertical="center" wrapText="1"/>
      <protection hidden="1"/>
    </xf>
    <xf numFmtId="0" fontId="177" fillId="67" borderId="304">
      <alignment horizontal="center" vertical="center" wrapText="1"/>
      <protection hidden="1"/>
    </xf>
    <xf numFmtId="0" fontId="177" fillId="67" borderId="313">
      <alignment horizontal="center" vertical="center" wrapText="1"/>
      <protection hidden="1"/>
    </xf>
    <xf numFmtId="237" fontId="181" fillId="0" borderId="369"/>
    <xf numFmtId="0" fontId="177" fillId="67" borderId="378">
      <alignment horizontal="center" vertical="center" wrapText="1"/>
      <protection hidden="1"/>
    </xf>
    <xf numFmtId="0" fontId="177" fillId="67" borderId="405">
      <alignment horizontal="center" vertical="center" wrapText="1"/>
      <protection hidden="1"/>
    </xf>
    <xf numFmtId="237" fontId="181" fillId="0" borderId="432"/>
    <xf numFmtId="0" fontId="177" fillId="67" borderId="473">
      <alignment horizontal="center" vertical="center" wrapText="1"/>
      <protection hidden="1"/>
    </xf>
    <xf numFmtId="264" fontId="172" fillId="65" borderId="176" applyFill="0" applyBorder="0" applyAlignment="0" applyProtection="0">
      <alignment horizontal="right"/>
      <protection locked="0"/>
    </xf>
    <xf numFmtId="264" fontId="172" fillId="65" borderId="148" applyFill="0" applyBorder="0" applyAlignment="0" applyProtection="0">
      <alignment horizontal="right"/>
      <protection locked="0"/>
    </xf>
    <xf numFmtId="264" fontId="172" fillId="65" borderId="212" applyFill="0" applyBorder="0" applyAlignment="0" applyProtection="0">
      <alignment horizontal="right"/>
      <protection locked="0"/>
    </xf>
    <xf numFmtId="264" fontId="172" fillId="65" borderId="197" applyFill="0" applyBorder="0" applyAlignment="0" applyProtection="0">
      <alignment horizontal="right"/>
      <protection locked="0"/>
    </xf>
    <xf numFmtId="260" fontId="164" fillId="0" borderId="153" applyBorder="0"/>
    <xf numFmtId="260" fontId="164" fillId="0" borderId="181" applyBorder="0"/>
    <xf numFmtId="264" fontId="172" fillId="65" borderId="241" applyFill="0" applyBorder="0" applyAlignment="0" applyProtection="0">
      <alignment horizontal="right"/>
      <protection locked="0"/>
    </xf>
    <xf numFmtId="260" fontId="164" fillId="0" borderId="202" applyBorder="0"/>
    <xf numFmtId="264" fontId="172" fillId="65" borderId="255" applyFill="0" applyBorder="0" applyAlignment="0" applyProtection="0">
      <alignment horizontal="right"/>
      <protection locked="0"/>
    </xf>
    <xf numFmtId="264" fontId="172" fillId="65" borderId="232" applyFill="0" applyBorder="0" applyAlignment="0" applyProtection="0">
      <alignment horizontal="right"/>
      <protection locked="0"/>
    </xf>
    <xf numFmtId="264" fontId="172" fillId="65" borderId="265" applyFill="0" applyBorder="0" applyAlignment="0" applyProtection="0">
      <alignment horizontal="right"/>
      <protection locked="0"/>
    </xf>
    <xf numFmtId="260" fontId="164" fillId="0" borderId="234" applyBorder="0"/>
    <xf numFmtId="264" fontId="172" fillId="65" borderId="286" applyFill="0" applyBorder="0" applyAlignment="0" applyProtection="0">
      <alignment horizontal="right"/>
      <protection locked="0"/>
    </xf>
    <xf numFmtId="264" fontId="172" fillId="65" borderId="304" applyFill="0" applyBorder="0" applyAlignment="0" applyProtection="0">
      <alignment horizontal="right"/>
      <protection locked="0"/>
    </xf>
    <xf numFmtId="260" fontId="164" fillId="0" borderId="270" applyBorder="0"/>
    <xf numFmtId="264" fontId="172" fillId="65" borderId="329" applyFill="0" applyBorder="0" applyAlignment="0" applyProtection="0">
      <alignment horizontal="right"/>
      <protection locked="0"/>
    </xf>
    <xf numFmtId="264" fontId="172" fillId="65" borderId="313" applyFill="0" applyBorder="0" applyAlignment="0" applyProtection="0">
      <alignment horizontal="right"/>
      <protection locked="0"/>
    </xf>
    <xf numFmtId="260" fontId="164" fillId="0" borderId="309" applyBorder="0"/>
    <xf numFmtId="229" fontId="81" fillId="65" borderId="359" applyFont="0" applyFill="0" applyBorder="0" applyAlignment="0" applyProtection="0"/>
    <xf numFmtId="260" fontId="164" fillId="0" borderId="318" applyBorder="0"/>
    <xf numFmtId="229" fontId="81" fillId="65" borderId="346" applyFont="0" applyFill="0" applyBorder="0" applyAlignment="0" applyProtection="0"/>
    <xf numFmtId="264" fontId="172" fillId="65" borderId="378" applyFill="0" applyBorder="0" applyAlignment="0" applyProtection="0">
      <alignment horizontal="right"/>
      <protection locked="0"/>
    </xf>
    <xf numFmtId="264" fontId="172" fillId="65" borderId="405" applyFill="0" applyBorder="0" applyAlignment="0" applyProtection="0">
      <alignment horizontal="right"/>
      <protection locked="0"/>
    </xf>
    <xf numFmtId="264" fontId="172" fillId="65" borderId="473" applyFill="0" applyBorder="0" applyAlignment="0" applyProtection="0">
      <alignment horizontal="right"/>
      <protection locked="0"/>
    </xf>
    <xf numFmtId="260" fontId="164" fillId="0" borderId="384" applyBorder="0"/>
    <xf numFmtId="229" fontId="81" fillId="65" borderId="434" applyFont="0" applyFill="0" applyBorder="0" applyAlignment="0" applyProtection="0"/>
    <xf numFmtId="264" fontId="172" fillId="65" borderId="435" applyFill="0" applyBorder="0" applyAlignment="0" applyProtection="0">
      <alignment horizontal="right"/>
      <protection locked="0"/>
    </xf>
    <xf numFmtId="260" fontId="164" fillId="0" borderId="410" applyBorder="0"/>
    <xf numFmtId="264" fontId="172" fillId="65" borderId="456" applyFill="0" applyBorder="0" applyAlignment="0" applyProtection="0">
      <alignment horizontal="right"/>
      <protection locked="0"/>
    </xf>
    <xf numFmtId="264" fontId="172" fillId="65" borderId="486" applyFill="0" applyBorder="0" applyAlignment="0" applyProtection="0">
      <alignment horizontal="right"/>
      <protection locked="0"/>
    </xf>
    <xf numFmtId="208" fontId="90" fillId="63" borderId="143"/>
    <xf numFmtId="260" fontId="164" fillId="0" borderId="453" applyBorder="0"/>
    <xf numFmtId="0" fontId="83" fillId="0" borderId="103" applyNumberFormat="0" applyFont="0" applyFill="0" applyAlignment="0" applyProtection="0"/>
    <xf numFmtId="260" fontId="164" fillId="0" borderId="478" applyBorder="0"/>
    <xf numFmtId="0" fontId="17" fillId="21" borderId="125" applyNumberFormat="0" applyAlignment="0" applyProtection="0"/>
    <xf numFmtId="260" fontId="164" fillId="0" borderId="246" applyBorder="0"/>
    <xf numFmtId="0" fontId="12" fillId="24" borderId="127" applyNumberFormat="0" applyFont="0" applyAlignment="0" applyProtection="0"/>
    <xf numFmtId="166" fontId="113" fillId="0" borderId="144">
      <protection locked="0"/>
    </xf>
    <xf numFmtId="260" fontId="164" fillId="0" borderId="257" applyBorder="0"/>
    <xf numFmtId="229" fontId="81" fillId="65" borderId="281" applyFont="0" applyFill="0" applyBorder="0" applyAlignment="0" applyProtection="0"/>
    <xf numFmtId="260" fontId="164" fillId="0" borderId="229" applyBorder="0"/>
    <xf numFmtId="229" fontId="81" fillId="65" borderId="371" applyFont="0" applyFill="0" applyBorder="0" applyAlignment="0" applyProtection="0"/>
    <xf numFmtId="260" fontId="164" fillId="0" borderId="338" applyBorder="0"/>
    <xf numFmtId="260" fontId="164" fillId="0" borderId="217" applyBorder="0"/>
    <xf numFmtId="231" fontId="85" fillId="0" borderId="385" applyFont="0" applyFill="0" applyBorder="0" applyAlignment="0" applyProtection="0"/>
    <xf numFmtId="2" fontId="149" fillId="0" borderId="385"/>
    <xf numFmtId="14" fontId="85" fillId="0" borderId="385" applyFont="0" applyFill="0" applyBorder="0" applyAlignment="0" applyProtection="0"/>
    <xf numFmtId="260" fontId="164" fillId="0" borderId="440" applyBorder="0"/>
    <xf numFmtId="260" fontId="164" fillId="0" borderId="488" applyBorder="0"/>
    <xf numFmtId="260" fontId="164" fillId="0" borderId="464" applyBorder="0"/>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0" fontId="147" fillId="73" borderId="192">
      <alignment horizontal="left" vertical="center" wrapText="1"/>
    </xf>
    <xf numFmtId="166" fontId="113" fillId="0" borderId="191">
      <protection locked="0"/>
    </xf>
    <xf numFmtId="208" fontId="90" fillId="63" borderId="190"/>
    <xf numFmtId="0" fontId="147" fillId="73" borderId="174">
      <alignment horizontal="left" vertical="center" wrapText="1"/>
    </xf>
    <xf numFmtId="166" fontId="113" fillId="0" borderId="173">
      <protection locked="0"/>
    </xf>
    <xf numFmtId="208" fontId="90" fillId="63" borderId="172"/>
    <xf numFmtId="10" fontId="108" fillId="65" borderId="110" applyNumberFormat="0" applyBorder="0" applyAlignment="0" applyProtection="0"/>
    <xf numFmtId="0" fontId="147" fillId="73" borderId="187">
      <alignment horizontal="left" vertical="center" wrapText="1"/>
    </xf>
    <xf numFmtId="166" fontId="113" fillId="0" borderId="186">
      <protection locked="0"/>
    </xf>
    <xf numFmtId="208" fontId="90" fillId="63" borderId="185"/>
    <xf numFmtId="260" fontId="164" fillId="0" borderId="296" applyBorder="0"/>
    <xf numFmtId="0" fontId="147" fillId="73" borderId="145">
      <alignment horizontal="left" vertical="center" wrapText="1"/>
    </xf>
    <xf numFmtId="0" fontId="147" fillId="73" borderId="261">
      <alignment horizontal="left" vertical="center" wrapText="1"/>
    </xf>
    <xf numFmtId="166" fontId="113" fillId="0" borderId="260">
      <protection locked="0"/>
    </xf>
    <xf numFmtId="208" fontId="90" fillId="63" borderId="259"/>
    <xf numFmtId="0" fontId="12" fillId="0" borderId="110"/>
    <xf numFmtId="0" fontId="147" fillId="73" borderId="301">
      <alignment horizontal="left" vertical="center" wrapText="1"/>
    </xf>
    <xf numFmtId="166" fontId="113" fillId="0" borderId="300">
      <protection locked="0"/>
    </xf>
    <xf numFmtId="208" fontId="90" fillId="63" borderId="299"/>
    <xf numFmtId="0" fontId="147" fillId="73" borderId="277">
      <alignment horizontal="left" vertical="center" wrapText="1"/>
    </xf>
    <xf numFmtId="166" fontId="113" fillId="0" borderId="274">
      <protection locked="0"/>
    </xf>
    <xf numFmtId="208" fontId="90" fillId="63" borderId="272"/>
    <xf numFmtId="0" fontId="147" fillId="73" borderId="362">
      <alignment horizontal="left" vertical="center" wrapText="1"/>
    </xf>
    <xf numFmtId="166" fontId="113" fillId="0" borderId="361">
      <protection locked="0"/>
    </xf>
    <xf numFmtId="208" fontId="90" fillId="63" borderId="360"/>
    <xf numFmtId="0" fontId="147" fillId="73" borderId="375">
      <alignment horizontal="left" vertical="center" wrapText="1"/>
    </xf>
    <xf numFmtId="166" fontId="113" fillId="0" borderId="374">
      <protection locked="0"/>
    </xf>
    <xf numFmtId="208" fontId="90" fillId="63" borderId="373"/>
    <xf numFmtId="0" fontId="147" fillId="73" borderId="402">
      <alignment horizontal="left" vertical="center" wrapText="1"/>
    </xf>
    <xf numFmtId="166" fontId="113" fillId="0" borderId="400">
      <protection locked="0"/>
    </xf>
    <xf numFmtId="208" fontId="90" fillId="63" borderId="399"/>
    <xf numFmtId="0" fontId="147" fillId="73" borderId="425">
      <alignment horizontal="left" vertical="center" wrapText="1"/>
    </xf>
    <xf numFmtId="166" fontId="113" fillId="0" borderId="424">
      <protection locked="0"/>
    </xf>
    <xf numFmtId="208" fontId="90" fillId="63" borderId="423"/>
    <xf numFmtId="0" fontId="147" fillId="73" borderId="446">
      <alignment horizontal="left" vertical="center" wrapText="1"/>
    </xf>
    <xf numFmtId="166" fontId="113" fillId="0" borderId="445">
      <protection locked="0"/>
    </xf>
    <xf numFmtId="208" fontId="90" fillId="63" borderId="444"/>
    <xf numFmtId="0" fontId="147" fillId="73" borderId="493">
      <alignment horizontal="left" vertical="center" wrapText="1"/>
    </xf>
    <xf numFmtId="166" fontId="113" fillId="0" borderId="491">
      <protection locked="0"/>
    </xf>
    <xf numFmtId="0" fontId="147" fillId="73" borderId="470">
      <alignment horizontal="left" vertical="center" wrapText="1"/>
    </xf>
    <xf numFmtId="166" fontId="113" fillId="0" borderId="469">
      <protection locked="0"/>
    </xf>
    <xf numFmtId="208" fontId="90" fillId="63" borderId="468"/>
    <xf numFmtId="208" fontId="90" fillId="63" borderId="490"/>
    <xf numFmtId="0" fontId="12" fillId="0" borderId="148"/>
    <xf numFmtId="0" fontId="12" fillId="0" borderId="176"/>
    <xf numFmtId="0" fontId="12" fillId="0" borderId="197"/>
    <xf numFmtId="0" fontId="147" fillId="73" borderId="160">
      <alignment horizontal="left" vertical="center" wrapText="1"/>
    </xf>
    <xf numFmtId="241" fontId="12" fillId="65" borderId="159" applyNumberFormat="0" applyFont="0" applyBorder="0" applyAlignment="0">
      <alignment horizontal="right" vertical="center"/>
      <protection locked="0"/>
    </xf>
    <xf numFmtId="10" fontId="108" fillId="65" borderId="148" applyNumberFormat="0" applyBorder="0" applyAlignment="0" applyProtection="0"/>
    <xf numFmtId="0" fontId="12" fillId="0" borderId="232"/>
    <xf numFmtId="10" fontId="108" fillId="65" borderId="176" applyNumberFormat="0" applyBorder="0" applyAlignment="0" applyProtection="0"/>
    <xf numFmtId="0" fontId="147" fillId="73" borderId="207">
      <alignment horizontal="left" vertical="center" wrapText="1"/>
    </xf>
    <xf numFmtId="0" fontId="47" fillId="0" borderId="153">
      <alignment horizontal="left" vertical="center"/>
    </xf>
    <xf numFmtId="0" fontId="12" fillId="0" borderId="265"/>
    <xf numFmtId="237" fontId="12" fillId="71" borderId="148" applyNumberFormat="0" applyFont="0" applyBorder="0" applyAlignment="0" applyProtection="0"/>
    <xf numFmtId="10" fontId="108" fillId="65" borderId="197" applyNumberFormat="0" applyBorder="0" applyAlignment="0" applyProtection="0"/>
    <xf numFmtId="1" fontId="121" fillId="69" borderId="154" applyNumberFormat="0" applyBorder="0" applyAlignment="0">
      <alignment horizontal="centerContinuous" vertical="center"/>
      <protection locked="0"/>
    </xf>
    <xf numFmtId="0" fontId="47" fillId="0" borderId="181">
      <alignment horizontal="left" vertical="center"/>
    </xf>
    <xf numFmtId="0" fontId="25" fillId="8" borderId="149" applyNumberFormat="0" applyAlignment="0" applyProtection="0"/>
    <xf numFmtId="0" fontId="12" fillId="0" borderId="304"/>
    <xf numFmtId="237" fontId="12" fillId="71" borderId="176" applyNumberFormat="0" applyFont="0" applyBorder="0" applyAlignment="0" applyProtection="0"/>
    <xf numFmtId="0" fontId="147" fillId="73" borderId="238">
      <alignment horizontal="left" vertical="center" wrapText="1"/>
    </xf>
    <xf numFmtId="1" fontId="121" fillId="69" borderId="182" applyNumberFormat="0" applyBorder="0" applyAlignment="0">
      <alignment horizontal="centerContinuous" vertical="center"/>
      <protection locked="0"/>
    </xf>
    <xf numFmtId="10" fontId="108" fillId="65" borderId="232" applyNumberFormat="0" applyBorder="0" applyAlignment="0" applyProtection="0"/>
    <xf numFmtId="224" fontId="108" fillId="0" borderId="147" applyFont="0" applyFill="0" applyBorder="0" applyAlignment="0" applyProtection="0"/>
    <xf numFmtId="0" fontId="25" fillId="8" borderId="177" applyNumberFormat="0" applyAlignment="0" applyProtection="0"/>
    <xf numFmtId="0" fontId="47" fillId="0" borderId="202">
      <alignment horizontal="left" vertical="center"/>
    </xf>
    <xf numFmtId="0" fontId="12" fillId="0" borderId="313"/>
    <xf numFmtId="237" fontId="12" fillId="71" borderId="197" applyNumberFormat="0" applyFont="0" applyBorder="0" applyAlignment="0" applyProtection="0"/>
    <xf numFmtId="238" fontId="87" fillId="0" borderId="221">
      <alignment horizontal="center"/>
    </xf>
    <xf numFmtId="0" fontId="147" fillId="73" borderId="252">
      <alignment horizontal="left" vertical="center" wrapText="1"/>
    </xf>
    <xf numFmtId="1" fontId="121" fillId="69" borderId="195" applyNumberFormat="0" applyBorder="0" applyAlignment="0">
      <alignment horizontal="centerContinuous" vertical="center"/>
      <protection locked="0"/>
    </xf>
    <xf numFmtId="235" fontId="101" fillId="68" borderId="204">
      <alignment horizontal="left"/>
    </xf>
    <xf numFmtId="0" fontId="147" fillId="73" borderId="277">
      <alignment horizontal="left" vertical="center" wrapText="1"/>
    </xf>
    <xf numFmtId="224" fontId="108" fillId="0" borderId="147" applyFont="0" applyFill="0" applyBorder="0" applyAlignment="0" applyProtection="0"/>
    <xf numFmtId="0" fontId="25" fillId="8" borderId="198" applyNumberFormat="0" applyAlignment="0" applyProtection="0"/>
    <xf numFmtId="10" fontId="108" fillId="65" borderId="265" applyNumberFormat="0" applyBorder="0" applyAlignment="0" applyProtection="0"/>
    <xf numFmtId="0" fontId="47" fillId="0" borderId="234">
      <alignment horizontal="left" vertical="center"/>
    </xf>
    <xf numFmtId="237" fontId="12" fillId="71" borderId="232" applyNumberFormat="0" applyFont="0" applyBorder="0" applyAlignment="0" applyProtection="0"/>
    <xf numFmtId="224" fontId="108" fillId="0" borderId="147" applyFont="0" applyFill="0" applyBorder="0" applyAlignment="0" applyProtection="0"/>
    <xf numFmtId="0" fontId="12" fillId="0" borderId="378"/>
    <xf numFmtId="1" fontId="121" fillId="69" borderId="233" applyNumberFormat="0" applyBorder="0" applyAlignment="0">
      <alignment horizontal="centerContinuous" vertical="center"/>
      <protection locked="0"/>
    </xf>
    <xf numFmtId="10" fontId="108" fillId="65" borderId="304" applyNumberFormat="0" applyBorder="0" applyAlignment="0" applyProtection="0"/>
    <xf numFmtId="238" fontId="87" fillId="0" borderId="276">
      <alignment horizontal="center"/>
    </xf>
    <xf numFmtId="0" fontId="147" fillId="73" borderId="326">
      <alignment horizontal="left" vertical="center" wrapText="1"/>
    </xf>
    <xf numFmtId="227" fontId="78" fillId="0" borderId="220" applyNumberFormat="0" applyFill="0">
      <alignment horizontal="right"/>
    </xf>
    <xf numFmtId="227" fontId="78" fillId="0" borderId="220" applyNumberFormat="0" applyFill="0">
      <alignment horizontal="right"/>
    </xf>
    <xf numFmtId="224" fontId="108" fillId="0" borderId="147" applyFont="0" applyFill="0" applyBorder="0" applyAlignment="0" applyProtection="0"/>
    <xf numFmtId="241" fontId="12" fillId="65" borderId="325" applyNumberFormat="0" applyFont="0" applyBorder="0" applyAlignment="0">
      <alignment horizontal="right" vertical="center"/>
      <protection locked="0"/>
    </xf>
    <xf numFmtId="0" fontId="47" fillId="0" borderId="270">
      <alignment horizontal="left" vertical="center"/>
    </xf>
    <xf numFmtId="14" fontId="85" fillId="0" borderId="347" applyFont="0" applyFill="0" applyBorder="0" applyAlignment="0" applyProtection="0"/>
    <xf numFmtId="237" fontId="12" fillId="71" borderId="265" applyNumberFormat="0" applyFont="0" applyBorder="0" applyAlignment="0" applyProtection="0"/>
    <xf numFmtId="10" fontId="108" fillId="65" borderId="313" applyNumberFormat="0" applyBorder="0" applyAlignment="0" applyProtection="0"/>
    <xf numFmtId="0" fontId="12" fillId="0" borderId="405"/>
    <xf numFmtId="224" fontId="108" fillId="0" borderId="147" applyFont="0" applyFill="0" applyBorder="0" applyAlignment="0" applyProtection="0"/>
    <xf numFmtId="2" fontId="149" fillId="0" borderId="347"/>
    <xf numFmtId="1" fontId="121" fillId="69" borderId="266" applyNumberFormat="0" applyBorder="0" applyAlignment="0">
      <alignment horizontal="centerContinuous" vertical="center"/>
      <protection locked="0"/>
    </xf>
    <xf numFmtId="0" fontId="25" fillId="8" borderId="267" applyNumberFormat="0" applyAlignment="0" applyProtection="0"/>
    <xf numFmtId="0" fontId="47" fillId="0" borderId="309">
      <alignment horizontal="left" vertical="center"/>
    </xf>
    <xf numFmtId="237" fontId="12" fillId="71" borderId="304" applyNumberFormat="0" applyFont="0" applyBorder="0" applyAlignment="0" applyProtection="0"/>
    <xf numFmtId="14" fontId="85" fillId="0" borderId="385" applyFont="0" applyFill="0" applyBorder="0" applyAlignment="0" applyProtection="0"/>
    <xf numFmtId="224" fontId="108" fillId="0" borderId="147" applyFont="0" applyFill="0" applyBorder="0" applyAlignment="0" applyProtection="0"/>
    <xf numFmtId="2" fontId="149" fillId="0" borderId="385"/>
    <xf numFmtId="1" fontId="121" fillId="69" borderId="310" applyNumberFormat="0" applyBorder="0" applyAlignment="0">
      <alignment horizontal="centerContinuous" vertical="center"/>
      <protection locked="0"/>
    </xf>
    <xf numFmtId="0" fontId="147" fillId="73" borderId="391">
      <alignment horizontal="left" vertical="center" wrapText="1"/>
    </xf>
    <xf numFmtId="227" fontId="78" fillId="0" borderId="275" applyNumberFormat="0" applyFill="0">
      <alignment horizontal="right"/>
    </xf>
    <xf numFmtId="227" fontId="78" fillId="0" borderId="275" applyNumberFormat="0" applyFill="0">
      <alignment horizontal="right"/>
    </xf>
    <xf numFmtId="224" fontId="108" fillId="0" borderId="147" applyFont="0" applyFill="0" applyBorder="0" applyAlignment="0" applyProtection="0"/>
    <xf numFmtId="0" fontId="47" fillId="0" borderId="318">
      <alignment horizontal="left" vertical="center"/>
    </xf>
    <xf numFmtId="0" fontId="25" fillId="8" borderId="305" applyNumberFormat="0" applyAlignment="0" applyProtection="0"/>
    <xf numFmtId="237" fontId="12" fillId="71" borderId="313" applyNumberFormat="0" applyFont="0" applyBorder="0" applyAlignment="0" applyProtection="0"/>
    <xf numFmtId="10" fontId="108" fillId="65" borderId="378" applyNumberFormat="0" applyBorder="0" applyAlignment="0" applyProtection="0"/>
    <xf numFmtId="0" fontId="12" fillId="0" borderId="473"/>
    <xf numFmtId="1" fontId="121" fillId="69" borderId="319" applyNumberFormat="0" applyBorder="0" applyAlignment="0">
      <alignment horizontal="centerContinuous" vertical="center"/>
      <protection locked="0"/>
    </xf>
    <xf numFmtId="238" fontId="87" fillId="0" borderId="369">
      <alignment horizontal="center"/>
    </xf>
    <xf numFmtId="224" fontId="108" fillId="0" borderId="147" applyFont="0" applyFill="0" applyBorder="0" applyAlignment="0" applyProtection="0"/>
    <xf numFmtId="0" fontId="25" fillId="8" borderId="314" applyNumberFormat="0" applyAlignment="0" applyProtection="0"/>
    <xf numFmtId="0" fontId="147" fillId="73" borderId="415">
      <alignment horizontal="left" vertical="center" wrapText="1"/>
    </xf>
    <xf numFmtId="10" fontId="108" fillId="65" borderId="405" applyNumberFormat="0" applyBorder="0" applyAlignment="0" applyProtection="0"/>
    <xf numFmtId="224" fontId="108" fillId="0" borderId="324" applyFont="0" applyFill="0" applyBorder="0" applyAlignment="0" applyProtection="0"/>
    <xf numFmtId="0" fontId="47" fillId="0" borderId="384">
      <alignment horizontal="left" vertical="center"/>
    </xf>
    <xf numFmtId="237" fontId="12" fillId="71" borderId="378" applyNumberFormat="0" applyFont="0" applyBorder="0" applyAlignment="0" applyProtection="0"/>
    <xf numFmtId="1" fontId="121" fillId="69" borderId="365" applyNumberFormat="0" applyBorder="0" applyAlignment="0">
      <alignment horizontal="centerContinuous" vertical="center"/>
      <protection locked="0"/>
    </xf>
    <xf numFmtId="0" fontId="25" fillId="8" borderId="330" applyNumberFormat="0" applyAlignment="0" applyProtection="0"/>
    <xf numFmtId="231" fontId="85" fillId="0" borderId="347" applyFont="0" applyFill="0" applyBorder="0" applyAlignment="0" applyProtection="0"/>
    <xf numFmtId="1" fontId="121" fillId="69" borderId="379" applyNumberFormat="0" applyBorder="0" applyAlignment="0">
      <alignment horizontal="centerContinuous" vertical="center"/>
      <protection locked="0"/>
    </xf>
    <xf numFmtId="224" fontId="108" fillId="0" borderId="324" applyFont="0" applyFill="0" applyBorder="0" applyAlignment="0" applyProtection="0"/>
    <xf numFmtId="0" fontId="147" fillId="73" borderId="484">
      <alignment horizontal="left" vertical="center" wrapText="1"/>
    </xf>
    <xf numFmtId="0" fontId="25" fillId="8" borderId="386" applyNumberFormat="0" applyAlignment="0" applyProtection="0"/>
    <xf numFmtId="227" fontId="78" fillId="0" borderId="368" applyNumberFormat="0" applyFill="0">
      <alignment horizontal="right"/>
    </xf>
    <xf numFmtId="227" fontId="78" fillId="0" borderId="368" applyNumberFormat="0" applyFill="0">
      <alignment horizontal="right"/>
    </xf>
    <xf numFmtId="0" fontId="47" fillId="0" borderId="410">
      <alignment horizontal="left" vertical="center"/>
    </xf>
    <xf numFmtId="224" fontId="108" fillId="0" borderId="351" applyFont="0" applyFill="0" applyBorder="0" applyAlignment="0" applyProtection="0"/>
    <xf numFmtId="10" fontId="108" fillId="65" borderId="473" applyNumberFormat="0" applyBorder="0" applyAlignment="0" applyProtection="0"/>
    <xf numFmtId="237" fontId="12" fillId="71" borderId="405" applyNumberFormat="0" applyFont="0" applyBorder="0" applyAlignment="0" applyProtection="0"/>
    <xf numFmtId="238" fontId="87" fillId="0" borderId="432">
      <alignment horizontal="center"/>
    </xf>
    <xf numFmtId="231" fontId="85" fillId="0" borderId="385" applyFont="0" applyFill="0" applyBorder="0" applyAlignment="0" applyProtection="0"/>
    <xf numFmtId="224" fontId="108" fillId="0" borderId="390" applyFont="0" applyFill="0" applyBorder="0" applyAlignment="0" applyProtection="0"/>
    <xf numFmtId="1" fontId="121" fillId="69" borderId="406" applyNumberFormat="0" applyBorder="0" applyAlignment="0">
      <alignment horizontal="centerContinuous" vertical="center"/>
      <protection locked="0"/>
    </xf>
    <xf numFmtId="0" fontId="25" fillId="8" borderId="407" applyNumberFormat="0" applyAlignment="0" applyProtection="0"/>
    <xf numFmtId="0" fontId="47" fillId="0" borderId="453">
      <alignment horizontal="left" vertical="center"/>
    </xf>
    <xf numFmtId="235" fontId="101" fillId="68" borderId="429">
      <alignment horizontal="left"/>
    </xf>
    <xf numFmtId="0" fontId="47" fillId="0" borderId="478">
      <alignment horizontal="left" vertical="center"/>
    </xf>
    <xf numFmtId="224" fontId="108" fillId="0" borderId="390" applyFont="0" applyFill="0" applyBorder="0" applyAlignment="0" applyProtection="0"/>
    <xf numFmtId="237" fontId="12" fillId="71" borderId="473" applyNumberFormat="0" applyFont="0" applyBorder="0" applyAlignment="0" applyProtection="0"/>
    <xf numFmtId="241" fontId="194" fillId="86" borderId="193" applyNumberFormat="0" applyBorder="0" applyAlignment="0" applyProtection="0">
      <alignment vertical="center"/>
    </xf>
    <xf numFmtId="171" fontId="85" fillId="0" borderId="194"/>
    <xf numFmtId="1" fontId="121" fillId="69" borderId="454" applyNumberFormat="0" applyBorder="0" applyAlignment="0">
      <alignment horizontal="centerContinuous" vertical="center"/>
      <protection locked="0"/>
    </xf>
    <xf numFmtId="171" fontId="85" fillId="0" borderId="175"/>
    <xf numFmtId="0" fontId="25" fillId="8" borderId="449" applyNumberFormat="0" applyAlignment="0" applyProtection="0"/>
    <xf numFmtId="1" fontId="121" fillId="69" borderId="479" applyNumberFormat="0" applyBorder="0" applyAlignment="0">
      <alignment horizontal="centerContinuous" vertical="center"/>
      <protection locked="0"/>
    </xf>
    <xf numFmtId="227" fontId="78" fillId="0" borderId="431" applyNumberFormat="0" applyFill="0">
      <alignment horizontal="right"/>
    </xf>
    <xf numFmtId="227" fontId="78" fillId="0" borderId="431" applyNumberFormat="0" applyFill="0">
      <alignment horizontal="right"/>
    </xf>
    <xf numFmtId="224" fontId="108" fillId="0" borderId="390" applyFont="0" applyFill="0" applyBorder="0" applyAlignment="0" applyProtection="0"/>
    <xf numFmtId="0" fontId="25" fillId="8" borderId="474" applyNumberFormat="0" applyAlignment="0" applyProtection="0"/>
    <xf numFmtId="224" fontId="108" fillId="0" borderId="390" applyFont="0" applyFill="0" applyBorder="0" applyAlignment="0" applyProtection="0"/>
    <xf numFmtId="241" fontId="194" fillId="86" borderId="188" applyNumberFormat="0" applyBorder="0" applyAlignment="0" applyProtection="0">
      <alignment vertical="center"/>
    </xf>
    <xf numFmtId="224" fontId="108" fillId="0" borderId="483" applyFont="0" applyFill="0" applyBorder="0" applyAlignment="0" applyProtection="0"/>
    <xf numFmtId="166" fontId="113" fillId="0" borderId="158">
      <protection locked="0"/>
    </xf>
    <xf numFmtId="0" fontId="12" fillId="24" borderId="150" applyNumberFormat="0" applyFont="0" applyAlignment="0" applyProtection="0"/>
    <xf numFmtId="241" fontId="194" fillId="86" borderId="262" applyNumberFormat="0" applyBorder="0" applyAlignment="0" applyProtection="0">
      <alignment vertical="center"/>
    </xf>
    <xf numFmtId="171" fontId="85" fillId="0" borderId="263"/>
    <xf numFmtId="0" fontId="12" fillId="24" borderId="178" applyNumberFormat="0" applyFont="0" applyAlignment="0" applyProtection="0"/>
    <xf numFmtId="166" fontId="113" fillId="0" borderId="206">
      <protection locked="0"/>
    </xf>
    <xf numFmtId="0" fontId="12" fillId="24" borderId="199" applyNumberFormat="0" applyFont="0" applyAlignment="0" applyProtection="0"/>
    <xf numFmtId="241" fontId="194" fillId="86" borderId="302" applyNumberFormat="0" applyBorder="0" applyAlignment="0" applyProtection="0">
      <alignment vertical="center"/>
    </xf>
    <xf numFmtId="171" fontId="85" fillId="0" borderId="303"/>
    <xf numFmtId="241" fontId="194" fillId="86" borderId="279" applyNumberFormat="0" applyBorder="0" applyAlignment="0" applyProtection="0">
      <alignment vertical="center"/>
    </xf>
    <xf numFmtId="166" fontId="113" fillId="0" borderId="237">
      <protection locked="0"/>
    </xf>
    <xf numFmtId="241" fontId="194" fillId="86" borderId="363" applyNumberFormat="0" applyBorder="0" applyAlignment="0" applyProtection="0">
      <alignment vertical="center"/>
    </xf>
    <xf numFmtId="171" fontId="85" fillId="0" borderId="364"/>
    <xf numFmtId="166" fontId="113" fillId="0" borderId="251">
      <protection locked="0"/>
    </xf>
    <xf numFmtId="171" fontId="85" fillId="0" borderId="376"/>
    <xf numFmtId="166" fontId="113" fillId="0" borderId="274">
      <protection locked="0"/>
    </xf>
    <xf numFmtId="0" fontId="17" fillId="21" borderId="149" applyNumberFormat="0" applyAlignment="0" applyProtection="0"/>
    <xf numFmtId="0" fontId="12" fillId="24" borderId="306" applyNumberFormat="0" applyFont="0" applyAlignment="0" applyProtection="0"/>
    <xf numFmtId="0" fontId="83" fillId="0" borderId="155" applyNumberFormat="0" applyFont="0" applyFill="0" applyAlignment="0" applyProtection="0"/>
    <xf numFmtId="208" fontId="90" fillId="63" borderId="157"/>
    <xf numFmtId="241" fontId="194" fillId="86" borderId="403" applyNumberFormat="0" applyBorder="0" applyAlignment="0" applyProtection="0">
      <alignment vertical="center"/>
    </xf>
    <xf numFmtId="166" fontId="113" fillId="0" borderId="323">
      <protection locked="0"/>
    </xf>
    <xf numFmtId="171" fontId="85" fillId="0" borderId="404"/>
    <xf numFmtId="0" fontId="17" fillId="21" borderId="177" applyNumberFormat="0" applyAlignment="0" applyProtection="0"/>
    <xf numFmtId="167" fontId="87" fillId="0" borderId="156" applyFont="0"/>
    <xf numFmtId="0" fontId="12" fillId="24" borderId="315" applyNumberFormat="0" applyFont="0" applyAlignment="0" applyProtection="0"/>
    <xf numFmtId="0" fontId="83" fillId="0" borderId="183" applyNumberFormat="0" applyFont="0" applyFill="0" applyAlignment="0" applyProtection="0"/>
    <xf numFmtId="241" fontId="194" fillId="86" borderId="426" applyNumberFormat="0" applyBorder="0" applyAlignment="0" applyProtection="0">
      <alignment vertical="center"/>
    </xf>
    <xf numFmtId="171" fontId="85" fillId="0" borderId="427"/>
    <xf numFmtId="0" fontId="17" fillId="21" borderId="198" applyNumberFormat="0" applyAlignment="0" applyProtection="0"/>
    <xf numFmtId="167" fontId="87" fillId="0" borderId="184" applyFont="0"/>
    <xf numFmtId="241" fontId="194" fillId="86" borderId="447" applyNumberFormat="0" applyBorder="0" applyAlignment="0" applyProtection="0">
      <alignment vertical="center"/>
    </xf>
    <xf numFmtId="171" fontId="85" fillId="0" borderId="448"/>
    <xf numFmtId="0" fontId="83" fillId="0" borderId="196" applyNumberFormat="0" applyFont="0" applyFill="0" applyAlignment="0" applyProtection="0"/>
    <xf numFmtId="0" fontId="83" fillId="0" borderId="204" applyNumberFormat="0" applyFont="0" applyFill="0" applyAlignment="0" applyProtection="0"/>
    <xf numFmtId="1" fontId="94" fillId="64" borderId="204" applyNumberFormat="0" applyBorder="0" applyAlignment="0">
      <alignment horizontal="center" vertical="top" wrapText="1"/>
      <protection hidden="1"/>
    </xf>
    <xf numFmtId="0" fontId="12" fillId="24" borderId="331" applyNumberFormat="0" applyFont="0" applyAlignment="0" applyProtection="0"/>
    <xf numFmtId="208" fontId="90" fillId="63" borderId="205"/>
    <xf numFmtId="165" fontId="88" fillId="0" borderId="203" applyNumberFormat="0" applyFont="0" applyBorder="0" applyProtection="0">
      <alignment horizontal="right"/>
    </xf>
    <xf numFmtId="207" fontId="12" fillId="0" borderId="203">
      <alignment horizontal="right"/>
      <protection locked="0"/>
    </xf>
    <xf numFmtId="205" fontId="88" fillId="0" borderId="203" applyFill="0">
      <alignment horizontal="right"/>
    </xf>
    <xf numFmtId="3" fontId="12" fillId="0" borderId="203" applyFill="0">
      <alignment horizontal="right"/>
    </xf>
    <xf numFmtId="204" fontId="88" fillId="0" borderId="203" applyFill="0">
      <alignment horizontal="right"/>
    </xf>
    <xf numFmtId="204" fontId="88" fillId="0" borderId="203">
      <alignment horizontal="right"/>
    </xf>
    <xf numFmtId="166" fontId="113" fillId="0" borderId="389">
      <protection locked="0"/>
    </xf>
    <xf numFmtId="0" fontId="12" fillId="24" borderId="381" applyNumberFormat="0" applyFont="0" applyAlignment="0" applyProtection="0"/>
    <xf numFmtId="241" fontId="194" fillId="86" borderId="471" applyNumberFormat="0" applyBorder="0" applyAlignment="0" applyProtection="0">
      <alignment vertical="center"/>
    </xf>
    <xf numFmtId="171" fontId="85" fillId="0" borderId="472"/>
    <xf numFmtId="0" fontId="99" fillId="0" borderId="219" applyNumberFormat="0" applyFont="0" applyFill="0" applyAlignment="0" applyProtection="0">
      <alignment horizontal="centerContinuous"/>
    </xf>
    <xf numFmtId="241" fontId="194" fillId="86" borderId="494" applyNumberFormat="0" applyBorder="0" applyAlignment="0" applyProtection="0">
      <alignment vertical="center"/>
    </xf>
    <xf numFmtId="171" fontId="85" fillId="0" borderId="495"/>
    <xf numFmtId="203" fontId="12" fillId="0" borderId="203">
      <alignment horizontal="right"/>
    </xf>
    <xf numFmtId="166" fontId="113" fillId="0" borderId="414">
      <protection locked="0"/>
    </xf>
    <xf numFmtId="208" fontId="90" fillId="63" borderId="236"/>
    <xf numFmtId="167" fontId="87" fillId="0" borderId="235" applyFont="0"/>
    <xf numFmtId="0" fontId="17" fillId="21" borderId="267" applyNumberFormat="0" applyAlignment="0" applyProtection="0"/>
    <xf numFmtId="208" fontId="90" fillId="63" borderId="250"/>
    <xf numFmtId="0" fontId="83" fillId="0" borderId="264" applyNumberFormat="0" applyFont="0" applyFill="0" applyAlignment="0" applyProtection="0"/>
    <xf numFmtId="0" fontId="99" fillId="0" borderId="273" applyNumberFormat="0" applyFont="0" applyFill="0" applyAlignment="0" applyProtection="0">
      <alignment horizontal="centerContinuous"/>
    </xf>
    <xf numFmtId="208" fontId="90" fillId="63" borderId="272"/>
    <xf numFmtId="0" fontId="12" fillId="24" borderId="450" applyNumberFormat="0" applyFont="0" applyAlignment="0" applyProtection="0"/>
    <xf numFmtId="167" fontId="87" fillId="0" borderId="271" applyFont="0"/>
    <xf numFmtId="260" fontId="164" fillId="0" borderId="138" applyBorder="0"/>
    <xf numFmtId="0" fontId="17" fillId="21" borderId="305" applyNumberFormat="0" applyAlignment="0" applyProtection="0"/>
    <xf numFmtId="260" fontId="164" fillId="0" borderId="168" applyBorder="0"/>
    <xf numFmtId="0" fontId="83" fillId="0" borderId="311" applyNumberFormat="0" applyFont="0" applyFill="0" applyAlignment="0" applyProtection="0"/>
    <xf numFmtId="166" fontId="113" fillId="0" borderId="482">
      <protection locked="0"/>
    </xf>
    <xf numFmtId="264" fontId="172" fillId="65" borderId="110" applyFill="0" applyBorder="0" applyAlignment="0" applyProtection="0">
      <alignment horizontal="right"/>
      <protection locked="0"/>
    </xf>
    <xf numFmtId="0" fontId="12" fillId="24" borderId="475" applyNumberFormat="0" applyFont="0" applyAlignment="0" applyProtection="0"/>
    <xf numFmtId="0" fontId="17" fillId="21" borderId="314" applyNumberFormat="0" applyAlignment="0" applyProtection="0"/>
    <xf numFmtId="167" fontId="87" fillId="0" borderId="312" applyFont="0"/>
    <xf numFmtId="0" fontId="83" fillId="0" borderId="320" applyNumberFormat="0" applyFont="0" applyFill="0" applyAlignment="0" applyProtection="0"/>
    <xf numFmtId="208" fontId="90" fillId="63" borderId="322"/>
    <xf numFmtId="167" fontId="87" fillId="0" borderId="321" applyFont="0"/>
    <xf numFmtId="0" fontId="83" fillId="0" borderId="347" applyNumberFormat="0" applyFont="0" applyFill="0" applyAlignment="0" applyProtection="0"/>
    <xf numFmtId="0" fontId="97" fillId="0" borderId="347" applyNumberFormat="0" applyFill="0" applyAlignment="0" applyProtection="0"/>
    <xf numFmtId="0" fontId="17" fillId="21" borderId="330" applyNumberFormat="0" applyAlignment="0" applyProtection="0"/>
    <xf numFmtId="0" fontId="83" fillId="0" borderId="366" applyNumberFormat="0" applyFont="0" applyFill="0" applyAlignment="0" applyProtection="0"/>
    <xf numFmtId="0" fontId="99" fillId="0" borderId="367" applyNumberFormat="0" applyFont="0" applyFill="0" applyAlignment="0" applyProtection="0">
      <alignment horizontal="centerContinuous"/>
    </xf>
    <xf numFmtId="0" fontId="17" fillId="21" borderId="386" applyNumberFormat="0" applyAlignment="0" applyProtection="0"/>
    <xf numFmtId="0" fontId="83" fillId="0" borderId="377" applyNumberFormat="0" applyFont="0" applyFill="0" applyAlignment="0" applyProtection="0"/>
    <xf numFmtId="0" fontId="83" fillId="0" borderId="385" applyNumberFormat="0" applyFont="0" applyFill="0" applyAlignment="0" applyProtection="0"/>
    <xf numFmtId="0" fontId="97" fillId="0" borderId="385" applyNumberFormat="0" applyFill="0" applyAlignment="0" applyProtection="0"/>
    <xf numFmtId="208" fontId="90" fillId="63" borderId="388"/>
    <xf numFmtId="167" fontId="87" fillId="0" borderId="387" applyFont="0"/>
    <xf numFmtId="0" fontId="177" fillId="67" borderId="110">
      <alignment horizontal="center" vertical="center" wrapText="1"/>
      <protection hidden="1"/>
    </xf>
    <xf numFmtId="0" fontId="17" fillId="21" borderId="407" applyNumberFormat="0" applyAlignment="0" applyProtection="0"/>
    <xf numFmtId="0" fontId="83" fillId="0" borderId="411" applyNumberFormat="0" applyFont="0" applyFill="0" applyAlignment="0" applyProtection="0"/>
    <xf numFmtId="208" fontId="90" fillId="63" borderId="413"/>
    <xf numFmtId="167" fontId="87" fillId="0" borderId="412" applyFont="0"/>
    <xf numFmtId="0" fontId="83" fillId="0" borderId="429" applyNumberFormat="0" applyFont="0" applyFill="0" applyAlignment="0" applyProtection="0"/>
    <xf numFmtId="0" fontId="99" fillId="0" borderId="430" applyNumberFormat="0" applyFont="0" applyFill="0" applyAlignment="0" applyProtection="0">
      <alignment horizontal="centerContinuous"/>
    </xf>
    <xf numFmtId="1" fontId="94" fillId="64" borderId="429" applyNumberFormat="0" applyBorder="0" applyAlignment="0">
      <alignment horizontal="center" vertical="top" wrapText="1"/>
      <protection hidden="1"/>
    </xf>
    <xf numFmtId="0" fontId="17" fillId="21" borderId="449" applyNumberFormat="0" applyAlignment="0" applyProtection="0"/>
    <xf numFmtId="165" fontId="88" fillId="0" borderId="428" applyNumberFormat="0" applyFont="0" applyBorder="0" applyProtection="0">
      <alignment horizontal="right"/>
    </xf>
    <xf numFmtId="207" fontId="12" fillId="0" borderId="428">
      <alignment horizontal="right"/>
      <protection locked="0"/>
    </xf>
    <xf numFmtId="0" fontId="83" fillId="0" borderId="455" applyNumberFormat="0" applyFont="0" applyFill="0" applyAlignment="0" applyProtection="0"/>
    <xf numFmtId="205" fontId="88" fillId="0" borderId="428" applyFill="0">
      <alignment horizontal="right"/>
    </xf>
    <xf numFmtId="3" fontId="12" fillId="0" borderId="428" applyFill="0">
      <alignment horizontal="right"/>
    </xf>
    <xf numFmtId="204" fontId="88" fillId="0" borderId="428" applyFill="0">
      <alignment horizontal="right"/>
    </xf>
    <xf numFmtId="204" fontId="88" fillId="0" borderId="428">
      <alignment horizontal="right"/>
    </xf>
    <xf numFmtId="0" fontId="17" fillId="21" borderId="474" applyNumberFormat="0" applyAlignment="0" applyProtection="0"/>
    <xf numFmtId="0" fontId="83" fillId="0" borderId="480" applyNumberFormat="0" applyFont="0" applyFill="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208" fontId="90" fillId="63" borderId="481"/>
    <xf numFmtId="203" fontId="12" fillId="0" borderId="428">
      <alignment horizontal="right"/>
    </xf>
    <xf numFmtId="0" fontId="12" fillId="61" borderId="149" applyNumberFormat="0">
      <alignment horizontal="left" vertical="center"/>
    </xf>
    <xf numFmtId="0" fontId="12" fillId="60" borderId="149" applyNumberFormat="0">
      <alignment horizontal="centerContinuous" vertical="center" wrapText="1"/>
    </xf>
    <xf numFmtId="241" fontId="194" fillId="86" borderId="146" applyNumberFormat="0" applyBorder="0" applyAlignment="0" applyProtection="0">
      <alignment vertical="center"/>
    </xf>
    <xf numFmtId="171" fontId="12" fillId="0" borderId="385" applyBorder="0" applyProtection="0">
      <alignment horizontal="right" vertical="center"/>
    </xf>
    <xf numFmtId="0" fontId="189" fillId="83" borderId="385" applyBorder="0" applyProtection="0">
      <alignment horizontal="centerContinuous" vertical="center"/>
    </xf>
    <xf numFmtId="49" fontId="79" fillId="0" borderId="385">
      <alignment vertical="center"/>
    </xf>
    <xf numFmtId="283" fontId="79" fillId="0" borderId="385">
      <alignment horizontal="right"/>
    </xf>
    <xf numFmtId="0" fontId="12" fillId="61" borderId="177" applyNumberFormat="0">
      <alignment horizontal="left" vertical="center"/>
    </xf>
    <xf numFmtId="0" fontId="12" fillId="60" borderId="177" applyNumberFormat="0">
      <alignment horizontal="centerContinuous" vertical="center" wrapText="1"/>
    </xf>
    <xf numFmtId="0" fontId="147" fillId="73" borderId="207">
      <alignment horizontal="left" vertical="center" wrapText="1"/>
    </xf>
    <xf numFmtId="166" fontId="113" fillId="0" borderId="206">
      <protection locked="0"/>
    </xf>
    <xf numFmtId="208" fontId="90" fillId="63" borderId="205"/>
    <xf numFmtId="0" fontId="147" fillId="73" borderId="252">
      <alignment horizontal="left" vertical="center" wrapText="1"/>
    </xf>
    <xf numFmtId="166" fontId="113" fillId="0" borderId="251">
      <protection locked="0"/>
    </xf>
    <xf numFmtId="208" fontId="90" fillId="63" borderId="250"/>
    <xf numFmtId="0" fontId="147" fillId="73" borderId="160">
      <alignment horizontal="left" vertical="center" wrapText="1"/>
    </xf>
    <xf numFmtId="166" fontId="113" fillId="0" borderId="158">
      <protection locked="0"/>
    </xf>
    <xf numFmtId="208" fontId="90" fillId="63" borderId="157"/>
    <xf numFmtId="0" fontId="147" fillId="73" borderId="284">
      <alignment horizontal="left" vertical="center" wrapText="1"/>
    </xf>
    <xf numFmtId="0" fontId="147" fillId="73" borderId="238">
      <alignment horizontal="left" vertical="center" wrapText="1"/>
    </xf>
    <xf numFmtId="166" fontId="113" fillId="0" borderId="237">
      <protection locked="0"/>
    </xf>
    <xf numFmtId="208" fontId="90" fillId="63" borderId="236"/>
    <xf numFmtId="166" fontId="113" fillId="0" borderId="283">
      <protection locked="0"/>
    </xf>
    <xf numFmtId="208" fontId="90" fillId="63" borderId="282"/>
    <xf numFmtId="0" fontId="147" fillId="73" borderId="326">
      <alignment horizontal="left" vertical="center" wrapText="1"/>
    </xf>
    <xf numFmtId="166" fontId="113" fillId="0" borderId="323">
      <protection locked="0"/>
    </xf>
    <xf numFmtId="208" fontId="90" fillId="63" borderId="322"/>
    <xf numFmtId="0" fontId="147" fillId="73" borderId="355">
      <alignment horizontal="left" vertical="center" wrapText="1"/>
    </xf>
    <xf numFmtId="166" fontId="113" fillId="0" borderId="350">
      <protection locked="0"/>
    </xf>
    <xf numFmtId="208" fontId="90" fillId="63" borderId="348"/>
    <xf numFmtId="0" fontId="147" fillId="73" borderId="415">
      <alignment horizontal="left" vertical="center" wrapText="1"/>
    </xf>
    <xf numFmtId="166" fontId="113" fillId="0" borderId="414">
      <protection locked="0"/>
    </xf>
    <xf numFmtId="208" fontId="90" fillId="63" borderId="413"/>
    <xf numFmtId="0" fontId="147" fillId="73" borderId="391">
      <alignment horizontal="left" vertical="center" wrapText="1"/>
    </xf>
    <xf numFmtId="166" fontId="113" fillId="0" borderId="389">
      <protection locked="0"/>
    </xf>
    <xf numFmtId="208" fontId="90" fillId="63" borderId="388"/>
    <xf numFmtId="0" fontId="147" fillId="73" borderId="484">
      <alignment horizontal="left" vertical="center" wrapText="1"/>
    </xf>
    <xf numFmtId="166" fontId="113" fillId="0" borderId="482">
      <protection locked="0"/>
    </xf>
    <xf numFmtId="208" fontId="90" fillId="63" borderId="481"/>
    <xf numFmtId="0" fontId="147" fillId="73" borderId="145">
      <alignment horizontal="left" vertical="center" wrapText="1"/>
    </xf>
    <xf numFmtId="166" fontId="113" fillId="0" borderId="144">
      <protection locked="0"/>
    </xf>
    <xf numFmtId="208" fontId="90" fillId="63" borderId="143"/>
    <xf numFmtId="0" fontId="12" fillId="0" borderId="163"/>
    <xf numFmtId="0" fontId="12" fillId="0" borderId="212"/>
    <xf numFmtId="0" fontId="12" fillId="0" borderId="241"/>
    <xf numFmtId="0" fontId="12" fillId="0" borderId="255"/>
    <xf numFmtId="0" fontId="12" fillId="0" borderId="286"/>
    <xf numFmtId="0" fontId="147" fillId="73" borderId="174">
      <alignment horizontal="left" vertical="center" wrapText="1"/>
    </xf>
    <xf numFmtId="0" fontId="12" fillId="0" borderId="329"/>
    <xf numFmtId="14" fontId="85" fillId="0" borderId="224" applyFont="0" applyFill="0" applyBorder="0" applyAlignment="0" applyProtection="0"/>
    <xf numFmtId="10" fontId="108" fillId="65" borderId="163" applyNumberFormat="0" applyBorder="0" applyAlignment="0" applyProtection="0"/>
    <xf numFmtId="0" fontId="147" fillId="73" borderId="187">
      <alignment horizontal="left" vertical="center" wrapText="1"/>
    </xf>
    <xf numFmtId="2" fontId="149" fillId="0" borderId="224"/>
    <xf numFmtId="10" fontId="108" fillId="65" borderId="212" applyNumberFormat="0" applyBorder="0" applyAlignment="0" applyProtection="0"/>
    <xf numFmtId="0" fontId="12" fillId="0" borderId="435"/>
    <xf numFmtId="0" fontId="147" fillId="73" borderId="261">
      <alignment horizontal="left" vertical="center" wrapText="1"/>
    </xf>
    <xf numFmtId="14" fontId="85" fillId="0" borderId="291" applyFont="0" applyFill="0" applyBorder="0" applyAlignment="0" applyProtection="0"/>
    <xf numFmtId="10" fontId="108" fillId="65" borderId="241" applyNumberFormat="0" applyBorder="0" applyAlignment="0" applyProtection="0"/>
    <xf numFmtId="10" fontId="108" fillId="65" borderId="255" applyNumberFormat="0" applyBorder="0" applyAlignment="0" applyProtection="0"/>
    <xf numFmtId="2" fontId="149" fillId="0" borderId="291"/>
    <xf numFmtId="0" fontId="147" fillId="73" borderId="301">
      <alignment horizontal="left" vertical="center" wrapText="1"/>
    </xf>
    <xf numFmtId="0" fontId="47" fillId="0" borderId="168">
      <alignment horizontal="left" vertical="center"/>
    </xf>
    <xf numFmtId="0" fontId="12" fillId="0" borderId="456"/>
    <xf numFmtId="237" fontId="12" fillId="71" borderId="163" applyNumberFormat="0" applyFont="0" applyBorder="0" applyAlignment="0" applyProtection="0"/>
    <xf numFmtId="10" fontId="108" fillId="65" borderId="286" applyNumberFormat="0" applyBorder="0" applyAlignment="0" applyProtection="0"/>
    <xf numFmtId="0" fontId="12" fillId="0" borderId="486"/>
    <xf numFmtId="1" fontId="121" fillId="69" borderId="169" applyNumberFormat="0" applyBorder="0" applyAlignment="0">
      <alignment horizontal="centerContinuous" vertical="center"/>
      <protection locked="0"/>
    </xf>
    <xf numFmtId="0" fontId="47" fillId="0" borderId="217">
      <alignment horizontal="left" vertical="center"/>
    </xf>
    <xf numFmtId="237" fontId="12" fillId="71" borderId="212" applyNumberFormat="0" applyFont="0" applyBorder="0" applyAlignment="0" applyProtection="0"/>
    <xf numFmtId="0" fontId="25" fillId="8" borderId="164" applyNumberFormat="0" applyAlignment="0" applyProtection="0"/>
    <xf numFmtId="0" fontId="47" fillId="0" borderId="229">
      <alignment horizontal="left" vertical="center"/>
    </xf>
    <xf numFmtId="14" fontId="85" fillId="0" borderId="372" applyFont="0" applyFill="0" applyBorder="0" applyAlignment="0" applyProtection="0"/>
    <xf numFmtId="0" fontId="47" fillId="0" borderId="246">
      <alignment horizontal="left" vertical="center"/>
    </xf>
    <xf numFmtId="1" fontId="121" fillId="69" borderId="210" applyNumberFormat="0" applyBorder="0" applyAlignment="0">
      <alignment horizontal="centerContinuous" vertical="center"/>
      <protection locked="0"/>
    </xf>
    <xf numFmtId="10" fontId="108" fillId="65" borderId="329" applyNumberFormat="0" applyBorder="0" applyAlignment="0" applyProtection="0"/>
    <xf numFmtId="237" fontId="12" fillId="71" borderId="241" applyNumberFormat="0" applyFont="0" applyBorder="0" applyAlignment="0" applyProtection="0"/>
    <xf numFmtId="0" fontId="147" fillId="73" borderId="355">
      <alignment horizontal="left" vertical="center" wrapText="1"/>
    </xf>
    <xf numFmtId="14" fontId="85" fillId="0" borderId="441" applyFont="0" applyFill="0" applyBorder="0" applyAlignment="0" applyProtection="0"/>
    <xf numFmtId="0" fontId="47" fillId="0" borderId="257">
      <alignment horizontal="left" vertical="center"/>
    </xf>
    <xf numFmtId="2" fontId="149" fillId="0" borderId="372"/>
    <xf numFmtId="1" fontId="121" fillId="69" borderId="230" applyNumberFormat="0" applyBorder="0" applyAlignment="0">
      <alignment horizontal="centerContinuous" vertical="center"/>
      <protection locked="0"/>
    </xf>
    <xf numFmtId="237" fontId="12" fillId="71" borderId="255" applyNumberFormat="0" applyFont="0" applyBorder="0" applyAlignment="0" applyProtection="0"/>
    <xf numFmtId="0" fontId="25" fillId="8" borderId="213" applyNumberFormat="0" applyAlignment="0" applyProtection="0"/>
    <xf numFmtId="241" fontId="12" fillId="65" borderId="354" applyNumberFormat="0" applyFont="0" applyBorder="0" applyAlignment="0">
      <alignment horizontal="right" vertical="center"/>
      <protection locked="0"/>
    </xf>
    <xf numFmtId="224" fontId="108" fillId="0" borderId="147" applyFont="0" applyFill="0" applyBorder="0" applyAlignment="0" applyProtection="0"/>
    <xf numFmtId="0" fontId="147" fillId="73" borderId="375">
      <alignment horizontal="left" vertical="center" wrapText="1"/>
    </xf>
    <xf numFmtId="0" fontId="25" fillId="8" borderId="225" applyNumberFormat="0" applyAlignment="0" applyProtection="0"/>
    <xf numFmtId="0" fontId="147" fillId="73" borderId="402">
      <alignment horizontal="left" vertical="center" wrapText="1"/>
    </xf>
    <xf numFmtId="1" fontId="121" fillId="69" borderId="247" applyNumberFormat="0" applyBorder="0" applyAlignment="0">
      <alignment horizontal="centerContinuous" vertical="center"/>
      <protection locked="0"/>
    </xf>
    <xf numFmtId="0" fontId="147" fillId="73" borderId="425">
      <alignment horizontal="left" vertical="center" wrapText="1"/>
    </xf>
    <xf numFmtId="2" fontId="149" fillId="0" borderId="441"/>
    <xf numFmtId="241" fontId="12" fillId="65" borderId="401" applyNumberFormat="0" applyFont="0" applyBorder="0" applyAlignment="0">
      <alignment horizontal="right" vertical="center"/>
      <protection locked="0"/>
    </xf>
    <xf numFmtId="1" fontId="121" fillId="69" borderId="256" applyNumberFormat="0" applyBorder="0" applyAlignment="0">
      <alignment horizontal="centerContinuous" vertical="center"/>
      <protection locked="0"/>
    </xf>
    <xf numFmtId="0" fontId="47" fillId="0" borderId="296">
      <alignment horizontal="left" vertical="center"/>
    </xf>
    <xf numFmtId="224" fontId="108" fillId="0" borderId="147" applyFont="0" applyFill="0" applyBorder="0" applyAlignment="0" applyProtection="0"/>
    <xf numFmtId="0" fontId="25" fillId="8" borderId="242" applyNumberFormat="0" applyAlignment="0" applyProtection="0"/>
    <xf numFmtId="0" fontId="147" fillId="73" borderId="446">
      <alignment horizontal="left" vertical="center" wrapText="1"/>
    </xf>
    <xf numFmtId="237" fontId="12" fillId="71" borderId="286" applyNumberFormat="0" applyFont="0" applyBorder="0" applyAlignment="0" applyProtection="0"/>
    <xf numFmtId="231" fontId="85" fillId="0" borderId="224" applyFont="0" applyFill="0" applyBorder="0" applyAlignment="0" applyProtection="0"/>
    <xf numFmtId="224" fontId="108" fillId="0" borderId="147" applyFont="0" applyFill="0" applyBorder="0" applyAlignment="0" applyProtection="0"/>
    <xf numFmtId="238" fontId="87" fillId="0" borderId="344">
      <alignment horizontal="center"/>
    </xf>
    <xf numFmtId="224" fontId="108" fillId="0" borderId="147" applyFont="0" applyFill="0" applyBorder="0" applyAlignment="0" applyProtection="0"/>
    <xf numFmtId="10" fontId="108" fillId="65" borderId="435" applyNumberFormat="0" applyBorder="0" applyAlignment="0" applyProtection="0"/>
    <xf numFmtId="1" fontId="121" fillId="69" borderId="297" applyNumberFormat="0" applyBorder="0" applyAlignment="0">
      <alignment horizontal="centerContinuous" vertical="center"/>
      <protection locked="0"/>
    </xf>
    <xf numFmtId="238" fontId="87" fillId="0" borderId="353">
      <alignment horizontal="center"/>
    </xf>
    <xf numFmtId="0" fontId="147" fillId="73" borderId="470">
      <alignment horizontal="left" vertical="center" wrapText="1"/>
    </xf>
    <xf numFmtId="224" fontId="108" fillId="0" borderId="147" applyFont="0" applyFill="0" applyBorder="0" applyAlignment="0" applyProtection="0"/>
    <xf numFmtId="224" fontId="108" fillId="0" borderId="147" applyFont="0" applyFill="0" applyBorder="0" applyAlignment="0" applyProtection="0"/>
    <xf numFmtId="0" fontId="25" fillId="8" borderId="292" applyNumberFormat="0" applyAlignment="0" applyProtection="0"/>
    <xf numFmtId="0" fontId="47" fillId="0" borderId="338">
      <alignment horizontal="left" vertical="center"/>
    </xf>
    <xf numFmtId="237" fontId="12" fillId="71" borderId="329" applyNumberFormat="0" applyFont="0" applyBorder="0" applyAlignment="0" applyProtection="0"/>
    <xf numFmtId="224" fontId="108" fillId="0" borderId="147" applyFont="0" applyFill="0" applyBorder="0" applyAlignment="0" applyProtection="0"/>
    <xf numFmtId="10" fontId="108" fillId="65" borderId="456" applyNumberFormat="0" applyBorder="0" applyAlignment="0" applyProtection="0"/>
    <xf numFmtId="0" fontId="147" fillId="73" borderId="493">
      <alignment horizontal="left" vertical="center" wrapText="1"/>
    </xf>
    <xf numFmtId="231" fontId="85" fillId="0" borderId="291" applyFont="0" applyFill="0" applyBorder="0" applyAlignment="0" applyProtection="0"/>
    <xf numFmtId="241" fontId="12" fillId="65" borderId="492" applyNumberFormat="0" applyFont="0" applyBorder="0" applyAlignment="0">
      <alignment horizontal="right" vertical="center"/>
      <protection locked="0"/>
    </xf>
    <xf numFmtId="1" fontId="121" fillId="69" borderId="339" applyNumberFormat="0" applyBorder="0" applyAlignment="0">
      <alignment horizontal="centerContinuous" vertical="center"/>
      <protection locked="0"/>
    </xf>
    <xf numFmtId="224" fontId="108" fillId="0" borderId="147" applyFont="0" applyFill="0" applyBorder="0" applyAlignment="0" applyProtection="0"/>
    <xf numFmtId="10" fontId="108" fillId="65" borderId="486" applyNumberFormat="0" applyBorder="0" applyAlignment="0" applyProtection="0"/>
    <xf numFmtId="0" fontId="25" fillId="8" borderId="334" applyNumberFormat="0" applyAlignment="0" applyProtection="0"/>
    <xf numFmtId="0" fontId="47" fillId="0" borderId="440">
      <alignment horizontal="left" vertical="center"/>
    </xf>
    <xf numFmtId="237" fontId="12" fillId="71" borderId="435" applyNumberFormat="0" applyFont="0" applyBorder="0" applyAlignment="0" applyProtection="0"/>
    <xf numFmtId="224" fontId="108" fillId="0" borderId="147" applyFont="0" applyFill="0" applyBorder="0" applyAlignment="0" applyProtection="0"/>
    <xf numFmtId="227" fontId="78" fillId="0" borderId="343" applyNumberFormat="0" applyFill="0">
      <alignment horizontal="right"/>
    </xf>
    <xf numFmtId="227" fontId="78" fillId="0" borderId="343" applyNumberFormat="0" applyFill="0">
      <alignment horizontal="right"/>
    </xf>
    <xf numFmtId="224" fontId="108" fillId="0" borderId="324" applyFont="0" applyFill="0" applyBorder="0" applyAlignment="0" applyProtection="0"/>
    <xf numFmtId="1" fontId="121" fillId="69" borderId="436" applyNumberFormat="0" applyBorder="0" applyAlignment="0">
      <alignment horizontal="centerContinuous" vertical="center"/>
      <protection locked="0"/>
    </xf>
    <xf numFmtId="0" fontId="25" fillId="8" borderId="395" applyNumberFormat="0" applyAlignment="0" applyProtection="0"/>
    <xf numFmtId="0" fontId="25" fillId="8" borderId="419" applyNumberFormat="0" applyAlignment="0" applyProtection="0"/>
    <xf numFmtId="0" fontId="47" fillId="0" borderId="464">
      <alignment horizontal="left" vertical="center"/>
    </xf>
    <xf numFmtId="237" fontId="12" fillId="71" borderId="456" applyNumberFormat="0" applyFont="0" applyBorder="0" applyAlignment="0" applyProtection="0"/>
    <xf numFmtId="227" fontId="78" fillId="0" borderId="352" applyNumberFormat="0" applyFill="0">
      <alignment horizontal="right"/>
    </xf>
    <xf numFmtId="227" fontId="78" fillId="0" borderId="352" applyNumberFormat="0" applyFill="0">
      <alignment horizontal="right"/>
    </xf>
    <xf numFmtId="0" fontId="25" fillId="8" borderId="437" applyNumberFormat="0" applyAlignment="0" applyProtection="0"/>
    <xf numFmtId="224" fontId="108" fillId="0" borderId="351" applyFont="0" applyFill="0" applyBorder="0" applyAlignment="0" applyProtection="0"/>
    <xf numFmtId="231" fontId="85" fillId="0" borderId="372" applyFont="0" applyFill="0" applyBorder="0" applyAlignment="0" applyProtection="0"/>
    <xf numFmtId="224" fontId="108" fillId="0" borderId="351" applyFont="0" applyFill="0" applyBorder="0" applyAlignment="0" applyProtection="0"/>
    <xf numFmtId="0" fontId="47" fillId="0" borderId="488">
      <alignment horizontal="left" vertical="center"/>
    </xf>
    <xf numFmtId="1" fontId="121" fillId="69" borderId="465" applyNumberFormat="0" applyBorder="0" applyAlignment="0">
      <alignment horizontal="centerContinuous" vertical="center"/>
      <protection locked="0"/>
    </xf>
    <xf numFmtId="224" fontId="108" fillId="0" borderId="390" applyFont="0" applyFill="0" applyBorder="0" applyAlignment="0" applyProtection="0"/>
    <xf numFmtId="231" fontId="85" fillId="0" borderId="441" applyFont="0" applyFill="0" applyBorder="0" applyAlignment="0" applyProtection="0"/>
    <xf numFmtId="237" fontId="12" fillId="71" borderId="486" applyNumberFormat="0" applyFont="0" applyBorder="0" applyAlignment="0" applyProtection="0"/>
    <xf numFmtId="224" fontId="108" fillId="0" borderId="390" applyFont="0" applyFill="0" applyBorder="0" applyAlignment="0" applyProtection="0"/>
    <xf numFmtId="0" fontId="25" fillId="8" borderId="460" applyNumberFormat="0" applyAlignment="0" applyProtection="0"/>
    <xf numFmtId="224" fontId="108" fillId="0" borderId="390" applyFont="0" applyFill="0" applyBorder="0" applyAlignment="0" applyProtection="0"/>
    <xf numFmtId="1" fontId="121" fillId="69" borderId="487" applyNumberFormat="0" applyBorder="0" applyAlignment="0">
      <alignment horizontal="centerContinuous" vertical="center"/>
      <protection locked="0"/>
    </xf>
    <xf numFmtId="224" fontId="108" fillId="0" borderId="390" applyFont="0" applyFill="0" applyBorder="0" applyAlignment="0" applyProtection="0"/>
    <xf numFmtId="224" fontId="108" fillId="0" borderId="483" applyFont="0" applyFill="0" applyBorder="0" applyAlignment="0" applyProtection="0"/>
    <xf numFmtId="241" fontId="194" fillId="86" borderId="208" applyNumberFormat="0" applyBorder="0" applyAlignment="0" applyProtection="0">
      <alignment vertical="center"/>
    </xf>
    <xf numFmtId="171" fontId="85" fillId="0" borderId="209"/>
    <xf numFmtId="241" fontId="194" fillId="86" borderId="161" applyNumberFormat="0" applyBorder="0" applyAlignment="0" applyProtection="0">
      <alignment vertical="center"/>
    </xf>
    <xf numFmtId="171" fontId="85" fillId="0" borderId="162"/>
    <xf numFmtId="241" fontId="194" fillId="86" borderId="253" applyNumberFormat="0" applyBorder="0" applyAlignment="0" applyProtection="0">
      <alignment vertical="center"/>
    </xf>
    <xf numFmtId="171" fontId="85" fillId="0" borderId="254"/>
    <xf numFmtId="241" fontId="194" fillId="86" borderId="239" applyNumberFormat="0" applyBorder="0" applyAlignment="0" applyProtection="0">
      <alignment vertical="center"/>
    </xf>
    <xf numFmtId="171" fontId="85" fillId="0" borderId="240"/>
    <xf numFmtId="171" fontId="85" fillId="0" borderId="285"/>
    <xf numFmtId="241" fontId="194" fillId="86" borderId="327" applyNumberFormat="0" applyBorder="0" applyAlignment="0" applyProtection="0">
      <alignment vertical="center"/>
    </xf>
    <xf numFmtId="171" fontId="85" fillId="0" borderId="328"/>
    <xf numFmtId="166" fontId="113" fillId="0" borderId="173">
      <protection locked="0"/>
    </xf>
    <xf numFmtId="0" fontId="12" fillId="24" borderId="165" applyNumberFormat="0" applyFont="0" applyAlignment="0" applyProtection="0"/>
    <xf numFmtId="166" fontId="113" fillId="0" borderId="186">
      <protection locked="0"/>
    </xf>
    <xf numFmtId="0" fontId="12" fillId="24" borderId="214" applyNumberFormat="0" applyFont="0" applyAlignment="0" applyProtection="0"/>
    <xf numFmtId="241" fontId="194" fillId="86" borderId="357" applyNumberFormat="0" applyBorder="0" applyAlignment="0" applyProtection="0">
      <alignment vertical="center"/>
    </xf>
    <xf numFmtId="171" fontId="85" fillId="0" borderId="358"/>
    <xf numFmtId="0" fontId="12" fillId="24" borderId="226" applyNumberFormat="0" applyFont="0" applyAlignment="0" applyProtection="0"/>
    <xf numFmtId="0" fontId="12" fillId="24" borderId="243" applyNumberFormat="0" applyFont="0" applyAlignment="0" applyProtection="0"/>
    <xf numFmtId="241" fontId="194" fillId="86" borderId="416" applyNumberFormat="0" applyBorder="0" applyAlignment="0" applyProtection="0">
      <alignment vertical="center"/>
    </xf>
    <xf numFmtId="171" fontId="85" fillId="0" borderId="417"/>
    <xf numFmtId="241" fontId="194" fillId="86" borderId="392" applyNumberFormat="0" applyBorder="0" applyAlignment="0" applyProtection="0">
      <alignment vertical="center"/>
    </xf>
    <xf numFmtId="171" fontId="85" fillId="0" borderId="393"/>
    <xf numFmtId="166" fontId="113" fillId="0" borderId="260">
      <protection locked="0"/>
    </xf>
    <xf numFmtId="166" fontId="113" fillId="0" borderId="300">
      <protection locked="0"/>
    </xf>
    <xf numFmtId="0" fontId="12" fillId="24" borderId="293" applyNumberFormat="0" applyFont="0" applyAlignment="0" applyProtection="0"/>
    <xf numFmtId="0" fontId="12" fillId="24" borderId="335" applyNumberFormat="0" applyFont="0" applyAlignment="0" applyProtection="0"/>
    <xf numFmtId="241" fontId="194" fillId="86" borderId="485" applyNumberFormat="0" applyBorder="0" applyAlignment="0" applyProtection="0">
      <alignment vertical="center"/>
    </xf>
    <xf numFmtId="166" fontId="113" fillId="0" borderId="350">
      <protection locked="0"/>
    </xf>
    <xf numFmtId="166" fontId="113" fillId="0" borderId="374">
      <protection locked="0"/>
    </xf>
    <xf numFmtId="166" fontId="113" fillId="0" borderId="400">
      <protection locked="0"/>
    </xf>
    <xf numFmtId="0" fontId="12" fillId="24" borderId="396" applyNumberFormat="0" applyFont="0" applyAlignment="0" applyProtection="0"/>
    <xf numFmtId="166" fontId="113" fillId="0" borderId="424">
      <protection locked="0"/>
    </xf>
    <xf numFmtId="0" fontId="12" fillId="24" borderId="420" applyNumberFormat="0" applyFont="0" applyAlignment="0" applyProtection="0"/>
    <xf numFmtId="166" fontId="113" fillId="0" borderId="445">
      <protection locked="0"/>
    </xf>
    <xf numFmtId="0" fontId="17" fillId="21" borderId="164" applyNumberFormat="0" applyAlignment="0" applyProtection="0"/>
    <xf numFmtId="0" fontId="83" fillId="0" borderId="170" applyNumberFormat="0" applyFont="0" applyFill="0" applyAlignment="0" applyProtection="0"/>
    <xf numFmtId="166" fontId="113" fillId="0" borderId="469">
      <protection locked="0"/>
    </xf>
    <xf numFmtId="208" fontId="90" fillId="63" borderId="172"/>
    <xf numFmtId="0" fontId="12" fillId="24" borderId="461" applyNumberFormat="0" applyFont="0" applyAlignment="0" applyProtection="0"/>
    <xf numFmtId="0" fontId="17" fillId="21" borderId="213" applyNumberFormat="0" applyAlignment="0" applyProtection="0"/>
    <xf numFmtId="167" fontId="87" fillId="0" borderId="171" applyFont="0"/>
    <xf numFmtId="0" fontId="83" fillId="0" borderId="211" applyNumberFormat="0" applyFont="0" applyFill="0" applyAlignment="0" applyProtection="0"/>
    <xf numFmtId="0" fontId="17" fillId="21" borderId="225" applyNumberFormat="0" applyAlignment="0" applyProtection="0"/>
    <xf numFmtId="208" fontId="90" fillId="63" borderId="185"/>
    <xf numFmtId="166" fontId="113" fillId="0" borderId="491">
      <protection locked="0"/>
    </xf>
    <xf numFmtId="0" fontId="83" fillId="0" borderId="231" applyNumberFormat="0" applyFont="0" applyFill="0" applyAlignment="0" applyProtection="0"/>
    <xf numFmtId="0" fontId="83" fillId="0" borderId="224" applyNumberFormat="0" applyFont="0" applyFill="0" applyAlignment="0" applyProtection="0"/>
    <xf numFmtId="0" fontId="97" fillId="0" borderId="224" applyNumberFormat="0" applyFill="0" applyAlignment="0" applyProtection="0"/>
    <xf numFmtId="0" fontId="17" fillId="21" borderId="242" applyNumberFormat="0" applyAlignment="0" applyProtection="0"/>
    <xf numFmtId="167" fontId="87" fillId="0" borderId="218" applyFont="0"/>
    <xf numFmtId="0" fontId="83" fillId="0" borderId="248" applyNumberFormat="0" applyFont="0" applyFill="0" applyAlignment="0" applyProtection="0"/>
    <xf numFmtId="167" fontId="87" fillId="0" borderId="249" applyFont="0"/>
    <xf numFmtId="0" fontId="17" fillId="21" borderId="292" applyNumberFormat="0" applyAlignment="0" applyProtection="0"/>
    <xf numFmtId="208" fontId="90" fillId="63" borderId="259"/>
    <xf numFmtId="0" fontId="83" fillId="0" borderId="298" applyNumberFormat="0" applyFont="0" applyFill="0" applyAlignment="0" applyProtection="0"/>
    <xf numFmtId="167" fontId="87" fillId="0" borderId="258" applyFont="0"/>
    <xf numFmtId="0" fontId="83" fillId="0" borderId="291" applyNumberFormat="0" applyFont="0" applyFill="0" applyAlignment="0" applyProtection="0"/>
    <xf numFmtId="0" fontId="97" fillId="0" borderId="291" applyNumberFormat="0" applyFill="0" applyAlignment="0" applyProtection="0"/>
    <xf numFmtId="208" fontId="90" fillId="63" borderId="299"/>
    <xf numFmtId="0" fontId="17" fillId="21" borderId="334" applyNumberFormat="0" applyAlignment="0" applyProtection="0"/>
    <xf numFmtId="0" fontId="83" fillId="0" borderId="340" applyNumberFormat="0" applyFont="0" applyFill="0" applyAlignment="0" applyProtection="0"/>
    <xf numFmtId="0" fontId="99" fillId="0" borderId="342" applyNumberFormat="0" applyFont="0" applyFill="0" applyAlignment="0" applyProtection="0">
      <alignment horizontal="centerContinuous"/>
    </xf>
    <xf numFmtId="167" fontId="87" fillId="0" borderId="341" applyFont="0"/>
    <xf numFmtId="0" fontId="99" fillId="0" borderId="349" applyNumberFormat="0" applyFont="0" applyFill="0" applyAlignment="0" applyProtection="0">
      <alignment horizontal="centerContinuous"/>
    </xf>
    <xf numFmtId="0" fontId="17" fillId="21" borderId="395" applyNumberFormat="0" applyAlignment="0" applyProtection="0"/>
    <xf numFmtId="0" fontId="83" fillId="0" borderId="372" applyNumberFormat="0" applyFont="0" applyFill="0" applyAlignment="0" applyProtection="0"/>
    <xf numFmtId="208" fontId="90" fillId="63" borderId="348"/>
    <xf numFmtId="0" fontId="97" fillId="0" borderId="372" applyNumberFormat="0" applyFill="0" applyAlignment="0" applyProtection="0"/>
    <xf numFmtId="0" fontId="17" fillId="21" borderId="419" applyNumberFormat="0" applyAlignment="0" applyProtection="0"/>
    <xf numFmtId="0" fontId="83" fillId="0" borderId="394" applyNumberFormat="0" applyFont="0" applyFill="0" applyAlignment="0" applyProtection="0"/>
    <xf numFmtId="208" fontId="90" fillId="63" borderId="373"/>
    <xf numFmtId="241" fontId="194" fillId="86" borderId="146" applyNumberFormat="0" applyBorder="0" applyAlignment="0" applyProtection="0">
      <alignment vertical="center"/>
    </xf>
    <xf numFmtId="0" fontId="83" fillId="0" borderId="418" applyNumberFormat="0" applyFont="0" applyFill="0" applyAlignment="0" applyProtection="0"/>
    <xf numFmtId="0" fontId="17" fillId="21" borderId="437" applyNumberFormat="0" applyAlignment="0" applyProtection="0"/>
    <xf numFmtId="208" fontId="90" fillId="63" borderId="399"/>
    <xf numFmtId="0" fontId="83" fillId="0" borderId="442" applyNumberFormat="0" applyFont="0" applyFill="0" applyAlignment="0" applyProtection="0"/>
    <xf numFmtId="0" fontId="83" fillId="0" borderId="441" applyNumberFormat="0" applyFont="0" applyFill="0" applyAlignment="0" applyProtection="0"/>
    <xf numFmtId="0" fontId="97" fillId="0" borderId="441" applyNumberFormat="0" applyFill="0" applyAlignment="0" applyProtection="0"/>
    <xf numFmtId="208" fontId="90" fillId="63" borderId="423"/>
    <xf numFmtId="208" fontId="90" fillId="63" borderId="444"/>
    <xf numFmtId="0" fontId="17" fillId="21" borderId="460" applyNumberFormat="0" applyAlignment="0" applyProtection="0"/>
    <xf numFmtId="167" fontId="87" fillId="0" borderId="443" applyFont="0"/>
    <xf numFmtId="0" fontId="83" fillId="0" borderId="466" applyNumberFormat="0" applyFont="0" applyFill="0" applyAlignment="0" applyProtection="0"/>
    <xf numFmtId="208" fontId="90" fillId="63" borderId="468"/>
    <xf numFmtId="167" fontId="87" fillId="0" borderId="467" applyFont="0"/>
    <xf numFmtId="208" fontId="90" fillId="63" borderId="490"/>
    <xf numFmtId="167" fontId="87" fillId="0" borderId="489" applyFont="0"/>
    <xf numFmtId="0" fontId="12" fillId="61" borderId="164" applyNumberFormat="0">
      <alignment horizontal="left" vertical="center"/>
    </xf>
    <xf numFmtId="0" fontId="12" fillId="60" borderId="164" applyNumberFormat="0">
      <alignment horizontal="centerContinuous" vertical="center" wrapText="1"/>
    </xf>
    <xf numFmtId="0" fontId="30" fillId="0" borderId="167" applyNumberFormat="0" applyFill="0" applyAlignment="0" applyProtection="0"/>
    <xf numFmtId="0" fontId="17" fillId="21" borderId="164" applyNumberFormat="0" applyAlignment="0" applyProtection="0"/>
    <xf numFmtId="0" fontId="12" fillId="24" borderId="165" applyNumberFormat="0" applyFont="0" applyAlignment="0" applyProtection="0"/>
    <xf numFmtId="0" fontId="28" fillId="21" borderId="166" applyNumberFormat="0" applyAlignment="0" applyProtection="0"/>
    <xf numFmtId="0" fontId="12" fillId="25" borderId="163" applyNumberFormat="0" applyProtection="0">
      <alignment horizontal="left" vertical="center"/>
    </xf>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25" fillId="8" borderId="164" applyNumberFormat="0" applyAlignment="0" applyProtection="0"/>
    <xf numFmtId="0" fontId="12" fillId="24" borderId="165" applyNumberFormat="0" applyFont="0" applyAlignment="0" applyProtection="0"/>
    <xf numFmtId="0" fontId="12" fillId="61" borderId="198" applyNumberFormat="0">
      <alignment horizontal="left" vertical="center"/>
    </xf>
    <xf numFmtId="0" fontId="12" fillId="60" borderId="198" applyNumberFormat="0">
      <alignment horizontal="centerContinuous" vertical="center" wrapText="1"/>
    </xf>
    <xf numFmtId="0" fontId="17" fillId="21"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2" fillId="25" borderId="163" applyNumberFormat="0" applyProtection="0">
      <alignment horizontal="left" vertical="center"/>
    </xf>
    <xf numFmtId="0" fontId="25" fillId="8" borderId="164" applyNumberFormat="0" applyAlignment="0" applyProtection="0"/>
    <xf numFmtId="0" fontId="12" fillId="61" borderId="213" applyNumberFormat="0">
      <alignment horizontal="left" vertical="center"/>
    </xf>
    <xf numFmtId="0" fontId="12" fillId="60" borderId="213" applyNumberFormat="0">
      <alignment horizontal="centerContinuous" vertical="center" wrapText="1"/>
    </xf>
    <xf numFmtId="0" fontId="12" fillId="61" borderId="225" applyNumberFormat="0">
      <alignment horizontal="left" vertical="center"/>
    </xf>
    <xf numFmtId="0" fontId="12" fillId="60" borderId="225" applyNumberFormat="0">
      <alignment horizontal="centerContinuous" vertical="center" wrapText="1"/>
    </xf>
    <xf numFmtId="0" fontId="12" fillId="25" borderId="232" applyNumberFormat="0" applyProtection="0">
      <alignment horizontal="left" vertical="center"/>
    </xf>
    <xf numFmtId="0" fontId="17" fillId="21" borderId="225" applyNumberFormat="0" applyAlignment="0" applyProtection="0"/>
    <xf numFmtId="0" fontId="30" fillId="0" borderId="228" applyNumberFormat="0" applyFill="0" applyAlignment="0" applyProtection="0"/>
    <xf numFmtId="0" fontId="12" fillId="25" borderId="232" applyNumberFormat="0" applyProtection="0">
      <alignment horizontal="left" vertical="center"/>
    </xf>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12" fillId="24" borderId="226" applyNumberFormat="0" applyFont="0" applyAlignment="0" applyProtection="0"/>
    <xf numFmtId="0" fontId="17" fillId="21" borderId="225" applyNumberFormat="0" applyAlignment="0" applyProtection="0"/>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17" fillId="21" borderId="225" applyNumberFormat="0" applyAlignment="0" applyProtection="0"/>
    <xf numFmtId="0" fontId="25" fillId="8" borderId="225" applyNumberFormat="0" applyAlignment="0" applyProtection="0"/>
    <xf numFmtId="0" fontId="12" fillId="61" borderId="242" applyNumberFormat="0">
      <alignment horizontal="left" vertical="center"/>
    </xf>
    <xf numFmtId="0" fontId="12" fillId="60" borderId="242" applyNumberFormat="0">
      <alignment horizontal="centerContinuous" vertical="center" wrapText="1"/>
    </xf>
    <xf numFmtId="0" fontId="28" fillId="21" borderId="268"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67" applyNumberFormat="0" applyAlignment="0" applyProtection="0"/>
    <xf numFmtId="0" fontId="12" fillId="25" borderId="265" applyNumberFormat="0" applyProtection="0">
      <alignment horizontal="left" vertical="center"/>
    </xf>
    <xf numFmtId="0" fontId="12" fillId="61" borderId="267" applyNumberFormat="0">
      <alignment horizontal="left" vertical="center"/>
    </xf>
    <xf numFmtId="0" fontId="12" fillId="60" borderId="267" applyNumberFormat="0">
      <alignment horizontal="centerContinuous" vertical="center" wrapText="1"/>
    </xf>
    <xf numFmtId="0" fontId="17" fillId="21" borderId="267" applyNumberFormat="0" applyAlignment="0" applyProtection="0"/>
    <xf numFmtId="0" fontId="25" fillId="8" borderId="267" applyNumberFormat="0" applyAlignment="0" applyProtection="0"/>
    <xf numFmtId="0" fontId="30" fillId="0" borderId="269" applyNumberFormat="0" applyFill="0" applyAlignment="0" applyProtection="0"/>
    <xf numFmtId="0" fontId="12" fillId="61" borderId="292" applyNumberFormat="0">
      <alignment horizontal="left" vertical="center"/>
    </xf>
    <xf numFmtId="0" fontId="12" fillId="60" borderId="292" applyNumberFormat="0">
      <alignment horizontal="centerContinuous" vertical="center" wrapText="1"/>
    </xf>
    <xf numFmtId="0" fontId="25" fillId="8" borderId="330" applyNumberFormat="0" applyAlignment="0" applyProtection="0"/>
    <xf numFmtId="0" fontId="12" fillId="61" borderId="305" applyNumberFormat="0">
      <alignment horizontal="left" vertical="center"/>
    </xf>
    <xf numFmtId="0" fontId="12" fillId="60" borderId="305" applyNumberFormat="0">
      <alignment horizontal="centerContinuous" vertical="center" wrapText="1"/>
    </xf>
    <xf numFmtId="0" fontId="12" fillId="61" borderId="314" applyNumberFormat="0">
      <alignment horizontal="left" vertical="center"/>
    </xf>
    <xf numFmtId="0" fontId="12" fillId="60" borderId="314" applyNumberFormat="0">
      <alignment horizontal="centerContinuous" vertical="center" wrapText="1"/>
    </xf>
    <xf numFmtId="0" fontId="12" fillId="24" borderId="331" applyNumberFormat="0" applyFont="0" applyAlignment="0" applyProtection="0"/>
    <xf numFmtId="0" fontId="12" fillId="25" borderId="329" applyNumberFormat="0" applyProtection="0">
      <alignment horizontal="left" vertical="center"/>
    </xf>
    <xf numFmtId="0" fontId="17" fillId="21" borderId="330" applyNumberForma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28" fillId="21" borderId="332" applyNumberFormat="0" applyAlignment="0" applyProtection="0"/>
    <xf numFmtId="0" fontId="12" fillId="61" borderId="334" applyNumberFormat="0">
      <alignment horizontal="left" vertical="center"/>
    </xf>
    <xf numFmtId="0" fontId="12" fillId="60" borderId="334" applyNumberFormat="0">
      <alignment horizontal="centerContinuous" vertical="center" wrapText="1"/>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80" applyNumberFormat="0" applyAlignment="0" applyProtection="0"/>
    <xf numFmtId="0" fontId="12" fillId="24" borderId="381" applyNumberFormat="0" applyFont="0" applyAlignment="0" applyProtection="0"/>
    <xf numFmtId="0" fontId="17" fillId="21" borderId="380" applyNumberFormat="0" applyAlignment="0" applyProtection="0"/>
    <xf numFmtId="0" fontId="12" fillId="61" borderId="330" applyNumberFormat="0">
      <alignment horizontal="left" vertical="center"/>
    </xf>
    <xf numFmtId="0" fontId="12" fillId="60" borderId="330" applyNumberFormat="0">
      <alignment horizontal="centerContinuous" vertical="center" wrapText="1"/>
    </xf>
    <xf numFmtId="0" fontId="28" fillId="21" borderId="382" applyNumberFormat="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12" fillId="61" borderId="395" applyNumberFormat="0">
      <alignment horizontal="left" vertical="center"/>
    </xf>
    <xf numFmtId="0" fontId="12" fillId="60" borderId="395" applyNumberFormat="0">
      <alignment horizontal="centerContinuous" vertical="center" wrapText="1"/>
    </xf>
    <xf numFmtId="0" fontId="30" fillId="0" borderId="439" applyNumberFormat="0" applyFill="0" applyAlignment="0" applyProtection="0"/>
    <xf numFmtId="0" fontId="17" fillId="21" borderId="437"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4" borderId="150" applyNumberFormat="0" applyFont="0" applyAlignment="0" applyProtection="0"/>
    <xf numFmtId="0" fontId="12" fillId="24" borderId="150" applyNumberFormat="0" applyFont="0" applyAlignment="0" applyProtection="0"/>
    <xf numFmtId="0" fontId="25" fillId="8" borderId="149" applyNumberFormat="0" applyAlignment="0" applyProtection="0"/>
    <xf numFmtId="0" fontId="17" fillId="21" borderId="149" applyNumberFormat="0" applyAlignment="0" applyProtection="0"/>
    <xf numFmtId="0" fontId="30" fillId="0" borderId="152" applyNumberFormat="0" applyFill="0" applyAlignment="0" applyProtection="0"/>
    <xf numFmtId="0" fontId="28" fillId="21" borderId="151" applyNumberFormat="0" applyAlignment="0" applyProtection="0"/>
    <xf numFmtId="0" fontId="12" fillId="25" borderId="163" applyNumberFormat="0" applyProtection="0">
      <alignment horizontal="left" vertical="center"/>
    </xf>
    <xf numFmtId="0" fontId="12" fillId="25" borderId="163" applyNumberFormat="0" applyProtection="0">
      <alignment horizontal="left" vertical="center"/>
    </xf>
    <xf numFmtId="0" fontId="12" fillId="24" borderId="150" applyNumberFormat="0" applyFont="0" applyAlignment="0" applyProtection="0"/>
    <xf numFmtId="0" fontId="12" fillId="24" borderId="150" applyNumberFormat="0" applyFont="0" applyAlignment="0" applyProtection="0"/>
    <xf numFmtId="0" fontId="12" fillId="61" borderId="386" applyNumberFormat="0">
      <alignment horizontal="left" vertical="center"/>
    </xf>
    <xf numFmtId="0" fontId="12" fillId="60" borderId="386" applyNumberFormat="0">
      <alignment horizontal="centerContinuous" vertical="center" wrapText="1"/>
    </xf>
    <xf numFmtId="0" fontId="25" fillId="8" borderId="149" applyNumberFormat="0" applyAlignment="0" applyProtection="0"/>
    <xf numFmtId="0" fontId="12" fillId="24" borderId="381" applyNumberFormat="0" applyFont="0" applyAlignment="0" applyProtection="0"/>
    <xf numFmtId="0" fontId="28" fillId="21" borderId="438" applyNumberFormat="0" applyAlignment="0" applyProtection="0"/>
    <xf numFmtId="0" fontId="25" fillId="8" borderId="437" applyNumberFormat="0" applyAlignment="0" applyProtection="0"/>
    <xf numFmtId="0" fontId="17" fillId="21" borderId="149" applyNumberFormat="0" applyAlignment="0" applyProtection="0"/>
    <xf numFmtId="0" fontId="12" fillId="61" borderId="419" applyNumberFormat="0">
      <alignment horizontal="left" vertical="center"/>
    </xf>
    <xf numFmtId="0" fontId="12" fillId="60" borderId="419" applyNumberFormat="0">
      <alignment horizontal="centerContinuous" vertical="center" wrapText="1"/>
    </xf>
    <xf numFmtId="0" fontId="12" fillId="25" borderId="176" applyNumberFormat="0" applyProtection="0">
      <alignment horizontal="left" vertical="center"/>
    </xf>
    <xf numFmtId="0" fontId="12" fillId="25" borderId="176"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407" applyNumberFormat="0">
      <alignment horizontal="left" vertical="center"/>
    </xf>
    <xf numFmtId="0" fontId="12" fillId="60" borderId="407" applyNumberFormat="0">
      <alignment horizontal="centerContinuous" vertical="center" wrapText="1"/>
    </xf>
    <xf numFmtId="0" fontId="12" fillId="25" borderId="212" applyNumberFormat="0" applyProtection="0">
      <alignment horizontal="left" vertical="center"/>
    </xf>
    <xf numFmtId="0" fontId="12" fillId="25" borderId="212" applyNumberFormat="0" applyProtection="0">
      <alignment horizontal="left" vertical="center"/>
    </xf>
    <xf numFmtId="0" fontId="12" fillId="61" borderId="437" applyNumberFormat="0">
      <alignment horizontal="left" vertical="center"/>
    </xf>
    <xf numFmtId="0" fontId="12" fillId="60" borderId="437" applyNumberFormat="0">
      <alignment horizontal="centerContinuous" vertical="center" wrapText="1"/>
    </xf>
    <xf numFmtId="0" fontId="17" fillId="21" borderId="437" applyNumberFormat="0" applyAlignment="0" applyProtection="0"/>
    <xf numFmtId="0" fontId="25" fillId="8" borderId="437" applyNumberFormat="0" applyAlignment="0" applyProtection="0"/>
    <xf numFmtId="0" fontId="12" fillId="61" borderId="449" applyNumberFormat="0">
      <alignment horizontal="left" vertical="center"/>
    </xf>
    <xf numFmtId="229" fontId="81" fillId="65" borderId="223" applyFont="0" applyFill="0" applyBorder="0" applyAlignment="0" applyProtection="0"/>
    <xf numFmtId="0" fontId="12" fillId="60" borderId="449" applyNumberFormat="0">
      <alignment horizontal="centerContinuous" vertical="center" wrapText="1"/>
    </xf>
    <xf numFmtId="0" fontId="12" fillId="25" borderId="148" applyNumberFormat="0" applyProtection="0">
      <alignment horizontal="left" vertical="center"/>
    </xf>
    <xf numFmtId="0" fontId="12" fillId="25" borderId="148" applyNumberFormat="0" applyProtection="0">
      <alignment horizontal="left" vertical="center"/>
    </xf>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2" fillId="61" borderId="474" applyNumberFormat="0">
      <alignment horizontal="left" vertical="center"/>
    </xf>
    <xf numFmtId="0" fontId="12" fillId="60" borderId="474" applyNumberFormat="0">
      <alignment horizontal="centerContinuous" vertical="center" wrapText="1"/>
    </xf>
    <xf numFmtId="0" fontId="12" fillId="25" borderId="232" applyNumberFormat="0" applyProtection="0">
      <alignment horizontal="left" vertical="center"/>
    </xf>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2" fillId="25" borderId="232" applyNumberFormat="0" applyProtection="0">
      <alignment horizontal="left" vertical="center"/>
    </xf>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2" fillId="25" borderId="176" applyNumberFormat="0" applyProtection="0">
      <alignment horizontal="left" vertical="center"/>
    </xf>
    <xf numFmtId="0" fontId="12" fillId="25" borderId="176" applyNumberFormat="0" applyProtection="0">
      <alignment horizontal="left" vertical="center"/>
    </xf>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7" fillId="21" borderId="177" applyNumberFormat="0" applyAlignment="0" applyProtection="0"/>
    <xf numFmtId="0" fontId="25" fillId="8" borderId="177" applyNumberFormat="0" applyAlignment="0" applyProtection="0"/>
    <xf numFmtId="0" fontId="12" fillId="24" borderId="178" applyNumberFormat="0" applyFont="0" applyAlignment="0" applyProtection="0"/>
    <xf numFmtId="0" fontId="12" fillId="24" borderId="178" applyNumberFormat="0" applyFont="0" applyAlignment="0" applyProtection="0"/>
    <xf numFmtId="0" fontId="28" fillId="21" borderId="179" applyNumberFormat="0" applyAlignment="0" applyProtection="0"/>
    <xf numFmtId="0" fontId="30" fillId="0" borderId="180" applyNumberFormat="0" applyFill="0" applyAlignment="0" applyProtection="0"/>
    <xf numFmtId="0" fontId="12" fillId="25" borderId="241" applyNumberFormat="0" applyProtection="0">
      <alignment horizontal="left" vertical="center"/>
    </xf>
    <xf numFmtId="0" fontId="30" fillId="0" borderId="228" applyNumberFormat="0" applyFill="0" applyAlignment="0" applyProtection="0"/>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2" fillId="25" borderId="241" applyNumberFormat="0" applyProtection="0">
      <alignment horizontal="left" vertical="center"/>
    </xf>
    <xf numFmtId="0" fontId="30" fillId="0" borderId="228" applyNumberFormat="0" applyFill="0" applyAlignment="0" applyProtection="0"/>
    <xf numFmtId="0" fontId="12" fillId="61" borderId="460" applyNumberFormat="0">
      <alignment horizontal="left" vertical="center"/>
    </xf>
    <xf numFmtId="0" fontId="12" fillId="60" borderId="460" applyNumberFormat="0">
      <alignment horizontal="centerContinuous" vertical="center" wrapText="1"/>
    </xf>
    <xf numFmtId="0" fontId="28" fillId="21" borderId="227"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5" fillId="8" borderId="225" applyNumberFormat="0" applyAlignment="0" applyProtection="0"/>
    <xf numFmtId="0" fontId="17" fillId="21" borderId="225" applyNumberFormat="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7" fillId="21" borderId="198" applyNumberFormat="0" applyAlignment="0" applyProtection="0"/>
    <xf numFmtId="0" fontId="25" fillId="8" borderId="198" applyNumberFormat="0" applyAlignment="0" applyProtection="0"/>
    <xf numFmtId="0" fontId="12" fillId="24" borderId="199" applyNumberFormat="0" applyFont="0" applyAlignment="0" applyProtection="0"/>
    <xf numFmtId="0" fontId="12" fillId="24" borderId="199" applyNumberFormat="0" applyFont="0" applyAlignment="0" applyProtection="0"/>
    <xf numFmtId="0" fontId="28" fillId="21" borderId="200" applyNumberFormat="0" applyAlignment="0" applyProtection="0"/>
    <xf numFmtId="0" fontId="30" fillId="0" borderId="201" applyNumberFormat="0" applyFill="0" applyAlignment="0" applyProtection="0"/>
    <xf numFmtId="0" fontId="12" fillId="25" borderId="255" applyNumberFormat="0" applyProtection="0">
      <alignment horizontal="left" vertical="center"/>
    </xf>
    <xf numFmtId="0" fontId="12" fillId="25" borderId="255" applyNumberFormat="0" applyProtection="0">
      <alignment horizontal="left" vertical="center"/>
    </xf>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2" fillId="25" borderId="212" applyNumberFormat="0" applyProtection="0">
      <alignment horizontal="left" vertical="center"/>
    </xf>
    <xf numFmtId="0" fontId="12" fillId="25" borderId="212" applyNumberFormat="0" applyProtection="0">
      <alignment horizontal="left" vertical="center"/>
    </xf>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7" fillId="21" borderId="213" applyNumberFormat="0" applyAlignment="0" applyProtection="0"/>
    <xf numFmtId="0" fontId="25" fillId="8" borderId="213" applyNumberFormat="0" applyAlignment="0" applyProtection="0"/>
    <xf numFmtId="0" fontId="12" fillId="24" borderId="214" applyNumberFormat="0" applyFont="0" applyAlignment="0" applyProtection="0"/>
    <xf numFmtId="0" fontId="12" fillId="24" borderId="214" applyNumberFormat="0" applyFont="0" applyAlignment="0" applyProtection="0"/>
    <xf numFmtId="0" fontId="28" fillId="21" borderId="215" applyNumberFormat="0" applyAlignment="0" applyProtection="0"/>
    <xf numFmtId="0" fontId="30" fillId="0" borderId="216" applyNumberFormat="0" applyFill="0" applyAlignment="0" applyProtection="0"/>
    <xf numFmtId="0" fontId="12" fillId="25" borderId="265" applyNumberFormat="0" applyProtection="0">
      <alignment horizontal="left" vertical="center"/>
    </xf>
    <xf numFmtId="0" fontId="12" fillId="25" borderId="265" applyNumberFormat="0" applyProtection="0">
      <alignment horizontal="left" vertical="center"/>
    </xf>
    <xf numFmtId="0" fontId="12" fillId="25" borderId="286" applyNumberFormat="0" applyProtection="0">
      <alignment horizontal="left" vertical="center"/>
    </xf>
    <xf numFmtId="0" fontId="12" fillId="25" borderId="286" applyNumberFormat="0" applyProtection="0">
      <alignment horizontal="left" vertical="center"/>
    </xf>
    <xf numFmtId="0" fontId="12" fillId="25" borderId="304" applyNumberFormat="0" applyProtection="0">
      <alignment horizontal="left" vertical="center"/>
    </xf>
    <xf numFmtId="0" fontId="12" fillId="25" borderId="304" applyNumberFormat="0" applyProtection="0">
      <alignment horizontal="left" vertical="center"/>
    </xf>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17" fillId="21" borderId="225" applyNumberFormat="0" applyAlignment="0" applyProtection="0"/>
    <xf numFmtId="0" fontId="25" fillId="8" borderId="225" applyNumberFormat="0" applyAlignment="0" applyProtection="0"/>
    <xf numFmtId="0" fontId="12" fillId="24" borderId="226" applyNumberFormat="0" applyFont="0" applyAlignment="0" applyProtection="0"/>
    <xf numFmtId="0" fontId="12" fillId="24" borderId="226" applyNumberFormat="0" applyFont="0" applyAlignment="0" applyProtection="0"/>
    <xf numFmtId="0" fontId="28" fillId="21" borderId="227" applyNumberFormat="0" applyAlignment="0" applyProtection="0"/>
    <xf numFmtId="0" fontId="30" fillId="0" borderId="228" applyNumberFormat="0" applyFill="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25" fillId="8" borderId="292" applyNumberFormat="0" applyAlignment="0" applyProtection="0"/>
    <xf numFmtId="0" fontId="17" fillId="21" borderId="292" applyNumberFormat="0" applyAlignment="0" applyProtection="0"/>
    <xf numFmtId="0" fontId="30" fillId="0" borderId="295" applyNumberFormat="0" applyFill="0" applyAlignment="0" applyProtection="0"/>
    <xf numFmtId="0" fontId="28" fillId="21" borderId="294" applyNumberFormat="0" applyAlignment="0" applyProtection="0"/>
    <xf numFmtId="0" fontId="12" fillId="24" borderId="293" applyNumberFormat="0" applyFont="0" applyAlignment="0" applyProtection="0"/>
    <xf numFmtId="0" fontId="12" fillId="24" borderId="293" applyNumberFormat="0" applyFont="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2" fillId="25" borderId="241" applyNumberFormat="0" applyProtection="0">
      <alignment horizontal="left" vertical="center"/>
    </xf>
    <xf numFmtId="0" fontId="12" fillId="25" borderId="241" applyNumberFormat="0" applyProtection="0">
      <alignment horizontal="left" vertical="center"/>
    </xf>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7" fillId="21" borderId="242" applyNumberFormat="0" applyAlignment="0" applyProtection="0"/>
    <xf numFmtId="0" fontId="25" fillId="8" borderId="242" applyNumberFormat="0" applyAlignment="0" applyProtection="0"/>
    <xf numFmtId="0" fontId="12" fillId="24" borderId="243" applyNumberFormat="0" applyFont="0" applyAlignment="0" applyProtection="0"/>
    <xf numFmtId="0" fontId="12" fillId="24" borderId="243" applyNumberFormat="0" applyFont="0" applyAlignment="0" applyProtection="0"/>
    <xf numFmtId="0" fontId="28" fillId="21" borderId="244" applyNumberFormat="0" applyAlignment="0" applyProtection="0"/>
    <xf numFmtId="0" fontId="30" fillId="0" borderId="245" applyNumberFormat="0" applyFill="0" applyAlignment="0" applyProtection="0"/>
    <xf numFmtId="0" fontId="12" fillId="25" borderId="313" applyNumberFormat="0" applyProtection="0">
      <alignment horizontal="left" vertical="center"/>
    </xf>
    <xf numFmtId="0" fontId="12" fillId="25" borderId="313" applyNumberFormat="0" applyProtection="0">
      <alignment horizontal="left" vertical="center"/>
    </xf>
    <xf numFmtId="0" fontId="25" fillId="8" borderId="292" applyNumberFormat="0" applyAlignment="0" applyProtection="0"/>
    <xf numFmtId="0" fontId="17" fillId="21" borderId="292" applyNumberForma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2" fillId="25" borderId="255" applyNumberFormat="0" applyProtection="0">
      <alignment horizontal="left" vertical="center"/>
    </xf>
    <xf numFmtId="0" fontId="12" fillId="25" borderId="255" applyNumberFormat="0" applyProtection="0">
      <alignment horizontal="left" vertical="center"/>
    </xf>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12" fillId="25" borderId="265" applyNumberFormat="0" applyProtection="0">
      <alignment horizontal="left" vertical="center"/>
    </xf>
    <xf numFmtId="0" fontId="17" fillId="21" borderId="267"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67" applyNumberFormat="0" applyAlignment="0" applyProtection="0"/>
    <xf numFmtId="0" fontId="25" fillId="8" borderId="267" applyNumberFormat="0" applyAlignment="0" applyProtection="0"/>
    <xf numFmtId="0" fontId="28" fillId="21" borderId="268" applyNumberFormat="0" applyAlignment="0" applyProtection="0"/>
    <xf numFmtId="0" fontId="30" fillId="0" borderId="269" applyNumberFormat="0" applyFill="0" applyAlignment="0" applyProtection="0"/>
    <xf numFmtId="0" fontId="17" fillId="21" borderId="287" applyNumberFormat="0" applyAlignment="0" applyProtection="0"/>
    <xf numFmtId="0" fontId="30" fillId="0" borderId="317" applyNumberFormat="0" applyFill="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2" fillId="25" borderId="286" applyNumberFormat="0" applyProtection="0">
      <alignment horizontal="left" vertical="center"/>
    </xf>
    <xf numFmtId="0" fontId="12" fillId="25" borderId="286" applyNumberFormat="0" applyProtection="0">
      <alignment horizontal="left" vertical="center"/>
    </xf>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17" fillId="21" borderId="287" applyNumberFormat="0" applyAlignment="0" applyProtection="0"/>
    <xf numFmtId="0" fontId="25" fillId="8" borderId="287" applyNumberFormat="0" applyAlignment="0" applyProtection="0"/>
    <xf numFmtId="0" fontId="12" fillId="24" borderId="288" applyNumberFormat="0" applyFont="0" applyAlignment="0" applyProtection="0"/>
    <xf numFmtId="0" fontId="12" fillId="24" borderId="288" applyNumberFormat="0" applyFont="0" applyAlignment="0" applyProtection="0"/>
    <xf numFmtId="0" fontId="28" fillId="21" borderId="289" applyNumberFormat="0" applyAlignment="0" applyProtection="0"/>
    <xf numFmtId="0" fontId="30" fillId="0" borderId="290"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30" fillId="0" borderId="317" applyNumberFormat="0" applyFill="0" applyAlignment="0" applyProtection="0"/>
    <xf numFmtId="0" fontId="28" fillId="21" borderId="316" applyNumberFormat="0" applyAlignment="0" applyProtection="0"/>
    <xf numFmtId="0" fontId="12" fillId="24" borderId="315" applyNumberFormat="0" applyFont="0" applyAlignment="0" applyProtection="0"/>
    <xf numFmtId="0" fontId="12" fillId="24" borderId="315" applyNumberFormat="0" applyFont="0" applyAlignment="0" applyProtection="0"/>
    <xf numFmtId="0" fontId="25" fillId="8" borderId="314" applyNumberFormat="0" applyAlignment="0" applyProtection="0"/>
    <xf numFmtId="0" fontId="17" fillId="21" borderId="314" applyNumberFormat="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2" fillId="25" borderId="304" applyNumberFormat="0" applyProtection="0">
      <alignment horizontal="left" vertical="center"/>
    </xf>
    <xf numFmtId="0" fontId="12" fillId="25" borderId="304" applyNumberFormat="0" applyProtection="0">
      <alignment horizontal="left" vertical="center"/>
    </xf>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306" applyNumberFormat="0" applyFont="0" applyAlignment="0" applyProtection="0"/>
    <xf numFmtId="0" fontId="12" fillId="24" borderId="306" applyNumberFormat="0" applyFont="0" applyAlignment="0" applyProtection="0"/>
    <xf numFmtId="0" fontId="28" fillId="21" borderId="307" applyNumberFormat="0" applyAlignment="0" applyProtection="0"/>
    <xf numFmtId="0" fontId="30" fillId="0" borderId="308" applyNumberFormat="0" applyFill="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30" fillId="0" borderId="337" applyNumberFormat="0" applyFill="0" applyAlignment="0" applyProtection="0"/>
    <xf numFmtId="0" fontId="28" fillId="21" borderId="336"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5" fillId="8" borderId="334" applyNumberFormat="0" applyAlignment="0" applyProtection="0"/>
    <xf numFmtId="0" fontId="17" fillId="21" borderId="334" applyNumberFormat="0" applyAlignment="0" applyProtection="0"/>
    <xf numFmtId="0" fontId="12" fillId="25" borderId="378" applyNumberFormat="0" applyProtection="0">
      <alignment horizontal="left" vertical="center"/>
    </xf>
    <xf numFmtId="0" fontId="12" fillId="25" borderId="378" applyNumberFormat="0" applyProtection="0">
      <alignment horizontal="left" vertical="center"/>
    </xf>
    <xf numFmtId="0" fontId="83" fillId="0" borderId="385" applyNumberFormat="0" applyFont="0" applyFill="0" applyAlignment="0" applyProtection="0"/>
    <xf numFmtId="0" fontId="12" fillId="25" borderId="313" applyNumberFormat="0" applyProtection="0">
      <alignment horizontal="left" vertical="center"/>
    </xf>
    <xf numFmtId="0" fontId="12" fillId="25" borderId="313" applyNumberFormat="0" applyProtection="0">
      <alignment horizontal="left" vertical="center"/>
    </xf>
    <xf numFmtId="0" fontId="97" fillId="0" borderId="385" applyNumberFormat="0" applyFill="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25" fillId="8" borderId="386" applyNumberFormat="0" applyAlignment="0" applyProtection="0"/>
    <xf numFmtId="0" fontId="17" fillId="21" borderId="386" applyNumberFormat="0" applyAlignment="0" applyProtection="0"/>
    <xf numFmtId="0" fontId="25" fillId="8" borderId="386" applyNumberFormat="0" applyAlignment="0" applyProtection="0"/>
    <xf numFmtId="0" fontId="17" fillId="21" borderId="386" applyNumberFormat="0" applyAlignment="0" applyProtection="0"/>
    <xf numFmtId="0" fontId="25" fillId="8" borderId="386" applyNumberFormat="0" applyAlignment="0" applyProtection="0"/>
    <xf numFmtId="0" fontId="17" fillId="21" borderId="386" applyNumberFormat="0" applyAlignment="0" applyProtection="0"/>
    <xf numFmtId="0" fontId="12" fillId="25" borderId="405" applyNumberFormat="0" applyProtection="0">
      <alignment horizontal="left" vertical="center"/>
    </xf>
    <xf numFmtId="0" fontId="12" fillId="25" borderId="405" applyNumberFormat="0" applyProtection="0">
      <alignment horizontal="left" vertical="center"/>
    </xf>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17" fillId="21" borderId="334" applyNumberFormat="0" applyAlignment="0" applyProtection="0"/>
    <xf numFmtId="0" fontId="25" fillId="8" borderId="334" applyNumberFormat="0" applyAlignment="0" applyProtection="0"/>
    <xf numFmtId="0" fontId="12" fillId="24" borderId="335" applyNumberFormat="0" applyFont="0" applyAlignment="0" applyProtection="0"/>
    <xf numFmtId="0" fontId="12" fillId="24" borderId="335" applyNumberFormat="0" applyFont="0" applyAlignment="0" applyProtection="0"/>
    <xf numFmtId="0" fontId="28" fillId="21" borderId="336" applyNumberFormat="0" applyAlignment="0" applyProtection="0"/>
    <xf numFmtId="0" fontId="30" fillId="0" borderId="337" applyNumberFormat="0" applyFill="0" applyAlignment="0" applyProtection="0"/>
    <xf numFmtId="0" fontId="25" fillId="8" borderId="386" applyNumberFormat="0" applyAlignment="0" applyProtection="0"/>
    <xf numFmtId="0" fontId="17" fillId="21" borderId="386" applyNumberFormat="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30" fillId="0" borderId="383" applyNumberFormat="0" applyFill="0" applyAlignment="0" applyProtection="0"/>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2" fillId="25" borderId="378" applyNumberFormat="0" applyProtection="0">
      <alignment horizontal="left" vertical="center"/>
    </xf>
    <xf numFmtId="0" fontId="12" fillId="25" borderId="378" applyNumberFormat="0" applyProtection="0">
      <alignment horizontal="left" vertical="center"/>
    </xf>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7" fillId="21" borderId="380" applyNumberFormat="0" applyAlignment="0" applyProtection="0"/>
    <xf numFmtId="0" fontId="25" fillId="8" borderId="380" applyNumberFormat="0" applyAlignment="0" applyProtection="0"/>
    <xf numFmtId="0" fontId="12" fillId="24" borderId="381" applyNumberFormat="0" applyFont="0" applyAlignment="0" applyProtection="0"/>
    <xf numFmtId="0" fontId="12" fillId="24" borderId="381" applyNumberFormat="0" applyFont="0" applyAlignment="0" applyProtection="0"/>
    <xf numFmtId="0" fontId="28" fillId="21" borderId="382" applyNumberFormat="0" applyAlignment="0" applyProtection="0"/>
    <xf numFmtId="0" fontId="30" fillId="0" borderId="383" applyNumberFormat="0" applyFill="0" applyAlignment="0" applyProtection="0"/>
    <xf numFmtId="0" fontId="12" fillId="25" borderId="456" applyNumberFormat="0" applyProtection="0">
      <alignment horizontal="left" vertical="center"/>
    </xf>
    <xf numFmtId="0" fontId="12" fillId="25" borderId="456"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73" applyNumberFormat="0" applyProtection="0">
      <alignment horizontal="left" vertical="center"/>
    </xf>
    <xf numFmtId="0" fontId="12" fillId="25" borderId="473" applyNumberFormat="0" applyProtection="0">
      <alignment horizontal="left" vertical="center"/>
    </xf>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5" fillId="8" borderId="449" applyNumberFormat="0" applyAlignment="0" applyProtection="0"/>
    <xf numFmtId="0" fontId="17" fillId="21" borderId="449" applyNumberFormat="0" applyAlignment="0" applyProtection="0"/>
    <xf numFmtId="0" fontId="30" fillId="0" borderId="452" applyNumberFormat="0" applyFill="0" applyAlignment="0" applyProtection="0"/>
    <xf numFmtId="0" fontId="28" fillId="21" borderId="451"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17" fillId="21" borderId="407" applyNumberFormat="0" applyAlignment="0" applyProtection="0"/>
    <xf numFmtId="0" fontId="25" fillId="8" borderId="407" applyNumberFormat="0" applyAlignment="0" applyProtection="0"/>
    <xf numFmtId="0" fontId="30" fillId="0" borderId="463" applyNumberFormat="0" applyFill="0" applyAlignment="0" applyProtection="0"/>
    <xf numFmtId="0" fontId="28" fillId="21" borderId="462" applyNumberFormat="0" applyAlignment="0" applyProtection="0"/>
    <xf numFmtId="0" fontId="28" fillId="21" borderId="408" applyNumberFormat="0" applyAlignment="0" applyProtection="0"/>
    <xf numFmtId="0" fontId="30" fillId="0" borderId="409" applyNumberFormat="0" applyFill="0" applyAlignment="0" applyProtection="0"/>
    <xf numFmtId="0" fontId="17" fillId="21" borderId="407" applyNumberFormat="0" applyAlignment="0" applyProtection="0"/>
    <xf numFmtId="0" fontId="25" fillId="8" borderId="407"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08" applyNumberFormat="0" applyAlignment="0" applyProtection="0"/>
    <xf numFmtId="0" fontId="30" fillId="0" borderId="409" applyNumberFormat="0" applyFill="0" applyAlignment="0" applyProtection="0"/>
    <xf numFmtId="0" fontId="12" fillId="25" borderId="405" applyNumberFormat="0" applyProtection="0">
      <alignment horizontal="left" vertical="center"/>
    </xf>
    <xf numFmtId="0" fontId="12" fillId="25" borderId="405" applyNumberFormat="0" applyProtection="0">
      <alignment horizontal="left" vertical="center"/>
    </xf>
    <xf numFmtId="0" fontId="17" fillId="21" borderId="407" applyNumberFormat="0" applyAlignment="0" applyProtection="0"/>
    <xf numFmtId="0" fontId="25" fillId="8" borderId="407" applyNumberFormat="0" applyAlignment="0" applyProtection="0"/>
    <xf numFmtId="0" fontId="25" fillId="8" borderId="460" applyNumberFormat="0" applyAlignment="0" applyProtection="0"/>
    <xf numFmtId="0" fontId="17" fillId="21" borderId="460" applyNumberFormat="0" applyAlignment="0" applyProtection="0"/>
    <xf numFmtId="0" fontId="28" fillId="21" borderId="408" applyNumberFormat="0" applyAlignment="0" applyProtection="0"/>
    <xf numFmtId="0" fontId="30" fillId="0" borderId="409" applyNumberFormat="0" applyFill="0" applyAlignment="0" applyProtection="0"/>
    <xf numFmtId="0" fontId="17" fillId="21" borderId="407" applyNumberFormat="0" applyAlignment="0" applyProtection="0"/>
    <xf numFmtId="0" fontId="25" fillId="8" borderId="407" applyNumberFormat="0" applyAlignment="0" applyProtection="0"/>
    <xf numFmtId="0" fontId="30" fillId="0" borderId="463" applyNumberFormat="0" applyFill="0" applyAlignment="0" applyProtection="0"/>
    <xf numFmtId="0" fontId="28" fillId="21" borderId="462" applyNumberFormat="0" applyAlignment="0" applyProtection="0"/>
    <xf numFmtId="0" fontId="28" fillId="21" borderId="408" applyNumberFormat="0" applyAlignment="0" applyProtection="0"/>
    <xf numFmtId="0" fontId="30" fillId="0" borderId="409" applyNumberFormat="0" applyFill="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17" fillId="21" borderId="460" applyNumberFormat="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17" fillId="21" borderId="419" applyNumberFormat="0" applyAlignment="0" applyProtection="0"/>
    <xf numFmtId="0" fontId="25" fillId="8" borderId="419" applyNumberFormat="0" applyAlignment="0" applyProtection="0"/>
    <xf numFmtId="0" fontId="12" fillId="24" borderId="420" applyNumberFormat="0" applyFont="0" applyAlignment="0" applyProtection="0"/>
    <xf numFmtId="0" fontId="12" fillId="24" borderId="420" applyNumberFormat="0" applyFont="0" applyAlignment="0" applyProtection="0"/>
    <xf numFmtId="0" fontId="28" fillId="21" borderId="421" applyNumberFormat="0" applyAlignment="0" applyProtection="0"/>
    <xf numFmtId="0" fontId="30" fillId="0" borderId="422" applyNumberFormat="0" applyFill="0" applyAlignment="0" applyProtection="0"/>
    <xf numFmtId="0" fontId="25" fillId="8" borderId="449" applyNumberFormat="0" applyAlignment="0" applyProtection="0"/>
    <xf numFmtId="0" fontId="17" fillId="21" borderId="449" applyNumberFormat="0" applyAlignment="0" applyProtection="0"/>
    <xf numFmtId="0" fontId="12" fillId="25" borderId="486" applyNumberFormat="0" applyProtection="0">
      <alignment horizontal="left" vertical="center"/>
    </xf>
    <xf numFmtId="0" fontId="30" fillId="0" borderId="463" applyNumberFormat="0" applyFill="0" applyAlignment="0" applyProtection="0"/>
    <xf numFmtId="0" fontId="28" fillId="21" borderId="462"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17" fillId="21" borderId="460" applyNumberFormat="0" applyAlignment="0" applyProtection="0"/>
    <xf numFmtId="0" fontId="12" fillId="25" borderId="486" applyNumberFormat="0" applyProtection="0">
      <alignment horizontal="left" vertical="center"/>
    </xf>
    <xf numFmtId="0" fontId="30" fillId="0" borderId="463" applyNumberFormat="0" applyFill="0" applyAlignment="0" applyProtection="0"/>
    <xf numFmtId="0" fontId="28" fillId="21" borderId="462"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5" fillId="8" borderId="460" applyNumberForma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7" applyNumberFormat="0" applyAlignment="0" applyProtection="0"/>
    <xf numFmtId="0" fontId="25" fillId="8" borderId="437"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7" applyNumberFormat="0" applyAlignment="0" applyProtection="0"/>
    <xf numFmtId="0" fontId="25" fillId="8" borderId="437"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60" applyNumberFormat="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2" fillId="25" borderId="456" applyNumberFormat="0" applyProtection="0">
      <alignment horizontal="left" vertical="center"/>
    </xf>
    <xf numFmtId="0" fontId="12" fillId="25" borderId="456" applyNumberFormat="0" applyProtection="0">
      <alignment horizontal="left" vertical="center"/>
    </xf>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57" applyNumberFormat="0" applyAlignment="0" applyProtection="0"/>
    <xf numFmtId="0" fontId="25" fillId="8" borderId="457" applyNumberFormat="0" applyAlignment="0" applyProtection="0"/>
    <xf numFmtId="0" fontId="12" fillId="24" borderId="450" applyNumberFormat="0" applyFont="0" applyAlignment="0" applyProtection="0"/>
    <xf numFmtId="0" fontId="12" fillId="24" borderId="450" applyNumberFormat="0" applyFont="0" applyAlignment="0" applyProtection="0"/>
    <xf numFmtId="0" fontId="28" fillId="21" borderId="458" applyNumberFormat="0" applyAlignment="0" applyProtection="0"/>
    <xf numFmtId="0" fontId="30" fillId="0" borderId="459"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2" fillId="25" borderId="473" applyNumberFormat="0" applyProtection="0">
      <alignment horizontal="left" vertical="center"/>
    </xf>
    <xf numFmtId="0" fontId="12" fillId="25" borderId="473" applyNumberFormat="0" applyProtection="0">
      <alignment horizontal="left" vertical="center"/>
    </xf>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7" fillId="21" borderId="474" applyNumberFormat="0" applyAlignment="0" applyProtection="0"/>
    <xf numFmtId="0" fontId="25" fillId="8" borderId="474" applyNumberFormat="0" applyAlignment="0" applyProtection="0"/>
    <xf numFmtId="0" fontId="12" fillId="24" borderId="475" applyNumberFormat="0" applyFont="0" applyAlignment="0" applyProtection="0"/>
    <xf numFmtId="0" fontId="12" fillId="24" borderId="475" applyNumberFormat="0" applyFont="0" applyAlignment="0" applyProtection="0"/>
    <xf numFmtId="0" fontId="28" fillId="21" borderId="476" applyNumberFormat="0" applyAlignment="0" applyProtection="0"/>
    <xf numFmtId="0" fontId="30" fillId="0" borderId="477" applyNumberFormat="0" applyFill="0" applyAlignment="0" applyProtection="0"/>
    <xf numFmtId="0" fontId="12" fillId="25" borderId="486" applyNumberFormat="0" applyProtection="0">
      <alignment horizontal="left" vertical="center"/>
    </xf>
    <xf numFmtId="0" fontId="12" fillId="25" borderId="486" applyNumberFormat="0" applyProtection="0">
      <alignment horizontal="left" vertical="center"/>
    </xf>
    <xf numFmtId="241" fontId="194" fillId="86" borderId="507" applyNumberFormat="0" applyBorder="0" applyAlignment="0" applyProtection="0">
      <alignment vertical="center"/>
    </xf>
    <xf numFmtId="241" fontId="194" fillId="86" borderId="530" applyNumberFormat="0" applyBorder="0" applyAlignment="0" applyProtection="0">
      <alignment vertical="center"/>
    </xf>
    <xf numFmtId="171" fontId="85" fillId="0" borderId="517"/>
    <xf numFmtId="165" fontId="193" fillId="0" borderId="515" applyFill="0" applyAlignment="0" applyProtection="0"/>
    <xf numFmtId="39" fontId="12" fillId="0" borderId="515">
      <protection locked="0"/>
    </xf>
    <xf numFmtId="241" fontId="194" fillId="86" borderId="499" applyNumberFormat="0" applyBorder="0" applyAlignment="0" applyProtection="0">
      <alignment vertical="center"/>
    </xf>
    <xf numFmtId="0" fontId="11" fillId="60" borderId="509" applyNumberFormat="0" applyProtection="0">
      <alignment horizontal="left" vertical="center" wrapText="1"/>
    </xf>
    <xf numFmtId="0" fontId="12" fillId="25" borderId="509" applyNumberFormat="0" applyProtection="0">
      <alignment horizontal="left" vertical="center" wrapText="1"/>
    </xf>
    <xf numFmtId="257" fontId="11" fillId="82" borderId="509" applyNumberFormat="0" applyProtection="0">
      <alignment horizontal="center" vertical="center" wrapText="1"/>
    </xf>
    <xf numFmtId="0" fontId="11" fillId="60" borderId="509" applyNumberFormat="0" applyProtection="0">
      <alignment horizontal="left" vertical="center" wrapText="1"/>
    </xf>
    <xf numFmtId="0" fontId="11" fillId="81" borderId="509" applyNumberFormat="0" applyProtection="0">
      <alignment horizontal="center" vertical="center" wrapText="1"/>
    </xf>
    <xf numFmtId="0" fontId="11" fillId="81" borderId="509" applyNumberFormat="0" applyProtection="0">
      <alignment horizontal="center" vertical="center"/>
    </xf>
    <xf numFmtId="0" fontId="11" fillId="81" borderId="509" applyNumberFormat="0" applyProtection="0">
      <alignment horizontal="center" vertical="center" wrapText="1"/>
    </xf>
    <xf numFmtId="0" fontId="183" fillId="81" borderId="509" applyNumberFormat="0" applyProtection="0">
      <alignment horizontal="center" vertical="center"/>
    </xf>
    <xf numFmtId="0" fontId="177" fillId="67" borderId="509">
      <alignment horizontal="center" vertical="center" wrapText="1"/>
      <protection hidden="1"/>
    </xf>
    <xf numFmtId="264" fontId="172" fillId="65" borderId="509" applyFill="0" applyBorder="0" applyAlignment="0" applyProtection="0">
      <alignment horizontal="right"/>
      <protection locked="0"/>
    </xf>
    <xf numFmtId="0" fontId="12" fillId="24" borderId="501" applyNumberFormat="0" applyFont="0" applyAlignment="0" applyProtection="0"/>
    <xf numFmtId="0" fontId="12" fillId="24" borderId="501" applyNumberFormat="0" applyFont="0" applyAlignment="0" applyProtection="0"/>
    <xf numFmtId="0" fontId="17" fillId="21" borderId="500" applyNumberFormat="0" applyAlignment="0" applyProtection="0"/>
    <xf numFmtId="0" fontId="25" fillId="8" borderId="500" applyNumberFormat="0" applyAlignment="0" applyProtection="0"/>
    <xf numFmtId="0" fontId="11" fillId="60" borderId="520" applyNumberFormat="0" applyProtection="0">
      <alignment horizontal="left" vertical="center" wrapText="1"/>
    </xf>
    <xf numFmtId="0" fontId="12" fillId="25" borderId="520" applyNumberFormat="0" applyProtection="0">
      <alignment horizontal="left" vertical="center" wrapText="1"/>
    </xf>
    <xf numFmtId="257" fontId="11" fillId="82" borderId="520" applyNumberFormat="0" applyProtection="0">
      <alignment horizontal="center" vertical="center" wrapText="1"/>
    </xf>
    <xf numFmtId="0" fontId="11" fillId="60" borderId="520" applyNumberFormat="0" applyProtection="0">
      <alignment horizontal="left" vertical="center" wrapText="1"/>
    </xf>
    <xf numFmtId="0" fontId="11" fillId="81" borderId="520" applyNumberFormat="0" applyProtection="0">
      <alignment horizontal="center" vertical="center" wrapText="1"/>
    </xf>
    <xf numFmtId="0" fontId="11" fillId="81" borderId="520" applyNumberFormat="0" applyProtection="0">
      <alignment horizontal="center" vertical="center"/>
    </xf>
    <xf numFmtId="0" fontId="11" fillId="81" borderId="520" applyNumberFormat="0" applyProtection="0">
      <alignment horizontal="center" vertical="center" wrapText="1"/>
    </xf>
    <xf numFmtId="0" fontId="183" fillId="81" borderId="520" applyNumberFormat="0" applyProtection="0">
      <alignment horizontal="center" vertical="center"/>
    </xf>
    <xf numFmtId="0" fontId="177" fillId="67" borderId="520">
      <alignment horizontal="center" vertical="center" wrapText="1"/>
      <protection hidden="1"/>
    </xf>
    <xf numFmtId="264" fontId="172" fillId="65" borderId="520" applyFill="0" applyBorder="0" applyAlignment="0" applyProtection="0">
      <alignment horizontal="right"/>
      <protection locked="0"/>
    </xf>
    <xf numFmtId="260" fontId="164" fillId="0" borderId="525" applyBorder="0"/>
    <xf numFmtId="241" fontId="194" fillId="86" borderId="499" applyNumberFormat="0" applyBorder="0" applyAlignment="0" applyProtection="0">
      <alignment vertical="center"/>
    </xf>
    <xf numFmtId="224" fontId="108" fillId="0" borderId="483" applyFont="0" applyFill="0" applyBorder="0" applyAlignment="0" applyProtection="0"/>
    <xf numFmtId="0" fontId="12" fillId="0" borderId="520"/>
    <xf numFmtId="0" fontId="147" fillId="73" borderId="506">
      <alignment horizontal="left" vertical="center" wrapText="1"/>
    </xf>
    <xf numFmtId="0" fontId="147" fillId="73" borderId="529">
      <alignment horizontal="left" vertical="center" wrapText="1"/>
    </xf>
    <xf numFmtId="241" fontId="12" fillId="65" borderId="528" applyNumberFormat="0" applyFont="0" applyBorder="0" applyAlignment="0">
      <alignment horizontal="right" vertical="center"/>
      <protection locked="0"/>
    </xf>
    <xf numFmtId="10" fontId="108" fillId="65" borderId="520" applyNumberFormat="0" applyBorder="0" applyAlignment="0" applyProtection="0"/>
    <xf numFmtId="0" fontId="47" fillId="0" borderId="525">
      <alignment horizontal="left" vertical="center"/>
    </xf>
    <xf numFmtId="237" fontId="12" fillId="71" borderId="520" applyNumberFormat="0" applyFont="0" applyBorder="0" applyAlignment="0" applyProtection="0"/>
    <xf numFmtId="0" fontId="25" fillId="8" borderId="500" applyNumberFormat="0" applyAlignment="0" applyProtection="0"/>
    <xf numFmtId="1" fontId="121" fillId="69" borderId="518" applyNumberFormat="0" applyBorder="0" applyAlignment="0">
      <alignment horizontal="centerContinuous" vertical="center"/>
      <protection locked="0"/>
    </xf>
    <xf numFmtId="0" fontId="25" fillId="8" borderId="521" applyNumberFormat="0" applyAlignment="0" applyProtection="0"/>
    <xf numFmtId="224" fontId="108" fillId="0" borderId="483" applyFont="0" applyFill="0" applyBorder="0" applyAlignment="0" applyProtection="0"/>
    <xf numFmtId="224" fontId="108" fillId="0" borderId="516" applyFont="0" applyFill="0" applyBorder="0" applyAlignment="0" applyProtection="0"/>
    <xf numFmtId="171" fontId="85" fillId="0" borderId="517"/>
    <xf numFmtId="166" fontId="113" fillId="0" borderId="505">
      <protection locked="0"/>
    </xf>
    <xf numFmtId="0" fontId="12" fillId="24" borderId="501" applyNumberFormat="0" applyFont="0" applyAlignment="0" applyProtection="0"/>
    <xf numFmtId="166" fontId="113" fillId="0" borderId="527">
      <protection locked="0"/>
    </xf>
    <xf numFmtId="0" fontId="12" fillId="24" borderId="522" applyNumberFormat="0" applyFont="0" applyAlignment="0" applyProtection="0"/>
    <xf numFmtId="0" fontId="17" fillId="21" borderId="500" applyNumberFormat="0" applyAlignment="0" applyProtection="0"/>
    <xf numFmtId="0" fontId="17" fillId="21" borderId="521" applyNumberFormat="0" applyAlignment="0" applyProtection="0"/>
    <xf numFmtId="0" fontId="83" fillId="0" borderId="519" applyNumberFormat="0" applyFont="0" applyFill="0" applyAlignment="0" applyProtection="0"/>
    <xf numFmtId="208" fontId="90" fillId="63" borderId="504"/>
    <xf numFmtId="208" fontId="90" fillId="63" borderId="526"/>
    <xf numFmtId="260" fontId="164" fillId="0" borderId="514" applyBorder="0"/>
    <xf numFmtId="0" fontId="12" fillId="61" borderId="500" applyNumberFormat="0">
      <alignment horizontal="left" vertical="center"/>
    </xf>
    <xf numFmtId="0" fontId="12" fillId="60" borderId="500" applyNumberFormat="0">
      <alignment horizontal="centerContinuous" vertical="center" wrapText="1"/>
    </xf>
    <xf numFmtId="0" fontId="12" fillId="61" borderId="521" applyNumberFormat="0">
      <alignment horizontal="left" vertical="center"/>
    </xf>
    <xf numFmtId="0" fontId="12" fillId="60" borderId="521" applyNumberFormat="0">
      <alignment horizontal="centerContinuous" vertical="center" wrapText="1"/>
    </xf>
    <xf numFmtId="203" fontId="12" fillId="0" borderId="497">
      <alignment horizontal="right"/>
    </xf>
    <xf numFmtId="204" fontId="88" fillId="0" borderId="497">
      <alignment horizontal="right"/>
    </xf>
    <xf numFmtId="204" fontId="88" fillId="0" borderId="497" applyFill="0">
      <alignment horizontal="right"/>
    </xf>
    <xf numFmtId="3" fontId="12" fillId="0" borderId="497" applyFill="0">
      <alignment horizontal="right"/>
    </xf>
    <xf numFmtId="205" fontId="88" fillId="0" borderId="497" applyFill="0">
      <alignment horizontal="right"/>
    </xf>
    <xf numFmtId="207" fontId="12" fillId="0" borderId="497">
      <alignment horizontal="right"/>
      <protection locked="0"/>
    </xf>
    <xf numFmtId="165" fontId="88" fillId="0" borderId="497" applyNumberFormat="0" applyFont="0" applyBorder="0" applyProtection="0">
      <alignment horizontal="right"/>
    </xf>
    <xf numFmtId="1" fontId="94" fillId="64" borderId="498" applyNumberFormat="0" applyBorder="0" applyAlignment="0">
      <alignment horizontal="center" vertical="top" wrapText="1"/>
      <protection hidden="1"/>
    </xf>
    <xf numFmtId="0" fontId="97" fillId="0" borderId="496" applyNumberFormat="0" applyFill="0" applyAlignment="0" applyProtection="0"/>
    <xf numFmtId="0" fontId="83" fillId="0" borderId="496" applyNumberFormat="0" applyFont="0" applyFill="0" applyAlignment="0" applyProtection="0"/>
    <xf numFmtId="0" fontId="83" fillId="0" borderId="498" applyNumberFormat="0" applyFont="0" applyFill="0" applyAlignment="0" applyProtection="0"/>
    <xf numFmtId="231" fontId="85" fillId="0" borderId="496" applyFont="0" applyFill="0" applyBorder="0" applyAlignment="0" applyProtection="0"/>
    <xf numFmtId="235" fontId="101" fillId="68" borderId="498">
      <alignment horizontal="left"/>
    </xf>
    <xf numFmtId="2" fontId="149" fillId="0" borderId="496"/>
    <xf numFmtId="14" fontId="85" fillId="0" borderId="496" applyFont="0" applyFill="0" applyBorder="0" applyAlignment="0" applyProtection="0"/>
    <xf numFmtId="171" fontId="12" fillId="0" borderId="496" applyBorder="0" applyProtection="0">
      <alignment horizontal="right" vertical="center"/>
    </xf>
    <xf numFmtId="0" fontId="189" fillId="83" borderId="496" applyBorder="0" applyProtection="0">
      <alignment horizontal="centerContinuous" vertical="center"/>
    </xf>
    <xf numFmtId="49" fontId="79" fillId="0" borderId="496">
      <alignment vertical="center"/>
    </xf>
    <xf numFmtId="278" fontId="173" fillId="70" borderId="498" applyBorder="0">
      <alignment horizontal="right" vertical="center"/>
      <protection locked="0"/>
    </xf>
    <xf numFmtId="283" fontId="79" fillId="0" borderId="496">
      <alignment horizontal="right"/>
    </xf>
    <xf numFmtId="0" fontId="147" fillId="73" borderId="529">
      <alignment horizontal="left" vertical="center" wrapText="1"/>
    </xf>
    <xf numFmtId="166" fontId="113" fillId="0" borderId="527">
      <protection locked="0"/>
    </xf>
    <xf numFmtId="208" fontId="90" fillId="63" borderId="526"/>
    <xf numFmtId="0" fontId="147" fillId="73" borderId="506">
      <alignment horizontal="left" vertical="center" wrapText="1"/>
    </xf>
    <xf numFmtId="166" fontId="113" fillId="0" borderId="505">
      <protection locked="0"/>
    </xf>
    <xf numFmtId="208" fontId="90" fillId="63" borderId="504"/>
    <xf numFmtId="0" fontId="12" fillId="0" borderId="509"/>
    <xf numFmtId="10" fontId="108" fillId="65" borderId="509" applyNumberFormat="0" applyBorder="0" applyAlignment="0" applyProtection="0"/>
    <xf numFmtId="0" fontId="47" fillId="0" borderId="514">
      <alignment horizontal="left" vertical="center"/>
    </xf>
    <xf numFmtId="237" fontId="12" fillId="71" borderId="509" applyNumberFormat="0" applyFont="0" applyBorder="0" applyAlignment="0" applyProtection="0"/>
    <xf numFmtId="1" fontId="121" fillId="69" borderId="510" applyNumberFormat="0" applyBorder="0" applyAlignment="0">
      <alignment horizontal="centerContinuous" vertical="center"/>
      <protection locked="0"/>
    </xf>
    <xf numFmtId="0" fontId="25" fillId="8" borderId="511" applyNumberFormat="0" applyAlignment="0" applyProtection="0"/>
    <xf numFmtId="224" fontId="108" fillId="0" borderId="516" applyFont="0" applyFill="0" applyBorder="0" applyAlignment="0" applyProtection="0"/>
    <xf numFmtId="224" fontId="108" fillId="0" borderId="483" applyFont="0" applyFill="0" applyBorder="0" applyAlignment="0" applyProtection="0"/>
    <xf numFmtId="241" fontId="194" fillId="86" borderId="530" applyNumberFormat="0" applyBorder="0" applyAlignment="0" applyProtection="0">
      <alignment vertical="center"/>
    </xf>
    <xf numFmtId="241" fontId="194" fillId="86" borderId="507" applyNumberFormat="0" applyBorder="0" applyAlignment="0" applyProtection="0">
      <alignment vertical="center"/>
    </xf>
    <xf numFmtId="0" fontId="17" fillId="21" borderId="511" applyNumberFormat="0" applyAlignment="0" applyProtection="0"/>
    <xf numFmtId="0" fontId="83" fillId="0" borderId="508" applyNumberFormat="0" applyFont="0" applyFill="0" applyAlignment="0" applyProtection="0"/>
    <xf numFmtId="167" fontId="87" fillId="0" borderId="515" applyFont="0"/>
    <xf numFmtId="0" fontId="12" fillId="61" borderId="511" applyNumberFormat="0">
      <alignment horizontal="left" vertical="center"/>
    </xf>
    <xf numFmtId="0" fontId="12" fillId="60" borderId="511" applyNumberFormat="0">
      <alignment horizontal="centerContinuous" vertical="center" wrapText="1"/>
    </xf>
    <xf numFmtId="0" fontId="12" fillId="25" borderId="509" applyNumberFormat="0" applyProtection="0">
      <alignment horizontal="left" vertical="center"/>
    </xf>
    <xf numFmtId="0" fontId="12" fillId="25" borderId="509" applyNumberFormat="0" applyProtection="0">
      <alignment horizontal="left" vertical="center"/>
    </xf>
    <xf numFmtId="0" fontId="12" fillId="25" borderId="520" applyNumberFormat="0" applyProtection="0">
      <alignment horizontal="left" vertical="center"/>
    </xf>
    <xf numFmtId="0" fontId="12" fillId="25" borderId="520" applyNumberFormat="0" applyProtection="0">
      <alignment horizontal="left" vertical="center"/>
    </xf>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00" applyNumberFormat="0" applyAlignment="0" applyProtection="0"/>
    <xf numFmtId="0" fontId="25" fillId="8" borderId="500" applyNumberFormat="0" applyAlignment="0" applyProtection="0"/>
    <xf numFmtId="0" fontId="12" fillId="24" borderId="501" applyNumberFormat="0" applyFont="0" applyAlignment="0" applyProtection="0"/>
    <xf numFmtId="0" fontId="12" fillId="24" borderId="501" applyNumberFormat="0" applyFont="0" applyAlignment="0" applyProtection="0"/>
    <xf numFmtId="0" fontId="28" fillId="21" borderId="502" applyNumberFormat="0" applyAlignment="0" applyProtection="0"/>
    <xf numFmtId="0" fontId="30" fillId="0" borderId="50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2" fillId="25" borderId="509" applyNumberFormat="0" applyProtection="0">
      <alignment horizontal="left" vertical="center"/>
    </xf>
    <xf numFmtId="0" fontId="12" fillId="25" borderId="509" applyNumberFormat="0" applyProtection="0">
      <alignment horizontal="left" vertical="center"/>
    </xf>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11" applyNumberFormat="0" applyAlignment="0" applyProtection="0"/>
    <xf numFmtId="0" fontId="25" fillId="8" borderId="511" applyNumberFormat="0" applyAlignment="0" applyProtection="0"/>
    <xf numFmtId="0" fontId="28" fillId="21" borderId="512" applyNumberFormat="0" applyAlignment="0" applyProtection="0"/>
    <xf numFmtId="0" fontId="30" fillId="0" borderId="513"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2" fillId="25" borderId="520" applyNumberFormat="0" applyProtection="0">
      <alignment horizontal="left" vertical="center"/>
    </xf>
    <xf numFmtId="0" fontId="12" fillId="25" borderId="520" applyNumberFormat="0" applyProtection="0">
      <alignment horizontal="left" vertical="center"/>
    </xf>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xf numFmtId="0" fontId="17" fillId="21" borderId="521" applyNumberFormat="0" applyAlignment="0" applyProtection="0"/>
    <xf numFmtId="0" fontId="25" fillId="8" borderId="521" applyNumberFormat="0" applyAlignment="0" applyProtection="0"/>
    <xf numFmtId="0" fontId="12" fillId="24" borderId="522" applyNumberFormat="0" applyFont="0" applyAlignment="0" applyProtection="0"/>
    <xf numFmtId="0" fontId="12" fillId="24" borderId="522" applyNumberFormat="0" applyFont="0" applyAlignment="0" applyProtection="0"/>
    <xf numFmtId="0" fontId="28" fillId="21" borderId="523" applyNumberFormat="0" applyAlignment="0" applyProtection="0"/>
    <xf numFmtId="0" fontId="30" fillId="0" borderId="524" applyNumberFormat="0" applyFill="0" applyAlignment="0" applyProtection="0"/>
  </cellStyleXfs>
  <cellXfs count="89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173" fontId="91" fillId="28" borderId="13" xfId="0" applyNumberFormat="1" applyFont="1" applyFill="1" applyBorder="1" applyAlignment="1">
      <alignment horizontal="center"/>
    </xf>
    <xf numFmtId="0" fontId="0" fillId="90" borderId="110" xfId="0" applyFill="1" applyBorder="1"/>
    <xf numFmtId="0" fontId="0" fillId="28" borderId="110" xfId="0" applyFont="1" applyFill="1" applyBorder="1" applyAlignment="1">
      <alignment vertical="top"/>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289" fontId="238" fillId="2" borderId="116" xfId="0" applyNumberFormat="1" applyFont="1" applyFill="1" applyBorder="1" applyAlignment="1">
      <alignment vertical="top"/>
    </xf>
    <xf numFmtId="289" fontId="238" fillId="96" borderId="116" xfId="0" applyNumberFormat="1" applyFont="1" applyFill="1" applyBorder="1" applyAlignment="1">
      <alignment vertical="top"/>
    </xf>
    <xf numFmtId="289" fontId="238" fillId="2" borderId="40" xfId="0" applyNumberFormat="1" applyFont="1" applyFill="1" applyBorder="1" applyAlignment="1">
      <alignment vertical="top"/>
    </xf>
    <xf numFmtId="289" fontId="238" fillId="96" borderId="40" xfId="0" applyNumberFormat="1" applyFont="1" applyFill="1" applyBorder="1" applyAlignment="1">
      <alignment vertical="top"/>
    </xf>
    <xf numFmtId="289" fontId="238" fillId="2" borderId="35" xfId="0" applyNumberFormat="1" applyFont="1" applyFill="1" applyBorder="1" applyAlignment="1">
      <alignment vertical="top"/>
    </xf>
    <xf numFmtId="289" fontId="238" fillId="96" borderId="35" xfId="0" applyNumberFormat="1" applyFont="1" applyFill="1" applyBorder="1" applyAlignment="1">
      <alignment vertical="top"/>
    </xf>
    <xf numFmtId="289" fontId="238" fillId="94" borderId="35" xfId="0" applyNumberFormat="1" applyFont="1" applyFill="1" applyBorder="1" applyAlignment="1">
      <alignment vertical="top"/>
    </xf>
    <xf numFmtId="289" fontId="238" fillId="95" borderId="35" xfId="0" applyNumberFormat="1" applyFont="1" applyFill="1" applyBorder="1" applyAlignment="1">
      <alignment vertical="top"/>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0" fontId="0" fillId="2" borderId="0" xfId="0" applyFill="1" applyBorder="1"/>
    <xf numFmtId="0" fontId="13" fillId="2" borderId="0" xfId="0" applyFont="1" applyFill="1"/>
    <xf numFmtId="3" fontId="45" fillId="28" borderId="35" xfId="0" applyNumberFormat="1" applyFont="1" applyFill="1" applyBorder="1" applyAlignment="1" applyProtection="1">
      <alignment horizontal="center" vertical="center"/>
      <protection locked="0"/>
    </xf>
    <xf numFmtId="0" fontId="0" fillId="2" borderId="0" xfId="0"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0" fontId="5" fillId="28" borderId="35" xfId="0" applyFont="1" applyFill="1" applyBorder="1" applyProtection="1">
      <protection locked="0"/>
    </xf>
    <xf numFmtId="0" fontId="0" fillId="2" borderId="265" xfId="0" applyFill="1" applyBorder="1"/>
    <xf numFmtId="8" fontId="0" fillId="2" borderId="265" xfId="0" applyNumberFormat="1" applyFill="1" applyBorder="1"/>
    <xf numFmtId="6" fontId="0" fillId="2" borderId="265" xfId="0" applyNumberFormat="1" applyFill="1" applyBorder="1"/>
    <xf numFmtId="8" fontId="91" fillId="2" borderId="0" xfId="0" applyNumberFormat="1" applyFont="1" applyFill="1" applyBorder="1" applyAlignment="1">
      <alignment horizontal="center"/>
    </xf>
    <xf numFmtId="8" fontId="48"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1149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Heading) 10" xfId="10679" xr:uid="{FB69CB50-7E89-4535-9970-156E2CEBA0A1}"/>
    <cellStyle name="(Heading) 11" xfId="10684" xr:uid="{EE6173AA-A8A6-4F02-863C-05603A314F8A}"/>
    <cellStyle name="(Heading) 12" xfId="10687" xr:uid="{FAE18693-5236-4726-81E8-6AF540960244}"/>
    <cellStyle name="(Heading) 13" xfId="10689" xr:uid="{B91230A2-25E8-43CD-B7EF-6C9165AC308D}"/>
    <cellStyle name="(Heading) 14" xfId="10699" xr:uid="{028292EE-2AFF-4056-BBE7-D19B8A071873}"/>
    <cellStyle name="(Heading) 15" xfId="10714" xr:uid="{758E4DCD-AB5B-45F9-813E-E899D5F20B2D}"/>
    <cellStyle name="(Heading) 16" xfId="10747" xr:uid="{2F932485-F5D4-46EB-B8BD-968AE0CDBCA5}"/>
    <cellStyle name="(Heading) 17" xfId="10719" xr:uid="{39CE651F-4597-4A02-A24A-86706C16F157}"/>
    <cellStyle name="(Heading) 18" xfId="10760" xr:uid="{C20F90F6-ACB5-49B5-97D1-F51769DEDDF4}"/>
    <cellStyle name="(Heading) 19" xfId="10754" xr:uid="{26084AC8-2AD1-41BD-948C-66D862DE0579}"/>
    <cellStyle name="(Heading) 2" xfId="9965" xr:uid="{9C6259AB-A704-47EF-8163-717FCD9CA31D}"/>
    <cellStyle name="(Heading) 20" xfId="10764" xr:uid="{2FC8392A-EDBF-4150-B18D-311B1D1BDE63}"/>
    <cellStyle name="(Heading) 21" xfId="10769" xr:uid="{D8ECE31B-C287-4540-8FF8-185CE2C094EC}"/>
    <cellStyle name="(Heading) 22" xfId="10827" xr:uid="{8ECA141B-9D87-4FE0-82D5-13469225D3CE}"/>
    <cellStyle name="(Heading) 23" xfId="10776" xr:uid="{54BD650B-3543-4EA6-A732-9C7BB3E03401}"/>
    <cellStyle name="(Heading) 24" xfId="11380" xr:uid="{A7C7B32B-F849-4565-880B-62D35F741D33}"/>
    <cellStyle name="(Heading) 25" xfId="11423" xr:uid="{AA542181-16CA-450F-9820-C227D2E13A3C}"/>
    <cellStyle name="(Heading) 26" xfId="11382" xr:uid="{16802849-2EE2-4FA7-A641-55FC89DDFB08}"/>
    <cellStyle name="(Heading) 3" xfId="10387" xr:uid="{867FFF8F-7A76-4C3B-A49D-BF9F1A1892F2}"/>
    <cellStyle name="(Heading) 4" xfId="10623" xr:uid="{DA24481B-4516-480A-AD24-0ECA89A10147}"/>
    <cellStyle name="(Heading) 5" xfId="10394" xr:uid="{0207BFD4-CFF5-4911-A519-77C604A4F115}"/>
    <cellStyle name="(Heading) 6" xfId="10635" xr:uid="{899450EA-5EFE-46EC-AFA7-4AB511E8CE6B}"/>
    <cellStyle name="(Heading) 7" xfId="10650" xr:uid="{F590016F-B5AE-4782-A7B2-7AAE3DE63488}"/>
    <cellStyle name="(Heading) 8" xfId="10652" xr:uid="{0FEDEC09-869A-42FF-AB0F-024B0D719246}"/>
    <cellStyle name="(Heading) 9" xfId="10671" xr:uid="{B97C7B7F-37D0-4B95-AA0D-6C3A1203C250}"/>
    <cellStyle name="(Lefting)" xfId="705" xr:uid="{00000000-0005-0000-0000-000007000000}"/>
    <cellStyle name="(Lefting) 10" xfId="10678" xr:uid="{7F2FAB9C-79D2-434D-82CD-159E5DE37B12}"/>
    <cellStyle name="(Lefting) 11" xfId="10683" xr:uid="{684BDC49-3DD7-4300-B623-1D1FE280395C}"/>
    <cellStyle name="(Lefting) 12" xfId="10686" xr:uid="{985B780C-3BFD-4BED-B579-1F45ABC8D29B}"/>
    <cellStyle name="(Lefting) 13" xfId="10688" xr:uid="{9BF1F076-CC29-4205-8AC0-4210B93C7548}"/>
    <cellStyle name="(Lefting) 14" xfId="10698" xr:uid="{8D5D9D0E-BA6F-48AF-87C7-8ED80541C209}"/>
    <cellStyle name="(Lefting) 15" xfId="10713" xr:uid="{D2B28F19-EA0E-4BB8-A92F-0F41671A53C6}"/>
    <cellStyle name="(Lefting) 16" xfId="10746" xr:uid="{4F70EE76-1FB1-4DF8-9DEB-CCEE7F6AA64C}"/>
    <cellStyle name="(Lefting) 17" xfId="10718" xr:uid="{E3F727B0-4EB9-49E3-B75C-E27B1708DCE1}"/>
    <cellStyle name="(Lefting) 18" xfId="10759" xr:uid="{5F95C4F9-B84F-47CF-83C0-C3848FA15533}"/>
    <cellStyle name="(Lefting) 19" xfId="10753" xr:uid="{971E762E-D2F0-44EF-B2AC-7BA47604892D}"/>
    <cellStyle name="(Lefting) 2" xfId="9966" xr:uid="{CF5488AF-1895-49E6-A276-83F59AC0FD16}"/>
    <cellStyle name="(Lefting) 20" xfId="10763" xr:uid="{8D686EFA-EE2E-4FFB-A6EB-B5CE92D5CD13}"/>
    <cellStyle name="(Lefting) 21" xfId="10767" xr:uid="{D74E151B-0FF7-41EE-9EBB-71F16687C13A}"/>
    <cellStyle name="(Lefting) 22" xfId="10826" xr:uid="{DEF8C0F5-EE71-40D7-864E-397B2D9B2A02}"/>
    <cellStyle name="(Lefting) 23" xfId="10775" xr:uid="{404154B8-5C61-4DBA-9DED-4C3926970DB6}"/>
    <cellStyle name="(Lefting) 24" xfId="11379" xr:uid="{9F5CEDF5-C6E2-4F9F-A125-50BF249BCDDD}"/>
    <cellStyle name="(Lefting) 25" xfId="11422" xr:uid="{D5DAF140-22FA-44B7-BA6D-2677D5074AB1}"/>
    <cellStyle name="(Lefting) 26" xfId="11381" xr:uid="{0546E13E-4C08-430C-9C51-EA02EB2308BD}"/>
    <cellStyle name="(Lefting) 3" xfId="10386" xr:uid="{150CD1AE-147E-4A69-AF61-7BD13D90FDBB}"/>
    <cellStyle name="(Lefting) 4" xfId="10622" xr:uid="{434DB011-4198-4D70-B450-E3E234890C0B}"/>
    <cellStyle name="(Lefting) 5" xfId="10393" xr:uid="{80A839ED-33A8-47E8-AD3F-6FAAFCD19C84}"/>
    <cellStyle name="(Lefting) 6" xfId="10634" xr:uid="{ED87B605-5720-43E7-9A6F-41712A7C4075}"/>
    <cellStyle name="(Lefting) 7" xfId="10649" xr:uid="{D8CD0BC9-3117-41C2-B9DE-6B1D8B8C3C23}"/>
    <cellStyle name="(Lefting) 8" xfId="10651" xr:uid="{EFDC81A4-4887-4BD7-8CBA-934EC29EA08E}"/>
    <cellStyle name="(Lefting) 9" xfId="10670" xr:uid="{5D692A34-8AB7-4C6D-8D0D-292E7E831349}"/>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 2 2" xfId="11383" xr:uid="{5A07801A-70CB-461D-84DF-2AECF76B8B5F}"/>
    <cellStyle name="A% 3" xfId="10324" xr:uid="{8AC17A0D-FD28-44AC-9E70-53C41EB76E57}"/>
    <cellStyle name="A% 4" xfId="10385" xr:uid="{753DF888-D3EB-49AC-A0D8-CC577525A224}"/>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 Total 10" xfId="10343" xr:uid="{9A6976F1-C359-4F68-9A26-656EB6B2FCCF}"/>
    <cellStyle name="Accounting w/$ Total 11" xfId="10346" xr:uid="{2883FD36-2CC6-4009-897D-F282B250762F}"/>
    <cellStyle name="Accounting w/$ Total 12" xfId="10597" xr:uid="{A0F1A89C-4736-45A2-A500-92C7315CC5AE}"/>
    <cellStyle name="Accounting w/$ Total 13" xfId="10357" xr:uid="{5732E71C-97BA-4A77-9896-2B2B121FF3D2}"/>
    <cellStyle name="Accounting w/$ Total 14" xfId="10362" xr:uid="{E83144B5-CB6E-44DF-A42C-1A77065BEC81}"/>
    <cellStyle name="Accounting w/$ Total 15" xfId="10616" xr:uid="{15EF5C0A-CB93-4437-9D36-7F0BD0C066F2}"/>
    <cellStyle name="Accounting w/$ Total 16" xfId="10619" xr:uid="{A570507B-8C0C-46A3-AE97-3810686CA89A}"/>
    <cellStyle name="Accounting w/$ Total 17" xfId="10621" xr:uid="{3FA02964-E32A-4E55-B15F-F9D9202FC520}"/>
    <cellStyle name="Accounting w/$ Total 18" xfId="11421" xr:uid="{F58CA77F-9098-4DAA-B267-5EF2F33A74B2}"/>
    <cellStyle name="Accounting w/$ Total 2" xfId="10297" xr:uid="{0E025432-7138-4C97-AC91-7880E1DA8D57}"/>
    <cellStyle name="Accounting w/$ Total 3" xfId="10575" xr:uid="{AD7DDA02-26F6-4CD4-8FA6-6A8FBDE9D7C5}"/>
    <cellStyle name="Accounting w/$ Total 4" xfId="10303" xr:uid="{2307AFEF-1AF7-4E80-A45C-23F7D2C3D50F}"/>
    <cellStyle name="Accounting w/$ Total 5" xfId="10584" xr:uid="{AF81334B-6F74-4771-A783-4EAC915EF4D8}"/>
    <cellStyle name="Accounting w/$ Total 6" xfId="10327" xr:uid="{D026F3BD-A0DC-432A-AA44-BF02E66FDC27}"/>
    <cellStyle name="Accounting w/$ Total 7" xfId="10586" xr:uid="{73FF12CC-13A2-4423-981A-2FDDEEF95528}"/>
    <cellStyle name="Accounting w/$ Total 8" xfId="10590" xr:uid="{924D373A-A8B0-4734-AFCF-8B373DD02400}"/>
    <cellStyle name="Accounting w/$ Total 9" xfId="10334" xr:uid="{2CF72108-847E-49E8-86D4-4EF27285113B}"/>
    <cellStyle name="Accounting w/o $" xfId="1353" xr:uid="{00000000-0005-0000-0000-0000C4020000}"/>
    <cellStyle name="Acinput" xfId="1354" xr:uid="{00000000-0005-0000-0000-0000C5020000}"/>
    <cellStyle name="Acinput 2" xfId="5686" xr:uid="{00000000-0005-0000-0000-0000C6020000}"/>
    <cellStyle name="Acinput 2 2" xfId="11384" xr:uid="{CF37667D-CB4D-4AF9-BF64-A652592AE49B}"/>
    <cellStyle name="Acinput 3" xfId="10316" xr:uid="{7F6235B2-FC79-4901-B5B5-80E62C3B9A6E}"/>
    <cellStyle name="Acinput 4" xfId="10373" xr:uid="{58BBA673-65AE-46C8-90F1-89931063DDB6}"/>
    <cellStyle name="Acinput,," xfId="1355" xr:uid="{00000000-0005-0000-0000-0000C7020000}"/>
    <cellStyle name="Acinput,, 2" xfId="5687" xr:uid="{00000000-0005-0000-0000-0000C8020000}"/>
    <cellStyle name="Acinput,, 2 2" xfId="11385" xr:uid="{280F5F43-613F-4C23-A6FF-817ABA29FBA8}"/>
    <cellStyle name="Acinput,, 3" xfId="10315" xr:uid="{C0AD0472-59CF-45A1-ACEE-3AF59A1EFC06}"/>
    <cellStyle name="Acinput,, 4" xfId="10372" xr:uid="{8A8D6F84-E8B0-453F-BE8C-ACC6336CBF63}"/>
    <cellStyle name="Acoutput" xfId="1356" xr:uid="{00000000-0005-0000-0000-0000C9020000}"/>
    <cellStyle name="Acoutput 2" xfId="5688" xr:uid="{00000000-0005-0000-0000-0000CA020000}"/>
    <cellStyle name="Acoutput 2 2" xfId="11386" xr:uid="{EFE20883-8E4A-450A-9749-AF4EA1AE1B63}"/>
    <cellStyle name="Acoutput 3" xfId="10314" xr:uid="{CBF2C4B3-FDC2-443D-A1AF-A0012249B1D2}"/>
    <cellStyle name="Acoutput 4" xfId="10371" xr:uid="{3112D116-3D11-44AF-8507-CF44C414D428}"/>
    <cellStyle name="Acoutput,," xfId="1357" xr:uid="{00000000-0005-0000-0000-0000CB020000}"/>
    <cellStyle name="Acoutput,, 2" xfId="5689" xr:uid="{00000000-0005-0000-0000-0000CC020000}"/>
    <cellStyle name="Acoutput,, 2 2" xfId="11387" xr:uid="{101A10E1-AF9F-457E-95D1-BEFD313C85C9}"/>
    <cellStyle name="Acoutput,, 3" xfId="10313" xr:uid="{696D9B94-CAFD-44A8-A2EA-78E5E37DDB74}"/>
    <cellStyle name="Acoutput,, 4" xfId="10370" xr:uid="{FAA81175-3B96-4C4C-A16C-A18C615C097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ershare 2 2" xfId="11388" xr:uid="{6F9EA80A-8ECB-4CF0-8C46-AC181A21296C}"/>
    <cellStyle name="Apershare 3" xfId="10312" xr:uid="{A476D0F9-49F5-4C93-A85A-16719F215F20}"/>
    <cellStyle name="Apershare 4" xfId="10368" xr:uid="{F5AE3259-7144-4F4B-A77C-60157DBCCCB7}"/>
    <cellStyle name="Aprice" xfId="1363" xr:uid="{00000000-0005-0000-0000-0000D3020000}"/>
    <cellStyle name="Aprice 2" xfId="5691" xr:uid="{00000000-0005-0000-0000-0000D4020000}"/>
    <cellStyle name="Aprice 2 2" xfId="11389" xr:uid="{5DEEF407-53BC-413A-9E48-E19A31F364A5}"/>
    <cellStyle name="Aprice 3" xfId="10311" xr:uid="{A7B14984-D671-4990-8375-68CBEB9052C7}"/>
    <cellStyle name="Aprice 4" xfId="10367" xr:uid="{94071004-4EE0-4149-8CD9-14E5C4067121}"/>
    <cellStyle name="ar" xfId="1364" xr:uid="{00000000-0005-0000-0000-0000D5020000}"/>
    <cellStyle name="ar 10" xfId="10588" xr:uid="{24078BDB-EA3B-4EEF-99B6-22461D17938C}"/>
    <cellStyle name="ar 11" xfId="10332" xr:uid="{FAB42D85-3CB9-4833-B787-85DBAF04E827}"/>
    <cellStyle name="ar 12" xfId="10593" xr:uid="{9F8A3C46-C406-42EC-8556-2636C7E26268}"/>
    <cellStyle name="ar 13" xfId="10345" xr:uid="{F58B2FC6-26D3-4CEF-9D71-6E2BFD9BE62F}"/>
    <cellStyle name="ar 14" xfId="10601" xr:uid="{D42983D7-AB7B-4F06-8671-D87A9EEDE153}"/>
    <cellStyle name="ar 15" xfId="10605" xr:uid="{1417B2DE-A410-4605-983D-AC2C5A18FC11}"/>
    <cellStyle name="ar 16" xfId="10356" xr:uid="{63073E95-40DE-45E3-8697-AD50BFC5CD47}"/>
    <cellStyle name="ar 17" xfId="10609" xr:uid="{0F3C11A8-496B-4AED-85EF-C2F22F31B6C1}"/>
    <cellStyle name="ar 18" xfId="10361" xr:uid="{89EC274D-51FA-4813-809C-96195CC2C866}"/>
    <cellStyle name="ar 19" xfId="10613" xr:uid="{A7D6DA5E-FB1A-4388-BC56-B7AB96DA9668}"/>
    <cellStyle name="ar 2" xfId="6863" xr:uid="{00000000-0005-0000-0000-0000D6020000}"/>
    <cellStyle name="ar 2 10" xfId="10129" xr:uid="{7C0ACCAE-E003-4FA0-934D-C091FB623FAA}"/>
    <cellStyle name="ar 2 11" xfId="10409" xr:uid="{00EE23EE-492A-49FB-908E-817E626276AB}"/>
    <cellStyle name="ar 2 12" xfId="10133" xr:uid="{07C25C3E-C0F1-47F1-9622-CAEB71029ED9}"/>
    <cellStyle name="ar 2 13" xfId="10136" xr:uid="{E75F6232-8AEE-47CB-BCFB-A7160D6DBEFE}"/>
    <cellStyle name="ar 2 14" xfId="10412" xr:uid="{A2299CA9-577B-47A5-BE55-2BE65C37C006}"/>
    <cellStyle name="ar 2 15" xfId="10139" xr:uid="{52BCD28E-1F03-492E-A812-F1F726D3AD6B}"/>
    <cellStyle name="ar 2 16" xfId="10415" xr:uid="{E4E9E479-E01B-47A1-B0A8-B8782265582C}"/>
    <cellStyle name="ar 2 17" xfId="10142" xr:uid="{9226E445-D70D-438D-A6F1-A27BFF30D695}"/>
    <cellStyle name="ar 2 18" xfId="10421" xr:uid="{067AD4BD-B705-426C-B8A8-8082646BA5B0}"/>
    <cellStyle name="ar 2 19" xfId="10145" xr:uid="{E75DA689-7B81-44E8-9937-561AFE659016}"/>
    <cellStyle name="ar 2 2" xfId="10427" xr:uid="{9E39C5CC-7ADC-4E02-A548-CED9345A2018}"/>
    <cellStyle name="ar 2 20" xfId="10418" xr:uid="{76FFBADB-AC7B-4094-B9EA-CEF79D637893}"/>
    <cellStyle name="ar 2 21" xfId="10148" xr:uid="{D963DA0F-22CB-4765-88F4-E4967CD15C66}"/>
    <cellStyle name="ar 2 22" xfId="10151" xr:uid="{8447CFAC-A20E-4E34-A42B-58DF3EB3E7EA}"/>
    <cellStyle name="ar 2 23" xfId="10156" xr:uid="{FC3F625C-E6C7-43AC-9729-3B46581ABB59}"/>
    <cellStyle name="ar 2 24" xfId="10424" xr:uid="{AA9A0A08-2241-404D-ADB7-6154ECC7963C}"/>
    <cellStyle name="ar 2 25" xfId="10157" xr:uid="{742C3580-16C6-4FB0-89CA-890CC22DF3F7}"/>
    <cellStyle name="ar 2 26" xfId="11408" xr:uid="{30B1570A-BE5E-438C-80F9-3F2BC60CDBA2}"/>
    <cellStyle name="ar 2 27" xfId="11405" xr:uid="{049EAB3F-E851-4200-90D8-E8D0832E1DCD}"/>
    <cellStyle name="ar 2 3" xfId="10403" xr:uid="{43351ABA-74D2-470B-B6ED-61549E12CEAB}"/>
    <cellStyle name="ar 2 4" xfId="10120" xr:uid="{6B9334C1-6B20-4ABA-861E-0D4EF3A092CF}"/>
    <cellStyle name="ar 2 5" xfId="10117" xr:uid="{B5016903-39AA-4FAE-9190-E61BE9A0CADE}"/>
    <cellStyle name="ar 2 6" xfId="10397" xr:uid="{3F361D6F-94A9-4650-BCAE-E145BE3ABD21}"/>
    <cellStyle name="ar 2 7" xfId="10124" xr:uid="{3DAF2EA1-376B-43DF-9166-10631A54D8A8}"/>
    <cellStyle name="ar 2 8" xfId="10407" xr:uid="{EB26A289-811E-4F97-A435-394081466345}"/>
    <cellStyle name="ar 2 9" xfId="10400" xr:uid="{90B4B4BA-0EED-4DF6-B2AA-F8DA2627FCDD}"/>
    <cellStyle name="ar 20" xfId="10614" xr:uid="{60AB1FBD-E40E-42B3-A4B2-CDABAE57D973}"/>
    <cellStyle name="ar 21" xfId="10618" xr:uid="{2EE87E31-9DFD-4566-A675-AFEF87B69ED6}"/>
    <cellStyle name="ar 22" xfId="10384" xr:uid="{C139B693-8C1D-41E9-9DB7-2D41A4970285}"/>
    <cellStyle name="ar 23" xfId="10620" xr:uid="{E92C3A04-1662-41BA-A948-17C1F98D733F}"/>
    <cellStyle name="ar 24" xfId="11376" xr:uid="{BBA8C77E-5341-4A6F-AC13-251E8A5F7909}"/>
    <cellStyle name="ar 25" xfId="11377" xr:uid="{8C783559-06EE-4F3B-86FA-E6C873688256}"/>
    <cellStyle name="ar 3" xfId="10091" xr:uid="{147BF110-62D9-4AE7-9A11-8628E6418147}"/>
    <cellStyle name="ar 4" xfId="10292" xr:uid="{67A0C604-804D-4C02-8C65-0234B642D61E}"/>
    <cellStyle name="ar 5" xfId="10572" xr:uid="{345AD5B1-A87B-4E0B-BF2B-02DF65A20FD1}"/>
    <cellStyle name="ar 6" xfId="10578" xr:uid="{542A3735-8900-46E3-A468-1DE8A4AA34B7}"/>
    <cellStyle name="ar 7" xfId="10310" xr:uid="{37437DFF-FFE0-45BC-9DCD-85CB6BBEE2EB}"/>
    <cellStyle name="ar 8" xfId="10326" xr:uid="{2FE10D50-2016-4F66-9955-00C2213A1E2B}"/>
    <cellStyle name="ar 9" xfId="10329" xr:uid="{5AF71F5C-B132-4281-928E-B62C35BEC6B6}"/>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and 2 2 2" xfId="11390" xr:uid="{C4B72910-A965-4A06-A403-1122F0B3A64F}"/>
    <cellStyle name="Band 2 3" xfId="10308" xr:uid="{91D2AC78-7CF7-480B-9ED8-CB7A6A3BBD59}"/>
    <cellStyle name="Band 2 4" xfId="10365" xr:uid="{658F9CD6-CBDD-47A9-999C-BAACC0B5783C}"/>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ld/Border 2 2" xfId="11072" xr:uid="{90B124BB-D759-4609-B22D-3049E676E84F}"/>
    <cellStyle name="Bold/Border 2 3" xfId="11391" xr:uid="{9C73DA24-ACCB-49DB-9470-3665BE225689}"/>
    <cellStyle name="Bold/Border 3" xfId="10582" xr:uid="{A39AAF74-27E1-4B75-8BF7-B8B659259EBD}"/>
    <cellStyle name="Bold/Border 4" xfId="10592" xr:uid="{3A4083A9-1814-4D48-BFC7-E72D0A8A8499}"/>
    <cellStyle name="Bold/Border 5" xfId="10348" xr:uid="{02702BA5-5311-4959-A030-884D6D1FD74A}"/>
    <cellStyle name="Bold/Border 6" xfId="10602" xr:uid="{1CA20875-B2ED-4178-BC22-C418BFA2BDDB}"/>
    <cellStyle name="Bold/Border 7" xfId="10355" xr:uid="{36E27FC0-6C4D-4025-8A41-DFCE10B2D172}"/>
    <cellStyle name="Bold/Border 8" xfId="10612" xr:uid="{C34B81F1-5F5E-4872-B30A-817B9D5541FF}"/>
    <cellStyle name="Border Heavy" xfId="1382" xr:uid="{00000000-0005-0000-0000-0000EB020000}"/>
    <cellStyle name="Border Thin" xfId="1383" xr:uid="{00000000-0005-0000-0000-0000EC020000}"/>
    <cellStyle name="Border Thin 2" xfId="10321" xr:uid="{FC89C4FE-EADA-425A-9D21-F8E7C34DF3A6}"/>
    <cellStyle name="Border Thin 3" xfId="10331" xr:uid="{D6ECA5D5-DA07-4CF4-99AE-D26AB2B5D972}"/>
    <cellStyle name="Border Thin 4" xfId="10596" xr:uid="{C2DAF5DF-BB6A-43C8-B90B-31457B830E47}"/>
    <cellStyle name="Border Thin 5" xfId="10598" xr:uid="{079D2194-DB0F-45C3-8C61-E0F79EB5F068}"/>
    <cellStyle name="Border Thin 6" xfId="10351" xr:uid="{102FBCA1-C582-4ABD-BFB0-E023D63468D1}"/>
    <cellStyle name="Border Thin 7" xfId="10364" xr:uid="{B4E17E24-7813-4375-88D5-BA1CEA22E59B}"/>
    <cellStyle name="Border, Bottom" xfId="1384" xr:uid="{00000000-0005-0000-0000-0000ED020000}"/>
    <cellStyle name="Border, Bottom 2" xfId="5694" xr:uid="{00000000-0005-0000-0000-0000EE020000}"/>
    <cellStyle name="Border, Bottom 2 2" xfId="11069" xr:uid="{0D716607-FBC0-4783-8D42-DA813C2BEC6C}"/>
    <cellStyle name="Border, Bottom 2 3" xfId="11392" xr:uid="{56696BB3-805A-404D-BBAF-2EB4AD2F8596}"/>
    <cellStyle name="Border, Bottom 3" xfId="10581" xr:uid="{959089EE-9326-4B5C-AF01-C58AA8309B55}"/>
    <cellStyle name="Border, Bottom 4" xfId="10591" xr:uid="{8DAD44AD-703F-4579-A2CF-3FDE238D58C7}"/>
    <cellStyle name="Border, Bottom 5" xfId="10347" xr:uid="{0BFC1F2F-430B-42D3-B610-7D19538E7497}"/>
    <cellStyle name="Border, Bottom 6" xfId="10600" xr:uid="{3BB4A0EB-A2FA-4CCD-AA2C-FDAC15ED9D9F}"/>
    <cellStyle name="Border, Bottom 7" xfId="10354" xr:uid="{5C51A9E7-3D3E-4DAB-9641-D6DCACE3C343}"/>
    <cellStyle name="Border, Bottom 8" xfId="10611" xr:uid="{2796AE93-7763-456E-BDF5-FE78B8C4155C}"/>
    <cellStyle name="Border, Left" xfId="1385" xr:uid="{00000000-0005-0000-0000-0000EF020000}"/>
    <cellStyle name="Border, Left 2" xfId="5695" xr:uid="{00000000-0005-0000-0000-0000F0020000}"/>
    <cellStyle name="Border, Left 2 2" xfId="11393" xr:uid="{E2844A08-888D-4869-A809-9735FBCC57FE}"/>
    <cellStyle name="Border, Left 3" xfId="10307" xr:uid="{976FB744-2189-4D75-A8A3-CBB947D1FF85}"/>
    <cellStyle name="Border, Left 4" xfId="10363" xr:uid="{C7C80277-53DC-4E91-BC17-4FF1A9382CB3}"/>
    <cellStyle name="Border, Right" xfId="1386" xr:uid="{00000000-0005-0000-0000-0000F1020000}"/>
    <cellStyle name="Border, Top" xfId="1387" xr:uid="{00000000-0005-0000-0000-0000F2020000}"/>
    <cellStyle name="Border, Top 10" xfId="10330" xr:uid="{1DED9DC7-6628-47FE-B9F4-76484FC0463B}"/>
    <cellStyle name="Border, Top 11" xfId="10589" xr:uid="{B9620BC3-DA3D-429A-AADC-411423E6D0C0}"/>
    <cellStyle name="Border, Top 12" xfId="10338" xr:uid="{87DD7010-6109-4521-B2DC-2E59FA832D62}"/>
    <cellStyle name="Border, Top 13" xfId="10344" xr:uid="{55016BC5-5318-4756-A22D-C17C66E11BC6}"/>
    <cellStyle name="Border, Top 14" xfId="10595" xr:uid="{8339FE56-BB3F-4977-97B4-B254D3D2E08B}"/>
    <cellStyle name="Border, Top 15" xfId="10350" xr:uid="{E132DEBF-2596-4048-8059-34285A285D33}"/>
    <cellStyle name="Border, Top 16" xfId="10353" xr:uid="{10C65F54-0F7E-4A51-9778-7D067B66CD94}"/>
    <cellStyle name="Border, Top 17" xfId="10604" xr:uid="{AD7A320E-4829-47E1-9038-F846694A8DAF}"/>
    <cellStyle name="Border, Top 18" xfId="10360" xr:uid="{A9A859F2-02A3-482F-BE6F-D5371424D57B}"/>
    <cellStyle name="Border, Top 19" xfId="10607" xr:uid="{0FE45551-6F27-4283-BDBC-E171749012F5}"/>
    <cellStyle name="Border, Top 2" xfId="10093" xr:uid="{89BD419C-4983-409D-9418-BD3FA19666B1}"/>
    <cellStyle name="Border, Top 20" xfId="10610" xr:uid="{6F032C9A-F1C7-4A7A-8900-4A22D16FB2DD}"/>
    <cellStyle name="Border, Top 21" xfId="10369" xr:uid="{887887D9-9C08-4CE5-A09B-17635994AAD1}"/>
    <cellStyle name="Border, Top 22" xfId="10617" xr:uid="{ACBE52DB-1CD5-4B1A-9368-81EA3261377F}"/>
    <cellStyle name="Border, Top 23" xfId="10375" xr:uid="{31A87506-30AC-4BC1-B407-E5937B9EEDC5}"/>
    <cellStyle name="Border, Top 24" xfId="11420" xr:uid="{F3D253CA-DB0F-4443-ACD2-07A6FDD3DD2D}"/>
    <cellStyle name="Border, Top 25" xfId="11375" xr:uid="{ED07FFCB-1C38-4994-BF7C-8264480D5F9F}"/>
    <cellStyle name="Border, Top 3" xfId="10291" xr:uid="{F48E8948-ED73-42EB-8C7E-B9BA628DCBAA}"/>
    <cellStyle name="Border, Top 4" xfId="10570" xr:uid="{0B679B49-0223-4E47-8738-19B274696480}"/>
    <cellStyle name="Border, Top 5" xfId="10299" xr:uid="{089A83CA-B33B-4215-8ECF-18AE03DB4EF7}"/>
    <cellStyle name="Border, Top 6" xfId="10306" xr:uid="{63210FEB-5453-4EA3-99AC-F49DE21E818D}"/>
    <cellStyle name="Border, Top 7" xfId="10576" xr:uid="{A9D0CE64-43AD-4043-B942-A1EFC6CF976E}"/>
    <cellStyle name="Border, Top 8" xfId="10580" xr:uid="{CC540C3A-EDB2-44BF-88AF-CB3ABDE28CA0}"/>
    <cellStyle name="Border, Top 9" xfId="10585" xr:uid="{4AC75D58-0F3D-4F31-A262-BC990CEBDF0E}"/>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10" xfId="10328" xr:uid="{3E7CFD4A-A97A-4CD9-B166-9393AD3D801B}"/>
    <cellStyle name="Calcul 11" xfId="10587" xr:uid="{789AD28D-5B38-4664-8C2C-41A535501997}"/>
    <cellStyle name="Calcul 12" xfId="10336" xr:uid="{9F79CA63-2BD3-40D2-B313-830668661625}"/>
    <cellStyle name="Calcul 13" xfId="10342" xr:uid="{62739A45-8C9F-4778-B262-047B12EA01F5}"/>
    <cellStyle name="Calcul 14" xfId="10594" xr:uid="{4DC2BE65-4FBC-4574-8A9A-05ED43FDFA25}"/>
    <cellStyle name="Calcul 15" xfId="10349" xr:uid="{67721665-4C9F-4F12-AF6D-9669DBE8FC93}"/>
    <cellStyle name="Calcul 16" xfId="10352" xr:uid="{D1A16830-9B94-4CF2-B50C-FB9767315C91}"/>
    <cellStyle name="Calcul 17" xfId="10599" xr:uid="{6E39BF8B-3593-4981-9ADE-F4921D774F54}"/>
    <cellStyle name="Calcul 18" xfId="10359" xr:uid="{40732EDF-DFAB-4784-80E4-14B1D03E1289}"/>
    <cellStyle name="Calcul 19" xfId="10603" xr:uid="{8DB754C8-BDED-4796-BE04-59D958BD75B3}"/>
    <cellStyle name="Calcul 2" xfId="10095" xr:uid="{FB2E9164-75F0-4F70-8137-023CAF8FFEA1}"/>
    <cellStyle name="Calcul 20" xfId="10608" xr:uid="{2F1CA976-CC33-49D2-BCB7-0614FA268A25}"/>
    <cellStyle name="Calcul 21" xfId="10366" xr:uid="{C91421B1-25BC-45AF-9FB6-6DD1F9A7AC97}"/>
    <cellStyle name="Calcul 22" xfId="10615" xr:uid="{8A6049B0-2CF1-4029-AF76-1A5CCBD79F81}"/>
    <cellStyle name="Calcul 23" xfId="10374" xr:uid="{66245F7D-2289-4B8B-9248-E3644A1383D6}"/>
    <cellStyle name="Calcul 24" xfId="11373" xr:uid="{F8D3071A-1E5D-49C9-8984-4E70AA7F9F50}"/>
    <cellStyle name="Calcul 25" xfId="11419" xr:uid="{CCD72912-4DBE-424E-96B6-0520DAEA4AB7}"/>
    <cellStyle name="Calcul 26" xfId="11374" xr:uid="{14CFC01F-9685-4C65-A7A8-EA92B244BBE8}"/>
    <cellStyle name="Calcul 3" xfId="10289" xr:uid="{57C4EE04-3FB6-40D7-9624-E9AB35A92807}"/>
    <cellStyle name="Calcul 4" xfId="10569" xr:uid="{96EBBE92-B013-47A7-AD29-D9F535A5D4DA}"/>
    <cellStyle name="Calcul 5" xfId="10296" xr:uid="{18CD90D3-1B76-4B0F-9B22-0F67EFEC8700}"/>
    <cellStyle name="Calcul 6" xfId="10302" xr:uid="{EC5EDAED-8E75-44E2-9514-27DA8378C781}"/>
    <cellStyle name="Calcul 7" xfId="10574" xr:uid="{7FE4540E-3609-44A1-8492-46DBA47E9CD7}"/>
    <cellStyle name="Calcul 8" xfId="10577" xr:uid="{289607B6-1BDD-4F08-BC88-12E00C9A3E51}"/>
    <cellStyle name="Calcul 9" xfId="10583" xr:uid="{C58631F9-C682-48FA-A0CD-1E1B701BA985}"/>
    <cellStyle name="Calculation 2" xfId="36" xr:uid="{00000000-0005-0000-0000-0000FF020000}"/>
    <cellStyle name="Calculation 2 10" xfId="9745" xr:uid="{00000000-0005-0000-0000-000000030000}"/>
    <cellStyle name="Calculation 2 10 10" xfId="11017" xr:uid="{5E4C936D-99A6-4ACB-BC88-E10ECD9DF2D1}"/>
    <cellStyle name="Calculation 2 10 11" xfId="10700" xr:uid="{6D80CFF5-5B85-46EC-89C6-106402869C70}"/>
    <cellStyle name="Calculation 2 10 12" xfId="11088" xr:uid="{D033C4A0-8C67-4B55-93B9-40C62311E0F1}"/>
    <cellStyle name="Calculation 2 10 13" xfId="10712" xr:uid="{C6DC33BE-11C4-4AFF-BED2-ADC57FEC587C}"/>
    <cellStyle name="Calculation 2 10 14" xfId="11139" xr:uid="{8D3D613D-FE3F-4CCA-9666-1D272CD4DB39}"/>
    <cellStyle name="Calculation 2 10 15" xfId="11187" xr:uid="{9D017A77-09CB-44E5-A2AA-6D4F4B9F0930}"/>
    <cellStyle name="Calculation 2 10 16" xfId="11217" xr:uid="{17610163-9629-4EF2-9825-929B7839837A}"/>
    <cellStyle name="Calculation 2 10 17" xfId="10765" xr:uid="{5E3B032F-0E58-4CEA-9D0A-659CE6AFD01B}"/>
    <cellStyle name="Calculation 2 10 18" xfId="11269" xr:uid="{56F4CCC6-E983-4A03-80BB-A2D31E5FCEA0}"/>
    <cellStyle name="Calculation 2 10 19" xfId="11295" xr:uid="{2FFB1138-D421-45A6-A35D-6FEE053D37B4}"/>
    <cellStyle name="Calculation 2 10 2" xfId="10636" xr:uid="{F8D4FE5A-6DC1-46D3-B961-D7E203D76BE8}"/>
    <cellStyle name="Calculation 2 10 20" xfId="11341" xr:uid="{E2463858-F01E-4071-96EE-C8BA5A2148FA}"/>
    <cellStyle name="Calculation 2 10 21" xfId="11448" xr:uid="{409D81C5-6B0A-43EB-99E9-1FB2F0D2DD95}"/>
    <cellStyle name="Calculation 2 10 22" xfId="11466" xr:uid="{927AFCDE-E2C9-4A5C-8339-202F19F0D980}"/>
    <cellStyle name="Calculation 2 10 3" xfId="10791" xr:uid="{1A0B6BB7-C928-467D-9EEB-3A72156F87FC}"/>
    <cellStyle name="Calculation 2 10 4" xfId="10833" xr:uid="{13E23E04-2486-4099-9174-5FB4862FE483}"/>
    <cellStyle name="Calculation 2 10 5" xfId="10861" xr:uid="{3326BDA5-2EA8-4028-8F70-1792904663DD}"/>
    <cellStyle name="Calculation 2 10 6" xfId="10662" xr:uid="{DB352241-F56D-4F69-89CD-8E7E8078578A}"/>
    <cellStyle name="Calculation 2 10 7" xfId="10924" xr:uid="{3D2C5797-F10F-41FD-B188-64D0C440152C}"/>
    <cellStyle name="Calculation 2 10 8" xfId="10680" xr:uid="{C6B3E08D-616E-4325-86DC-5F3DC1399653}"/>
    <cellStyle name="Calculation 2 10 9" xfId="10979" xr:uid="{DDE7230E-2FC4-4E6A-9162-050B8A8598E4}"/>
    <cellStyle name="Calculation 2 11" xfId="10752" xr:uid="{9060D564-2655-4175-B861-51D696EF7222}"/>
    <cellStyle name="Calculation 2 12" xfId="10832" xr:uid="{587EC7A7-A9CD-447C-A8B8-5D2680524A3F}"/>
    <cellStyle name="Calculation 2 13" xfId="10953" xr:uid="{36B8DDFB-F41E-47D3-B10B-A5F862A3200E}"/>
    <cellStyle name="Calculation 2 14" xfId="11016" xr:uid="{78572BB8-BEF3-47F8-B3F7-C9D7EBEE577E}"/>
    <cellStyle name="Calculation 2 15" xfId="11066" xr:uid="{5FCD2209-447A-4E50-8424-A3B3ED2A00D1}"/>
    <cellStyle name="Calculation 2 16" xfId="11113" xr:uid="{20681260-F064-4C4D-A2B8-382E0CF9D409}"/>
    <cellStyle name="Calculation 2 17" xfId="11242" xr:uid="{91CB1EF1-05E5-41F6-AEFD-265F5AC27CB7}"/>
    <cellStyle name="Calculation 2 18" xfId="11268" xr:uid="{C210D36C-D245-4AC4-BC15-3A3AE7DFC2E2}"/>
    <cellStyle name="Calculation 2 2" xfId="64" xr:uid="{00000000-0005-0000-0000-000001030000}"/>
    <cellStyle name="Calculation 2 2 10" xfId="11182" xr:uid="{632546BB-FEB5-448D-8943-BA9DBE73616E}"/>
    <cellStyle name="Calculation 2 2 11" xfId="11249" xr:uid="{EE75F031-A844-4EE9-9D29-BB0D8E0799AC}"/>
    <cellStyle name="Calculation 2 2 2" xfId="84" xr:uid="{00000000-0005-0000-0000-000002030000}"/>
    <cellStyle name="Calculation 2 2 2 10" xfId="11204" xr:uid="{85D3AE93-4E16-47AD-B003-4B7A67BCD9BB}"/>
    <cellStyle name="Calculation 2 2 2 2" xfId="9766" xr:uid="{00000000-0005-0000-0000-000003030000}"/>
    <cellStyle name="Calculation 2 2 2 2 10" xfId="11037" xr:uid="{EB82C7C2-3F12-4A8A-83E8-1584F5E184AC}"/>
    <cellStyle name="Calculation 2 2 2 2 11" xfId="11074" xr:uid="{AFED4425-A943-4C5A-AB4F-ACCA3063EEB2}"/>
    <cellStyle name="Calculation 2 2 2 2 12" xfId="11106" xr:uid="{FC35D5ED-9D5C-4A0C-AF2D-4463A59441AE}"/>
    <cellStyle name="Calculation 2 2 2 2 13" xfId="11131" xr:uid="{D0809AE6-E07C-4629-9E62-7302891A5690}"/>
    <cellStyle name="Calculation 2 2 2 2 14" xfId="11157" xr:uid="{7C91DE03-4409-4B92-B6EA-497EB8055972}"/>
    <cellStyle name="Calculation 2 2 2 2 15" xfId="11207" xr:uid="{3DE9C04E-B79F-4D65-9D53-2A6A306511CF}"/>
    <cellStyle name="Calculation 2 2 2 2 16" xfId="11235" xr:uid="{8FD45478-92CC-4BE9-A640-5A12B4529756}"/>
    <cellStyle name="Calculation 2 2 2 2 17" xfId="11264" xr:uid="{757D771C-B843-45FD-8D66-6EB8F64ECEF1}"/>
    <cellStyle name="Calculation 2 2 2 2 18" xfId="11289" xr:uid="{38A148D3-FE54-4CCA-BB97-11120AC60666}"/>
    <cellStyle name="Calculation 2 2 2 2 19" xfId="11315" xr:uid="{3C01ADBD-2ED4-485C-9052-C116F04EB728}"/>
    <cellStyle name="Calculation 2 2 2 2 2" xfId="10625" xr:uid="{9A296A00-5B2B-4419-A619-EC39027B4F4A}"/>
    <cellStyle name="Calculation 2 2 2 2 20" xfId="11442" xr:uid="{11F40548-BB26-42F4-85E1-C99F895CC726}"/>
    <cellStyle name="Calculation 2 2 2 2 21" xfId="11462" xr:uid="{B2863063-F84F-47BC-9A17-25D18E1A1D16}"/>
    <cellStyle name="Calculation 2 2 2 2 22" xfId="11486" xr:uid="{E5CDB32B-D23D-4D6B-8B78-4E83DE47EF8B}"/>
    <cellStyle name="Calculation 2 2 2 2 3" xfId="10811" xr:uid="{950E43C9-1D73-469A-9436-C7FC7E14A359}"/>
    <cellStyle name="Calculation 2 2 2 2 4" xfId="10853" xr:uid="{F8CC7396-8433-4A5E-A23C-D7D4ED1EBAB9}"/>
    <cellStyle name="Calculation 2 2 2 2 5" xfId="10881" xr:uid="{E4F82F66-85C4-4B6A-AE20-58339AAA14C7}"/>
    <cellStyle name="Calculation 2 2 2 2 6" xfId="10896" xr:uid="{84D9FE73-3015-4C05-A6ED-8C4111905679}"/>
    <cellStyle name="Calculation 2 2 2 2 7" xfId="10944" xr:uid="{4DA94E3A-9458-4748-9089-25DC4A151D93}"/>
    <cellStyle name="Calculation 2 2 2 2 8" xfId="10975" xr:uid="{0AA3BD7D-1280-49D7-8D59-335FDB5CD934}"/>
    <cellStyle name="Calculation 2 2 2 2 9" xfId="11000" xr:uid="{89852D39-D79F-4800-9F6B-1BCEA089FBE3}"/>
    <cellStyle name="Calculation 2 2 2 3" xfId="10727" xr:uid="{4F0FA12F-F475-4427-B367-A0DB5D0DD48A}"/>
    <cellStyle name="Calculation 2 2 2 4" xfId="10783" xr:uid="{084520F2-2F04-4817-97CA-BA3436557F0D}"/>
    <cellStyle name="Calculation 2 2 2 5" xfId="10907" xr:uid="{05862C83-9FC9-4990-BDA3-903B0DBA1322}"/>
    <cellStyle name="Calculation 2 2 2 6" xfId="10963" xr:uid="{F544BF08-0DB0-4B14-8126-E3AE8B9B5403}"/>
    <cellStyle name="Calculation 2 2 2 7" xfId="11048" xr:uid="{5DAE67D0-A67C-4C35-8D4D-1C1827BC2B2D}"/>
    <cellStyle name="Calculation 2 2 2 8" xfId="11081" xr:uid="{CA1FFF3F-9FFE-43B2-BA7C-DA82199D0ECD}"/>
    <cellStyle name="Calculation 2 2 2 9" xfId="11170" xr:uid="{81C5E9B9-B640-46D8-A0B0-5AC32DF6B023}"/>
    <cellStyle name="Calculation 2 2 3" xfId="9752" xr:uid="{00000000-0005-0000-0000-000004030000}"/>
    <cellStyle name="Calculation 2 2 3 10" xfId="11023" xr:uid="{D28F2F4C-D394-4910-9A00-026F9A3FF17F}"/>
    <cellStyle name="Calculation 2 2 3 11" xfId="10706" xr:uid="{D27A922D-22D2-4882-9CF1-7992F4E1485B}"/>
    <cellStyle name="Calculation 2 2 3 12" xfId="11094" xr:uid="{B587292B-8020-46C4-8240-B403FEA0B649}"/>
    <cellStyle name="Calculation 2 2 3 13" xfId="11117" xr:uid="{870AC480-76A8-4A88-B4FE-B292EBA00066}"/>
    <cellStyle name="Calculation 2 2 3 14" xfId="11145" xr:uid="{97DBCDEE-97E3-47E0-AFA1-C086A8DAD18A}"/>
    <cellStyle name="Calculation 2 2 3 15" xfId="11193" xr:uid="{288BF04F-FCCF-42CD-B2B1-B7D692312F5E}"/>
    <cellStyle name="Calculation 2 2 3 16" xfId="11223" xr:uid="{ECDA458F-0727-448C-9E2B-13D956CFD417}"/>
    <cellStyle name="Calculation 2 2 3 17" xfId="10721" xr:uid="{C1438984-17DA-428C-940C-F27B6606B50D}"/>
    <cellStyle name="Calculation 2 2 3 18" xfId="11275" xr:uid="{17D10D54-4DF9-4995-9F6D-5BDC9B1F5334}"/>
    <cellStyle name="Calculation 2 2 3 19" xfId="11301" xr:uid="{740BBC59-893B-41EF-9563-28A94DBC302F}"/>
    <cellStyle name="Calculation 2 2 3 2" xfId="10641" xr:uid="{6F856489-CB00-4E30-9A6B-54AF03D0C7EB}"/>
    <cellStyle name="Calculation 2 2 3 20" xfId="11430" xr:uid="{F1094624-B794-49E4-AC47-97BDA2BF8908}"/>
    <cellStyle name="Calculation 2 2 3 21" xfId="11452" xr:uid="{0AC55939-A0D1-4081-BA02-6ECA8C1B82EA}"/>
    <cellStyle name="Calculation 2 2 3 22" xfId="11472" xr:uid="{4D135D12-6AD0-4AF8-88B6-D100BE245A3F}"/>
    <cellStyle name="Calculation 2 2 3 3" xfId="10797" xr:uid="{510D0645-9E5A-49DF-BB4C-098FC7129184}"/>
    <cellStyle name="Calculation 2 2 3 4" xfId="10839" xr:uid="{6A1FACD2-FA9F-4D24-8CF4-7ACD6F8CDCF9}"/>
    <cellStyle name="Calculation 2 2 3 5" xfId="10867" xr:uid="{B64E00BD-D664-4F29-81E3-8286FEE04C15}"/>
    <cellStyle name="Calculation 2 2 3 6" xfId="10668" xr:uid="{64E73DD1-B36B-47B9-87DA-A602D93B7958}"/>
    <cellStyle name="Calculation 2 2 3 7" xfId="10930" xr:uid="{4CBB25AB-E42E-4149-A2ED-C0545ECE83B7}"/>
    <cellStyle name="Calculation 2 2 3 8" xfId="10676" xr:uid="{BE51F488-FC63-4DFF-AB78-9F407BA51E46}"/>
    <cellStyle name="Calculation 2 2 3 9" xfId="10986" xr:uid="{31F9AB9A-4AE4-428B-BCDD-F799D8A74328}"/>
    <cellStyle name="Calculation 2 2 4" xfId="10739" xr:uid="{DA3E2038-332F-4D27-B995-6D003018D6E4}"/>
    <cellStyle name="Calculation 2 2 5" xfId="10823" xr:uid="{1FF7A470-AA94-459F-8FB7-D94FAB357049}"/>
    <cellStyle name="Calculation 2 2 6" xfId="10919" xr:uid="{B201BE96-BBC8-4E71-BE61-A9C6B47F3DA9}"/>
    <cellStyle name="Calculation 2 2 7" xfId="11010" xr:uid="{F3708588-DCB4-49EF-BEC9-7244C548E857}"/>
    <cellStyle name="Calculation 2 2 8" xfId="11060" xr:uid="{69CEEB8D-71AA-4505-84BA-EEB840C03E45}"/>
    <cellStyle name="Calculation 2 2 9" xfId="11085" xr:uid="{966E4AB4-47F8-40E1-AE5B-10FA21364918}"/>
    <cellStyle name="Calculation 2 3" xfId="78" xr:uid="{00000000-0005-0000-0000-000005030000}"/>
    <cellStyle name="Calculation 2 3 10" xfId="11216" xr:uid="{F2E0ABC0-F024-4CBA-9124-D1FC43F12EB1}"/>
    <cellStyle name="Calculation 2 3 2" xfId="9760" xr:uid="{00000000-0005-0000-0000-000006030000}"/>
    <cellStyle name="Calculation 2 3 2 10" xfId="11031" xr:uid="{9657087A-942C-4D79-8FEF-1438FDCA1212}"/>
    <cellStyle name="Calculation 2 3 2 11" xfId="10692" xr:uid="{8FB14E97-D0D5-4F41-B512-DF9FC03E5312}"/>
    <cellStyle name="Calculation 2 3 2 12" xfId="11100" xr:uid="{8245BD09-53A1-44AC-ADF2-C9D1F573F75A}"/>
    <cellStyle name="Calculation 2 3 2 13" xfId="11125" xr:uid="{81144286-8C37-4B9E-B035-9DDF8734DC6B}"/>
    <cellStyle name="Calculation 2 3 2 14" xfId="11151" xr:uid="{418EE5D8-6448-405B-A64D-6D0BFBD89E80}"/>
    <cellStyle name="Calculation 2 3 2 15" xfId="11201" xr:uid="{7B9F9495-5D4F-4263-B453-33F82EEF078B}"/>
    <cellStyle name="Calculation 2 3 2 16" xfId="11229" xr:uid="{E4A1FEB8-A16E-4EBE-8507-6F7F19B4C81B}"/>
    <cellStyle name="Calculation 2 3 2 17" xfId="11260" xr:uid="{CB935852-764D-42E2-8107-8A393F356C7D}"/>
    <cellStyle name="Calculation 2 3 2 18" xfId="11283" xr:uid="{782B2A11-6416-4C8B-8C7E-6F3E21E2A7CE}"/>
    <cellStyle name="Calculation 2 3 2 19" xfId="11309" xr:uid="{349307EA-2912-4312-993F-601C0564821D}"/>
    <cellStyle name="Calculation 2 3 2 2" xfId="10629" xr:uid="{D490D5D9-F4B2-4451-8356-85079FB9C078}"/>
    <cellStyle name="Calculation 2 3 2 20" xfId="11436" xr:uid="{45298977-54C8-4E0D-9AD2-3D9CC8C17F28}"/>
    <cellStyle name="Calculation 2 3 2 21" xfId="11458" xr:uid="{C4545F6A-805B-4C79-8A4C-1CFC24A961F3}"/>
    <cellStyle name="Calculation 2 3 2 22" xfId="11480" xr:uid="{ECAE5DBC-7D0B-4EF4-99CA-54A46C6DCECC}"/>
    <cellStyle name="Calculation 2 3 2 3" xfId="10805" xr:uid="{C62816E9-8469-4B32-BDC7-F9CC5ACEB649}"/>
    <cellStyle name="Calculation 2 3 2 4" xfId="10847" xr:uid="{ABF371C8-E5BE-45C4-A586-FBF53429543B}"/>
    <cellStyle name="Calculation 2 3 2 5" xfId="10875" xr:uid="{1F1CC3F0-64B2-4C9F-9C05-3D143091B226}"/>
    <cellStyle name="Calculation 2 3 2 6" xfId="10654" xr:uid="{9A163EE4-A3F6-48CD-BBFB-390010D94793}"/>
    <cellStyle name="Calculation 2 3 2 7" xfId="10938" xr:uid="{65594D4C-776B-4D46-A6EA-078AB3F6AF95}"/>
    <cellStyle name="Calculation 2 3 2 8" xfId="10971" xr:uid="{30E8E1DF-8061-4873-8227-0EFE4682AD0C}"/>
    <cellStyle name="Calculation 2 3 2 9" xfId="10994" xr:uid="{F6B9804F-244D-49DE-A3A6-7D26D9824F7D}"/>
    <cellStyle name="Calculation 2 3 3" xfId="10733" xr:uid="{A177606B-7CCA-41C4-AF21-2954BFBE93DF}"/>
    <cellStyle name="Calculation 2 3 4" xfId="10789" xr:uid="{25BA3023-C56A-4162-AE21-4ED79EA5773A}"/>
    <cellStyle name="Calculation 2 3 5" xfId="10913" xr:uid="{B89EE402-1B7B-4DBF-9B7F-D554C1FC775E}"/>
    <cellStyle name="Calculation 2 3 6" xfId="10969" xr:uid="{91A47C53-EF80-4A4D-BAF7-19DD2B3C37DB}"/>
    <cellStyle name="Calculation 2 3 7" xfId="11054" xr:uid="{14DE7DAC-80F1-4472-85B1-85C4C7DA2B03}"/>
    <cellStyle name="Calculation 2 3 8" xfId="11083" xr:uid="{B08079CD-9A7C-471C-A6CD-86D431B5726C}"/>
    <cellStyle name="Calculation 2 3 9" xfId="11176" xr:uid="{48B72B62-B69A-429D-A81F-15013296AC8C}"/>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10" xfId="10559" xr:uid="{AD831DF9-4DE7-4C8E-9447-D080D72F012A}"/>
    <cellStyle name="Commentaire 11" xfId="10290" xr:uid="{4284306D-BAA2-4F18-8F51-DAA417414DFE}"/>
    <cellStyle name="Commentaire 12" xfId="10298" xr:uid="{66A6BF89-358E-416B-92F0-FC083405F228}"/>
    <cellStyle name="Commentaire 13" xfId="10560" xr:uid="{FF937B8D-4113-40D8-959B-07FC9EEB7252}"/>
    <cellStyle name="Commentaire 14" xfId="10309" xr:uid="{1ECBA812-F8C0-463D-A1AC-0B1B1131E3DA}"/>
    <cellStyle name="Commentaire 15" xfId="10318" xr:uid="{F74899D2-B5D8-4650-BC7E-D1F4C01953DE}"/>
    <cellStyle name="Commentaire 16" xfId="10565" xr:uid="{1CB4ECEF-BA39-4A4D-B810-1D8A5D94398E}"/>
    <cellStyle name="Commentaire 17" xfId="10567" xr:uid="{68D4E4AA-116D-4B4C-9259-B440119A141D}"/>
    <cellStyle name="Commentaire 18" xfId="10333" xr:uid="{3A8FA93A-DC39-4A0D-B17A-BE6489111E36}"/>
    <cellStyle name="Commentaire 19" xfId="10573" xr:uid="{5C381BAD-8B8B-479D-9B07-8277E6414FCB}"/>
    <cellStyle name="Commentaire 2" xfId="10097" xr:uid="{27F861D6-D5C9-4E81-8306-AC1B61486ED4}"/>
    <cellStyle name="Commentaire 20" xfId="10341" xr:uid="{C943343F-A13E-488F-91A5-6F0A0856E274}"/>
    <cellStyle name="Commentaire 21" xfId="11370" xr:uid="{4A128598-5117-4CFE-859C-F1A3BBF3B71E}"/>
    <cellStyle name="Commentaire 22" xfId="11372" xr:uid="{4CF9C0F0-3BD0-4ECA-8D3D-DC75D157F9BB}"/>
    <cellStyle name="Commentaire 3" xfId="10274" xr:uid="{3150AAC3-467D-40E4-8F3E-557E010D34AD}"/>
    <cellStyle name="Commentaire 4" xfId="10546" xr:uid="{D0AD3322-E96A-41F7-ADD3-85FC04609700}"/>
    <cellStyle name="Commentaire 5" xfId="10277" xr:uid="{4BE17CF9-879D-48A9-9DA3-C9C71248BB3D}"/>
    <cellStyle name="Commentaire 6" xfId="10279" xr:uid="{CF77B369-22BC-424B-A85D-8B540D8E1657}"/>
    <cellStyle name="Commentaire 7" xfId="10548" xr:uid="{580D1002-4624-4C64-8B80-0EC40C4EA7C4}"/>
    <cellStyle name="Commentaire 8" xfId="10551" xr:uid="{F98AFCB9-4202-4D25-B735-BE7D4FA41A74}"/>
    <cellStyle name="Commentaire 9" xfId="10552" xr:uid="{8988D9DD-39BC-4A86-B093-5B3D6D4BF8DB}"/>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10" xfId="10557" xr:uid="{D301FD9C-292A-4509-95FB-E63E23370B9D}"/>
    <cellStyle name="Currency [2] 11" xfId="10288" xr:uid="{BFDBE961-C54D-4ECB-8E4B-2B54236ABA1A}"/>
    <cellStyle name="Currency [2] 12" xfId="10558" xr:uid="{18F693EE-43A1-4BE1-B2BE-F029344F50EF}"/>
    <cellStyle name="Currency [2] 13" xfId="10294" xr:uid="{A0D78B45-3812-4CC0-98B1-D86D118D5701}"/>
    <cellStyle name="Currency [2] 14" xfId="10562" xr:uid="{132848A0-5EEC-4658-ADD6-C4FE3A3BFE60}"/>
    <cellStyle name="Currency [2] 15" xfId="10563" xr:uid="{ABF77E98-4BA3-43B5-8ED3-93AFA9BA8641}"/>
    <cellStyle name="Currency [2] 16" xfId="10317" xr:uid="{1390064A-5AA8-4C79-83D1-260804755B62}"/>
    <cellStyle name="Currency [2] 17" xfId="10564" xr:uid="{569069DF-1275-4E12-8F06-9BFEE41D2FCD}"/>
    <cellStyle name="Currency [2] 18" xfId="10325" xr:uid="{66CAE4A6-5014-4479-B38D-DAE123DBB4FE}"/>
    <cellStyle name="Currency [2] 19" xfId="10566" xr:uid="{CF317A48-7A37-4AEC-A1C3-299A02337E9C}"/>
    <cellStyle name="Currency [2] 2" xfId="6862" xr:uid="{00000000-0005-0000-0000-000018040000}"/>
    <cellStyle name="Currency [2] 2 10" xfId="10128" xr:uid="{E320D9B1-3E93-44F3-B9E5-3938F1664058}"/>
    <cellStyle name="Currency [2] 2 11" xfId="10408" xr:uid="{E9C482C6-1562-429D-9F0D-D9D52D897AC8}"/>
    <cellStyle name="Currency [2] 2 12" xfId="10132" xr:uid="{4CBFE8AB-21F2-4297-99F9-0290BFFB3E92}"/>
    <cellStyle name="Currency [2] 2 13" xfId="10135" xr:uid="{543EBC54-FD74-43DC-A7B6-89FF6A0545CD}"/>
    <cellStyle name="Currency [2] 2 14" xfId="10411" xr:uid="{F21B895E-3387-4494-9646-BEC61B96DD1B}"/>
    <cellStyle name="Currency [2] 2 15" xfId="10138" xr:uid="{4E52A917-5277-4EBC-A722-533D0ACC66AF}"/>
    <cellStyle name="Currency [2] 2 16" xfId="10414" xr:uid="{5DE8416E-E98A-44DE-B865-50C873AD1A1C}"/>
    <cellStyle name="Currency [2] 2 17" xfId="10141" xr:uid="{1F918869-FC84-4EC0-9467-ABD223D75F61}"/>
    <cellStyle name="Currency [2] 2 18" xfId="10420" xr:uid="{67FA873A-5FAC-426C-92E0-91B11E15AA49}"/>
    <cellStyle name="Currency [2] 2 19" xfId="10144" xr:uid="{9591767E-B4B7-419D-AC9C-7F6CE1C84CF9}"/>
    <cellStyle name="Currency [2] 2 2" xfId="10426" xr:uid="{932806FC-0704-4E20-904A-AF7398640277}"/>
    <cellStyle name="Currency [2] 2 20" xfId="10417" xr:uid="{45F06E6D-CD29-4B02-80AA-3A856BA55AE1}"/>
    <cellStyle name="Currency [2] 2 21" xfId="10147" xr:uid="{0F774A19-7485-4B35-8321-71600B2F37F3}"/>
    <cellStyle name="Currency [2] 2 22" xfId="10150" xr:uid="{26B914FB-D896-4D87-9BED-8FF0E3016A8F}"/>
    <cellStyle name="Currency [2] 2 23" xfId="10155" xr:uid="{1BE8CD68-C9DE-432C-B510-CA725DA04694}"/>
    <cellStyle name="Currency [2] 2 24" xfId="10423" xr:uid="{4BA7CEC6-B434-4411-AEF8-0247BAC27A29}"/>
    <cellStyle name="Currency [2] 2 25" xfId="10153" xr:uid="{F3B7C36B-1A64-4D6B-83E1-6A0114FE77E7}"/>
    <cellStyle name="Currency [2] 2 26" xfId="11407" xr:uid="{EAEC04D2-0A4F-491A-9D85-2CB5D425A5EE}"/>
    <cellStyle name="Currency [2] 2 27" xfId="11404" xr:uid="{2B09F7D7-B481-4E12-8125-F123F805EA55}"/>
    <cellStyle name="Currency [2] 2 3" xfId="10402" xr:uid="{158DFACC-F09F-4551-A4E4-0ED429BC9AF5}"/>
    <cellStyle name="Currency [2] 2 4" xfId="10119" xr:uid="{195DEAC4-57A1-4299-9F42-DE64578A2811}"/>
    <cellStyle name="Currency [2] 2 5" xfId="10116" xr:uid="{378D11A5-4261-4929-87EB-0EAB287B0722}"/>
    <cellStyle name="Currency [2] 2 6" xfId="10396" xr:uid="{567B14BA-039D-4F88-8471-128259D8DE36}"/>
    <cellStyle name="Currency [2] 2 7" xfId="10123" xr:uid="{266F2AAE-4A70-45FB-8753-1BC587E8F94A}"/>
    <cellStyle name="Currency [2] 2 8" xfId="10406" xr:uid="{C4D3E36E-A8E2-41C6-B670-358EAB5A5AC4}"/>
    <cellStyle name="Currency [2] 2 9" xfId="10399" xr:uid="{67F01D7E-6EFF-499D-B84A-044B1DE05B19}"/>
    <cellStyle name="Currency [2] 20" xfId="10568" xr:uid="{3743108D-85BB-48D7-8831-24594ECBF20C}"/>
    <cellStyle name="Currency [2] 21" xfId="10571" xr:uid="{E791EAB7-2F39-4BB8-996B-325D6FB67552}"/>
    <cellStyle name="Currency [2] 22" xfId="10339" xr:uid="{12DC77B4-B1B5-4FCE-8551-BCF8D529FB98}"/>
    <cellStyle name="Currency [2] 23" xfId="10579" xr:uid="{51DDD2E6-8780-402F-B22E-1826CDF6D770}"/>
    <cellStyle name="Currency [2] 24" xfId="11369" xr:uid="{2C3959C6-4B8C-48D8-B8F1-044B9BDD7B65}"/>
    <cellStyle name="Currency [2] 25" xfId="11371" xr:uid="{18274215-AD87-43C4-85BD-54BFCCACB267}"/>
    <cellStyle name="Currency [2] 3" xfId="10098" xr:uid="{AE3FC524-E09F-428C-BBDB-383D42915E52}"/>
    <cellStyle name="Currency [2] 4" xfId="10273" xr:uid="{609E6957-8C77-428C-B1CF-EB9BAFAAA2C8}"/>
    <cellStyle name="Currency [2] 5" xfId="10545" xr:uid="{33CA6B15-45DB-449D-A16A-8FD93DB384C4}"/>
    <cellStyle name="Currency [2] 6" xfId="10547" xr:uid="{BD578DB4-0BA2-466F-9F63-63A48166113E}"/>
    <cellStyle name="Currency [2] 7" xfId="10278" xr:uid="{B10DC7AE-4280-41A3-93ED-5A6328087924}"/>
    <cellStyle name="Currency [2] 8" xfId="10283" xr:uid="{2355876B-0BC4-40C1-98D1-6C90EE1734BB}"/>
    <cellStyle name="Currency [2] 9" xfId="10286" xr:uid="{BE6D8249-00D2-4E6E-B7E0-4A5576B76867}"/>
    <cellStyle name="Currency [3]" xfId="1655" xr:uid="{00000000-0005-0000-0000-000019040000}"/>
    <cellStyle name="Currency 0" xfId="1656" xr:uid="{00000000-0005-0000-0000-00001A040000}"/>
    <cellStyle name="Currency 10" xfId="1657" xr:uid="{00000000-0005-0000-0000-00001B040000}"/>
    <cellStyle name="Currency-- 10" xfId="10487" xr:uid="{05D003F8-2159-4625-85C4-69C26DF3F10A}"/>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xfId="10209" xr:uid="{C0341CA9-C0E0-4AF3-9CFB-77727DCF5E95}"/>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2" xfId="10492" xr:uid="{B4B938C1-4F06-43F5-BB25-E81EE68D4104}"/>
    <cellStyle name="Currency 13" xfId="1706" xr:uid="{00000000-0005-0000-0000-00004C040000}"/>
    <cellStyle name="Currency-- 13" xfId="10216" xr:uid="{D94F6A59-E3F7-4ECC-98AB-B11F5EC4C594}"/>
    <cellStyle name="Currency 14" xfId="1707" xr:uid="{00000000-0005-0000-0000-00004D040000}"/>
    <cellStyle name="Currency-- 14" xfId="10497" xr:uid="{68987892-0055-48E7-8D2F-AFEA3A6A45FA}"/>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xfId="10222" xr:uid="{F4415141-1784-47F4-AC79-74DCCBEC5E57}"/>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xfId="10503" xr:uid="{EDC6AA9E-9E0D-41F2-9B3E-463E41C89E65}"/>
    <cellStyle name="Currency 16 2" xfId="1748" xr:uid="{00000000-0005-0000-0000-000076040000}"/>
    <cellStyle name="Currency 17" xfId="1749" xr:uid="{00000000-0005-0000-0000-000077040000}"/>
    <cellStyle name="Currency-- 17" xfId="10230" xr:uid="{6FA06BE7-152C-4BA6-A97F-49D188E480CC}"/>
    <cellStyle name="Currency 18" xfId="1750" xr:uid="{00000000-0005-0000-0000-000078040000}"/>
    <cellStyle name="Currency-- 18" xfId="10508" xr:uid="{4BE1BC7C-C4DC-40A1-ACA6-CB92A78E31B9}"/>
    <cellStyle name="Currency 19" xfId="1751" xr:uid="{00000000-0005-0000-0000-000079040000}"/>
    <cellStyle name="Currency-- 19" xfId="10234" xr:uid="{B65C799F-6288-42A7-816F-84428E0A47B6}"/>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xfId="10493" xr:uid="{1D0BBB6F-3F61-4BE5-A2A9-AD5D7E5164FD}"/>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xfId="10511" xr:uid="{1B027EC8-A5CC-4C4F-BE40-792A89AF3FBA}"/>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xfId="10241" xr:uid="{B970D717-94F5-4B4C-8799-D8299B9B98E3}"/>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xfId="10520" xr:uid="{ED59BF0B-BA48-4C00-83DF-8B99B2BDE335}"/>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xfId="10247" xr:uid="{DD5CCDC6-484B-4692-92D0-17C2FBC5B694}"/>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xfId="10522" xr:uid="{80AF95B0-044C-4391-87CC-5A446E49BDD7}"/>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5" xfId="10252" xr:uid="{8168F428-D46B-41A2-94E1-6D8717291439}"/>
    <cellStyle name="Currency 26" xfId="1932" xr:uid="{00000000-0005-0000-0000-00002F050000}"/>
    <cellStyle name="Currency-- 26" xfId="10525" xr:uid="{F486ABFA-6657-4F79-9058-D64957B1A404}"/>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xfId="10258" xr:uid="{68ACD7BF-D68F-42CE-AA30-88AF0414A776}"/>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xfId="10528" xr:uid="{513171B0-1C22-4180-9DCA-1805CE712CF9}"/>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xfId="10268" xr:uid="{BD121DDB-B4A8-4314-95D8-8067421F60FE}"/>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xfId="10179" xr:uid="{BD0EC4B4-088E-472F-8558-263C0E8FE336}"/>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30" xfId="10530" xr:uid="{3BEC4655-6C0C-4E00-898C-53FD30FF463E}"/>
    <cellStyle name="Currency-- 31" xfId="10270" xr:uid="{D522336A-98AB-4045-AD56-BBF00BFE1E57}"/>
    <cellStyle name="Currency-- 32" xfId="10532" xr:uid="{CF0C4929-0DA6-4A87-BFE8-FFE78238FAE6}"/>
    <cellStyle name="Currency-- 33" xfId="10272" xr:uid="{A5BBB71E-79A4-4AA6-8147-3156A72CFA40}"/>
    <cellStyle name="Currency-- 34" xfId="10533" xr:uid="{D685C13F-01D3-4787-B07B-EDBB9E707FE2}"/>
    <cellStyle name="Currency-- 35" xfId="11355" xr:uid="{7345FC5F-5F83-4A4A-B272-47EBFC1F88A3}"/>
    <cellStyle name="Currency-- 36" xfId="11416" xr:uid="{A326C3EA-321A-4663-B7B6-19419D0F87AA}"/>
    <cellStyle name="Currency-- 37" xfId="11366" xr:uid="{ABD92406-2AC5-4B06-9D37-E5FC3486C16F}"/>
    <cellStyle name="Currency-- 38" xfId="11415" xr:uid="{2B771097-0D7F-46EC-A093-CF75426B1F4E}"/>
    <cellStyle name="Currency-- 39" xfId="11367" xr:uid="{3ABF93FD-BBD6-4349-BD0D-71F2A0C05DB2}"/>
    <cellStyle name="Currency 4" xfId="2039" xr:uid="{00000000-0005-0000-0000-00009A050000}"/>
    <cellStyle name="Currency-- 4" xfId="10470" xr:uid="{D7FDFABD-5159-430E-91D4-09DCDDF56F62}"/>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xfId="10189" xr:uid="{09E9BF6B-D7DB-466E-8991-5C4C94B065C3}"/>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xfId="10480" xr:uid="{D922B0EE-E84A-43A6-9821-1B7E2FDBC2FD}"/>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xfId="10194" xr:uid="{78F1D0AC-510D-4B33-B6BD-1AF994CB49A2}"/>
    <cellStyle name="Currency 7 2" xfId="2122" xr:uid="{00000000-0005-0000-0000-0000ED050000}"/>
    <cellStyle name="Currency 8" xfId="2123" xr:uid="{00000000-0005-0000-0000-0000EE050000}"/>
    <cellStyle name="Currency-- 8" xfId="10485" xr:uid="{634BE8EE-706E-4D55-9A48-8EF7CEF6787B}"/>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xfId="10202" xr:uid="{388FAF31-C49B-47DF-9778-267F25282A64}"/>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2 2" xfId="10200" xr:uid="{06ACC60E-6991-4F6D-A3FA-683A3B4D3BB4}"/>
    <cellStyle name="Data 2 3" xfId="10220" xr:uid="{22098014-1992-4AC3-A814-387FFB9D2778}"/>
    <cellStyle name="Data 2 4" xfId="10509" xr:uid="{0818BC12-BF6E-42DD-B8B2-78AE65E357A5}"/>
    <cellStyle name="Data 2 5" xfId="10517" xr:uid="{20DE904D-1A1F-400C-9A03-836E74254554}"/>
    <cellStyle name="Data 2 6" xfId="10244" xr:uid="{7702641F-9C83-4C92-BBAA-FB45A2B5F63E}"/>
    <cellStyle name="Data 2 7" xfId="10266" xr:uid="{70C22E20-28FC-4A2C-AEF0-8C6BBD3FDF72}"/>
    <cellStyle name="Data 3" xfId="2180" xr:uid="{00000000-0005-0000-0000-000026060000}"/>
    <cellStyle name="Data 4" xfId="10201" xr:uid="{27E9CBF0-F2BA-4CF2-AC9A-44F051C85B7E}"/>
    <cellStyle name="Data 5" xfId="10221" xr:uid="{326FA9F1-C052-45EE-9530-F9557DA64471}"/>
    <cellStyle name="Data 6" xfId="10510" xr:uid="{F91DF7A3-78D9-4404-B2C9-BA1F3130F27A}"/>
    <cellStyle name="Data 7" xfId="10518" xr:uid="{DEEB01A3-EDFF-4D05-9A83-1A0B167917B0}"/>
    <cellStyle name="Data 8" xfId="10245" xr:uid="{C5581671-836D-4506-9C36-98DFC6D74D4B}"/>
    <cellStyle name="Data 9" xfId="10267" xr:uid="{86B44B4D-A1BC-42CF-809F-D140BFF8DCB8}"/>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d-yyyy] 2 2" xfId="10768" xr:uid="{CEE58553-B7A9-4BF5-802E-7DA34F6E0F56}"/>
    <cellStyle name="Date [mm-d-yyyy] 2 3" xfId="10100" xr:uid="{11BB46D1-0CAA-4700-9D53-B2C44E1446D6}"/>
    <cellStyle name="Date [mm-d-yyyy] 2 4" xfId="10081" xr:uid="{B4D40481-4858-4C30-B758-6B60F6F72650}"/>
    <cellStyle name="Date [mm-d-yyyy] 2 5" xfId="10079" xr:uid="{46F107CA-450C-4D0C-9258-A5BB335DA9B4}"/>
    <cellStyle name="Date [mm-d-yyyy] 2 6" xfId="10102" xr:uid="{6D02DE1A-AB79-4333-89F5-EA9B9E5663EE}"/>
    <cellStyle name="Date [mm-d-yyyy] 2 7" xfId="10086" xr:uid="{C1D5196B-3C87-493B-8727-53DAD818B07C}"/>
    <cellStyle name="Date [mmm-yyyy]" xfId="2185" xr:uid="{00000000-0005-0000-0000-00002C060000}"/>
    <cellStyle name="Date [mmm-yyyy] 2" xfId="5697" xr:uid="{00000000-0005-0000-0000-00002D060000}"/>
    <cellStyle name="Date [mmm-yyyy] 2 2" xfId="10105" xr:uid="{C1362B89-E37F-44F5-B1E1-84155615BCB1}"/>
    <cellStyle name="Date [mmm-yyyy] 2 3" xfId="11394" xr:uid="{AF599998-AAD3-4C9F-A883-985DE66F0E6B}"/>
    <cellStyle name="Date [mmm-yyyy] 3" xfId="10484" xr:uid="{F769AEDB-2EFA-45B6-95B8-2BA65539EDBA}"/>
    <cellStyle name="Date [mmm-yyyy] 4" xfId="10500" xr:uid="{001A392A-560C-44BA-9860-5D164909CB54}"/>
    <cellStyle name="Date [mmm-yyyy] 5" xfId="10239" xr:uid="{27EFA560-84AF-47EF-9F1B-D673A00ECEA0}"/>
    <cellStyle name="Date [mmm-yyyy] 6" xfId="10521" xr:uid="{65D4A4E3-FD13-4866-BE67-3F818F3B2CAE}"/>
    <cellStyle name="Date [mmm-yyyy] 7" xfId="10251" xr:uid="{2C8F3FB1-AF9A-4A36-84F0-F1F650DF6C46}"/>
    <cellStyle name="Date [mmm-yyyy] 8" xfId="10526" xr:uid="{5374887E-6BA0-4DD7-AB7D-8BD7C42102CF}"/>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10" xfId="10212" xr:uid="{151DAE4E-B3C5-4507-991E-59B3469A638C}"/>
    <cellStyle name="Entrée 11" xfId="10494" xr:uid="{2F3DCD50-2C57-44DA-A010-51A922359826}"/>
    <cellStyle name="Entrée 12" xfId="10224" xr:uid="{B0503E05-07CE-46A2-8A5C-1AF644AC0826}"/>
    <cellStyle name="Entrée 13" xfId="10231" xr:uid="{E2B83E64-7DF3-49F5-B13B-32B6D56F23EE}"/>
    <cellStyle name="Entrée 14" xfId="10505" xr:uid="{69B80B49-1430-4019-90D0-DF1228D4C9E4}"/>
    <cellStyle name="Entrée 15" xfId="10238" xr:uid="{C8962E96-ECE3-45BD-B571-686609132141}"/>
    <cellStyle name="Entrée 16" xfId="10243" xr:uid="{E07CA6D4-AD22-4E78-80E8-25C47F973A29}"/>
    <cellStyle name="Entrée 17" xfId="10513" xr:uid="{0E1E87D1-CB95-4BEF-842A-E7FFC05D8CB4}"/>
    <cellStyle name="Entrée 18" xfId="10254" xr:uid="{30E0E5F6-8196-4487-8820-A88DAD4BDDDA}"/>
    <cellStyle name="Entrée 19" xfId="10514" xr:uid="{98E429E6-3FD7-4654-8F58-2732AB204B99}"/>
    <cellStyle name="Entrée 2" xfId="10111" xr:uid="{5141409C-E388-414C-9B99-F0699F7302FF}"/>
    <cellStyle name="Entrée 20" xfId="10519" xr:uid="{46A379EE-5621-4F4D-A4B3-82A85966D095}"/>
    <cellStyle name="Entrée 21" xfId="10264" xr:uid="{AF04DE1D-2DA5-4C4F-B178-353218C1C7C7}"/>
    <cellStyle name="Entrée 22" xfId="10529" xr:uid="{BE383CC1-E97C-4155-B258-91A69021C084}"/>
    <cellStyle name="Entrée 23" xfId="10269" xr:uid="{15009576-016D-4AE3-9FB7-C31EAEA08B17}"/>
    <cellStyle name="Entrée 24" xfId="11363" xr:uid="{7CDF5E0B-F5FA-4E40-A1B3-08364C854D47}"/>
    <cellStyle name="Entrée 25" xfId="11414" xr:uid="{6873E87C-9D8D-4695-969B-D99DEA8D8F8E}"/>
    <cellStyle name="Entrée 26" xfId="11365" xr:uid="{80776274-3EE3-4AF8-A11C-BC2E62BBB296}"/>
    <cellStyle name="Entrée 3" xfId="10173" xr:uid="{9D860B9F-B7CC-4AC5-908A-749AEABB8883}"/>
    <cellStyle name="Entrée 4" xfId="10455" xr:uid="{4C5FB182-D7B3-41CA-933C-FC881D0EBB70}"/>
    <cellStyle name="Entrée 5" xfId="10180" xr:uid="{6B00655E-E8AC-4093-A9E5-FA09C689D45B}"/>
    <cellStyle name="Entrée 6" xfId="10190" xr:uid="{1B4361CF-7FE7-498E-BE9A-AF8779429152}"/>
    <cellStyle name="Entrée 7" xfId="10468" xr:uid="{EE1592A2-8C8E-4075-A164-4438D2354A07}"/>
    <cellStyle name="Entrée 8" xfId="10472" xr:uid="{96C1BE06-76E2-4629-AD59-A0E99EFA277E}"/>
    <cellStyle name="Entrée 9" xfId="10481" xr:uid="{61F7469F-7113-4211-B7F6-94B5D8D1882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act 2 2" xfId="11395" xr:uid="{31B5A1EA-147C-42C5-8DAB-44D4A0698BE0}"/>
    <cellStyle name="fact 3" xfId="10187" xr:uid="{CB8C413F-5344-43B2-8D23-5B20472D0A5C}"/>
    <cellStyle name="fact 4" xfId="10256" xr:uid="{BB906585-B660-4A5B-93D5-A98EC29D718A}"/>
    <cellStyle name="FieldName" xfId="2221" xr:uid="{00000000-0005-0000-0000-000053060000}"/>
    <cellStyle name="FieldName 10" xfId="10474" xr:uid="{9C8CCDD6-1F79-4A3C-8F7B-AA3201129A35}"/>
    <cellStyle name="FieldName 11" xfId="10478" xr:uid="{6C77C3BB-A5A9-43F7-9343-173C98DE37E8}"/>
    <cellStyle name="FieldName 12" xfId="10211" xr:uid="{617F7510-430F-477B-8735-93CDE848810B}"/>
    <cellStyle name="FieldName 13" xfId="10489" xr:uid="{EBCF2947-BBC4-4227-8718-DFB88286B94B}"/>
    <cellStyle name="FieldName 14" xfId="10218" xr:uid="{CF793DB0-5641-469D-A02E-BE78FC2B4321}"/>
    <cellStyle name="FieldName 15" xfId="10228" xr:uid="{D9FEDD7E-FDA8-43C6-ACB4-A768687E35BC}"/>
    <cellStyle name="FieldName 16" xfId="10502" xr:uid="{B008F0C5-F3E5-4BEB-80D0-C3DCC73C239F}"/>
    <cellStyle name="FieldName 17" xfId="10237" xr:uid="{90B10FBB-C349-476E-8808-3DE5E9D4162C}"/>
    <cellStyle name="FieldName 18" xfId="10240" xr:uid="{3E58D6F6-ACD4-44CD-8534-70831450386F}"/>
    <cellStyle name="FieldName 19" xfId="10253" xr:uid="{8F23F070-50A3-43A4-A014-2DC6144846FB}"/>
    <cellStyle name="FieldName 2" xfId="10112" xr:uid="{3C6A4248-11DC-4345-85C6-FD09A3E54870}"/>
    <cellStyle name="FieldName 20" xfId="10512" xr:uid="{B82745B1-90CD-4132-8B81-40F5B7E1A8B6}"/>
    <cellStyle name="FieldName 21" xfId="10262" xr:uid="{C3A3F1F6-4C5B-479E-B775-01307690CA04}"/>
    <cellStyle name="FieldName 22" xfId="10524" xr:uid="{FBF6C422-D433-442C-83FF-357C78F0DF72}"/>
    <cellStyle name="FieldName 23" xfId="10265" xr:uid="{970FAE0D-780C-4373-A042-696683E20DF4}"/>
    <cellStyle name="FieldName 24" xfId="10531" xr:uid="{F14293C3-F98B-41CB-AC3D-384B53A6EA55}"/>
    <cellStyle name="FieldName 25" xfId="11413" xr:uid="{D3D31BDD-A404-45B8-8F2F-E644F88A3F44}"/>
    <cellStyle name="FieldName 26" xfId="11364" xr:uid="{02817AEC-790A-43DC-90DD-F924EAEA1A15}"/>
    <cellStyle name="FieldName 3" xfId="10171" xr:uid="{8ABA22A8-89DC-4595-B0D9-CA152B83EDF7}"/>
    <cellStyle name="FieldName 4" xfId="10452" xr:uid="{F0255B6D-B04E-4CD0-A8B7-81E3FE9C0D52}"/>
    <cellStyle name="FieldName 5" xfId="10177" xr:uid="{F31D587E-EF2F-4632-A9C4-F87E59F51DB1}"/>
    <cellStyle name="FieldName 6" xfId="10186" xr:uid="{2C418E47-C7F7-4DCC-A766-EEC2A77CA0BA}"/>
    <cellStyle name="FieldName 7" xfId="10459" xr:uid="{28FEA715-3096-410F-8C76-B0C024B2A519}"/>
    <cellStyle name="FieldName 8" xfId="10466" xr:uid="{3C3DAB50-3429-4E34-AA6C-FA0F952E28D2}"/>
    <cellStyle name="FieldName 9" xfId="10196" xr:uid="{FBC0BE24-A0F5-491F-9D0D-34CCBD9EE45A}"/>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10" xfId="10467" xr:uid="{787B24BA-915C-48FC-9F90-BC3E61CA4560}"/>
    <cellStyle name="hard no 11" xfId="10206" xr:uid="{31D39B6B-6146-4617-BA78-1A2E400B7576}"/>
    <cellStyle name="hard no 12" xfId="10483" xr:uid="{67817D47-9E47-484C-B43C-5ED7742B417D}"/>
    <cellStyle name="hard no 13" xfId="10214" xr:uid="{FCD1D799-526C-4269-A018-0F8A12B0D017}"/>
    <cellStyle name="hard no 14" xfId="10225" xr:uid="{46260A1E-8483-4511-B14B-95A24F4CAE9F}"/>
    <cellStyle name="hard no 15" xfId="10496" xr:uid="{11809840-BAC9-4D9D-9DC4-6F443EA3E383}"/>
    <cellStyle name="hard no 16" xfId="10236" xr:uid="{BF666116-58FC-44D9-8D72-DE6C91EA8303}"/>
    <cellStyle name="hard no 17" xfId="10249" xr:uid="{88E40105-5749-4854-8FD9-6499A67D5A1A}"/>
    <cellStyle name="hard no 18" xfId="10507" xr:uid="{77EB26A1-CC63-4324-84DD-A94A29D91E61}"/>
    <cellStyle name="hard no 19" xfId="10516" xr:uid="{7ACDB1D7-CA7E-4834-8752-8991D1EE5264}"/>
    <cellStyle name="hard no 2" xfId="10113" xr:uid="{2848B236-7131-49FB-9100-D73255D697CC}"/>
    <cellStyle name="hard no 20" xfId="10259" xr:uid="{FEB25E9A-C2C2-4D06-B7F6-2FA3BA3B0922}"/>
    <cellStyle name="hard no 21" xfId="10527" xr:uid="{6B68D134-775B-4F9D-BD47-F40CC9C917DF}"/>
    <cellStyle name="hard no 22" xfId="11412" xr:uid="{3A0CC2D2-7529-41C6-9D15-B009ECB3EFEB}"/>
    <cellStyle name="hard no 23" xfId="11362" xr:uid="{EEEC99E2-48CB-43E2-B893-972AD7FA5837}"/>
    <cellStyle name="hard no 3" xfId="10169" xr:uid="{711F2EF6-1696-42F2-92E3-EA12405D18A4}"/>
    <cellStyle name="hard no 4" xfId="10449" xr:uid="{1C0F65A2-DB37-49CF-AB8C-4FCA43751B0A}"/>
    <cellStyle name="hard no 5" xfId="10175" xr:uid="{BDC2C546-CD6E-4C69-BEFF-05DD4159358F}"/>
    <cellStyle name="hard no 6" xfId="10183" xr:uid="{1F274A3F-DEE6-4724-BFC6-C98EF35D8125}"/>
    <cellStyle name="hard no 7" xfId="10454" xr:uid="{DA8C8C67-D57A-41AD-8834-B74FF0B4E817}"/>
    <cellStyle name="hard no 8" xfId="10193" xr:uid="{9E26A5C7-EE03-4F59-AB06-DA5177EB04CD}"/>
    <cellStyle name="hard no 9" xfId="10461" xr:uid="{D4651DE8-716A-44EC-B9EA-9FDC705DBA96}"/>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10" xfId="10458" xr:uid="{BF2FCBAE-6A66-4A15-9ED1-94FC5016788A}"/>
    <cellStyle name="Header2 11" xfId="10464" xr:uid="{804354F7-B827-4127-B64B-2E194A05554F}"/>
    <cellStyle name="Header2 12" xfId="10204" xr:uid="{4AF0A408-48A2-4D53-BFDE-538369EF3980}"/>
    <cellStyle name="Header2 13" xfId="10479" xr:uid="{06675D1D-FF1F-46E8-A759-61548ADC0140}"/>
    <cellStyle name="Header2 14" xfId="10213" xr:uid="{BFC758CF-087F-4F63-8C26-52DB6B550A83}"/>
    <cellStyle name="Header2 15" xfId="10223" xr:uid="{FFDC3A3E-AB24-4277-A810-4AB1CA4FE001}"/>
    <cellStyle name="Header2 16" xfId="10495" xr:uid="{3366C522-A358-4F2E-9369-AAC90D2C654B}"/>
    <cellStyle name="Header2 17" xfId="10235" xr:uid="{AC7B977E-EE7F-489B-9F7A-3ED3BD175658}"/>
    <cellStyle name="Header2 18" xfId="10246" xr:uid="{1B6BC0DA-EBF7-4CFD-89DE-4E20D364570B}"/>
    <cellStyle name="Header2 19" xfId="10506" xr:uid="{AC7DE469-D864-452C-A5EF-ABDA3C038B19}"/>
    <cellStyle name="Header2 2" xfId="10114" xr:uid="{9D7863AC-0FFE-4ED0-92C3-A77DE62A7162}"/>
    <cellStyle name="Header2 20" xfId="10255" xr:uid="{48ED4482-4E76-46AA-8444-98D62E32FB1B}"/>
    <cellStyle name="Header2 21" xfId="10515" xr:uid="{97834A2C-4044-4981-B739-1E2351353766}"/>
    <cellStyle name="Header2 22" xfId="10257" xr:uid="{76AD2E7E-708E-4A06-A5DB-E0C820CD61BD}"/>
    <cellStyle name="Header2 23" xfId="10523" xr:uid="{7FFF6898-EDD0-4BE4-8218-F85A8B29225B}"/>
    <cellStyle name="Header2 24" xfId="11411" xr:uid="{1BB3C56A-4FD9-44D9-9620-4B835782A018}"/>
    <cellStyle name="Header2 25" xfId="11361" xr:uid="{B1261475-CA16-412B-9705-D2B791D5A545}"/>
    <cellStyle name="Header2 3" xfId="10167" xr:uid="{28B4132F-4CE8-4E6E-8B1E-4E74B76654FA}"/>
    <cellStyle name="Header2 4" xfId="10447" xr:uid="{98FA61EA-674F-4422-A01F-78C6DBC65E24}"/>
    <cellStyle name="Header2 5" xfId="10172" xr:uid="{08EEF7B7-8860-4293-A430-E93008F5B745}"/>
    <cellStyle name="Header2 6" xfId="10181" xr:uid="{6C7C8995-AC45-4ABB-B82F-26264E83CD50}"/>
    <cellStyle name="Header2 7" xfId="10453" xr:uid="{5F7D8200-7ADF-4628-A536-BEDE3FAB7A1E}"/>
    <cellStyle name="Header2 8" xfId="10456" xr:uid="{17D601F9-805C-4E39-AF4F-76C362BCAD91}"/>
    <cellStyle name="Header2 9" xfId="10192" xr:uid="{D6654F3F-D40B-4A9A-9670-7D1476908D93}"/>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ingYear 2" xfId="10184" xr:uid="{BD91D385-1259-4C51-9A56-502015898119}"/>
    <cellStyle name="HeadingYear 3" xfId="10198" xr:uid="{B2457062-0D73-4225-855F-6790CDC3438A}"/>
    <cellStyle name="HeadingYear 4" xfId="10486" xr:uid="{BCA3FE3B-F298-4FF6-962C-B39EB8B7B693}"/>
    <cellStyle name="HeadingYear 5" xfId="10490" xr:uid="{C42D1846-4132-47D0-9B96-B942A99552BD}"/>
    <cellStyle name="HeadingYear 6" xfId="10229" xr:uid="{B7C24FE3-2A21-402F-A3D5-A4A4360DB31F}"/>
    <cellStyle name="HeadingYear 7" xfId="10250" xr:uid="{571AA602-270A-40A4-8D7B-2C8AAED80ED5}"/>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10" xfId="10444" xr:uid="{46BDC299-E2B7-48A4-AAB0-487C6CABCFFE}"/>
    <cellStyle name="Input [yellow] 11" xfId="10191" xr:uid="{D3339B6B-BED9-400C-9E91-0B8F7789BE6E}"/>
    <cellStyle name="Input [yellow] 12" xfId="10450" xr:uid="{53A05D73-6A31-4636-B8FE-33DC60298D99}"/>
    <cellStyle name="Input [yellow] 13" xfId="10197" xr:uid="{D253D2BD-80A5-46F6-94BF-D891E7E4AD17}"/>
    <cellStyle name="Input [yellow] 14" xfId="10207" xr:uid="{C1F61A88-985A-48E0-B812-A7C381A9A02E}"/>
    <cellStyle name="Input [yellow] 15" xfId="10460" xr:uid="{A8326E95-D985-4D23-AF8F-5E51194583BE}"/>
    <cellStyle name="Input [yellow] 16" xfId="10226" xr:uid="{10DB4AB7-0186-47C4-BB0A-E268BDD68C1C}"/>
    <cellStyle name="Input [yellow] 17" xfId="10233" xr:uid="{4E6F5E17-BBE8-4947-9CAC-1A74F145FDFF}"/>
    <cellStyle name="Input [yellow] 18" xfId="10488" xr:uid="{DE6AF067-B98B-438C-A65F-23F21ED3303E}"/>
    <cellStyle name="Input [yellow] 19" xfId="10498" xr:uid="{CFEF4E66-BC6F-4D93-BDAD-A5A450F2315A}"/>
    <cellStyle name="Input [yellow] 2" xfId="10121" xr:uid="{EBD9C8EE-ECDC-4810-B082-AA082C2DCC29}"/>
    <cellStyle name="Input [yellow] 20" xfId="10248" xr:uid="{65601FAC-F957-479D-8375-0FBC852C6C44}"/>
    <cellStyle name="Input [yellow] 21" xfId="10504" xr:uid="{D6E878F9-8C27-4F92-BA4E-8068BD2398BD}"/>
    <cellStyle name="Input [yellow] 22" xfId="11410" xr:uid="{C3DE3AA4-CD0B-4766-965E-EC7AE81757B7}"/>
    <cellStyle name="Input [yellow] 23" xfId="11360" xr:uid="{D205A628-1C58-406C-A717-29AC09530786}"/>
    <cellStyle name="Input [yellow] 3" xfId="10163" xr:uid="{180D8F58-50B1-4A33-A9E1-6F4D10FA8563}"/>
    <cellStyle name="Input [yellow] 4" xfId="10436" xr:uid="{71482918-83CE-45BE-9508-FD08B98F8407}"/>
    <cellStyle name="Input [yellow] 5" xfId="10165" xr:uid="{511B20DC-041E-4EF4-93F4-266F51BF8516}"/>
    <cellStyle name="Input [yellow] 6" xfId="10170" xr:uid="{33C5B719-5DBD-4682-8178-DB5B2407514D}"/>
    <cellStyle name="Input [yellow] 7" xfId="10439" xr:uid="{DBEF1E3D-1D43-4158-B777-38E66D631BFD}"/>
    <cellStyle name="Input [yellow] 8" xfId="10178" xr:uid="{9418B566-E513-4FC3-BF48-765F07B04920}"/>
    <cellStyle name="Input [yellow] 9" xfId="10443" xr:uid="{2E37D575-01DD-4AD7-9A57-5A35DC8C1689}"/>
    <cellStyle name="Input 2" xfId="47" xr:uid="{00000000-0005-0000-0000-0000EB1A0000}"/>
    <cellStyle name="Input 2 10" xfId="9747" xr:uid="{00000000-0005-0000-0000-0000EC1A0000}"/>
    <cellStyle name="Input 2 10 10" xfId="11018" xr:uid="{A86BB01E-B0FE-4583-94AA-0C81798BC207}"/>
    <cellStyle name="Input 2 10 11" xfId="10701" xr:uid="{7564FF49-61DD-41DF-87D1-2C023CB8E096}"/>
    <cellStyle name="Input 2 10 12" xfId="11089" xr:uid="{4439A8DD-B169-481C-A1C1-82A3E5B69EE5}"/>
    <cellStyle name="Input 2 10 13" xfId="10710" xr:uid="{A397A8B1-2DC9-4F1D-A409-1BE78586A370}"/>
    <cellStyle name="Input 2 10 14" xfId="11140" xr:uid="{AC5DDA4A-4A0A-443D-B5C1-292427000B6B}"/>
    <cellStyle name="Input 2 10 15" xfId="11188" xr:uid="{EEFA4432-DDB0-47D2-9B09-91CB3F667812}"/>
    <cellStyle name="Input 2 10 16" xfId="11218" xr:uid="{94FF8A74-6DEF-414A-955E-ECDE49597692}"/>
    <cellStyle name="Input 2 10 17" xfId="10751" xr:uid="{C3F7E69D-5436-4819-9BA4-117610EDAA6C}"/>
    <cellStyle name="Input 2 10 18" xfId="11270" xr:uid="{CBA986B0-A699-432B-B23B-872725AD82BB}"/>
    <cellStyle name="Input 2 10 19" xfId="11296" xr:uid="{4E14B73B-3958-4896-980F-E83E61292537}"/>
    <cellStyle name="Input 2 10 2" xfId="10632" xr:uid="{847FB102-ED61-4006-A354-76973B8EF572}"/>
    <cellStyle name="Input 2 10 20" xfId="11342" xr:uid="{8A80E6C4-D89D-40A2-8289-8BEA07D6D76C}"/>
    <cellStyle name="Input 2 10 21" xfId="11449" xr:uid="{5F41E3C9-B36D-4B7A-9FEF-D0517EC7CCF9}"/>
    <cellStyle name="Input 2 10 22" xfId="11467" xr:uid="{C5BE6A15-2454-4851-9488-484CAA9E047A}"/>
    <cellStyle name="Input 2 10 3" xfId="10792" xr:uid="{933A782B-F0F6-4063-8346-19BEBE3F3929}"/>
    <cellStyle name="Input 2 10 4" xfId="10834" xr:uid="{714B225F-83B1-4DAB-8B8C-925843838F5D}"/>
    <cellStyle name="Input 2 10 5" xfId="10862" xr:uid="{594C15FF-1283-4F62-AF54-E0BB9EEF33E7}"/>
    <cellStyle name="Input 2 10 6" xfId="10663" xr:uid="{2CC1AEF0-BE01-4762-ABA4-65361CE833F0}"/>
    <cellStyle name="Input 2 10 7" xfId="10925" xr:uid="{E9CB430F-34B2-4446-8B3E-9099E5D7C338}"/>
    <cellStyle name="Input 2 10 8" xfId="10681" xr:uid="{A72A619F-FC17-47FA-A233-ECA73BEB8711}"/>
    <cellStyle name="Input 2 10 9" xfId="10981" xr:uid="{FC826D59-5DBC-4A62-8684-9DE8F8E0FAE4}"/>
    <cellStyle name="Input 2 11" xfId="10748" xr:uid="{B360D2CA-4202-458C-AB53-1D9434AC0DD1}"/>
    <cellStyle name="Input 2 12" xfId="10831" xr:uid="{833C8C67-7BE2-42D0-A168-C775C2D0D688}"/>
    <cellStyle name="Input 2 13" xfId="10952" xr:uid="{D8032548-CAE6-4C9A-B1A2-0F4AF6F45734}"/>
    <cellStyle name="Input 2 14" xfId="11015" xr:uid="{2F143287-8953-43AA-819E-73BFE9B6FB52}"/>
    <cellStyle name="Input 2 15" xfId="11065" xr:uid="{7DD44220-F931-4780-9C2B-E28F06D1D34C}"/>
    <cellStyle name="Input 2 16" xfId="11112" xr:uid="{33DFCFA1-9502-4110-9AB3-9A9175638946}"/>
    <cellStyle name="Input 2 17" xfId="11241" xr:uid="{2A7398CE-4167-4547-8446-38B9548BF5B8}"/>
    <cellStyle name="Input 2 18" xfId="11255" xr:uid="{F74F0FD2-F4FA-4519-89F0-FF7DCB782630}"/>
    <cellStyle name="Input 2 2" xfId="65" xr:uid="{00000000-0005-0000-0000-0000ED1A0000}"/>
    <cellStyle name="Input 2 2 10" xfId="11181" xr:uid="{D9D4CAE2-2334-48A2-AC31-B986FD156C44}"/>
    <cellStyle name="Input 2 2 11" xfId="11248" xr:uid="{4861586C-AB5A-4BD3-B82B-5D4249BD4176}"/>
    <cellStyle name="Input 2 2 2" xfId="85" xr:uid="{00000000-0005-0000-0000-0000EE1A0000}"/>
    <cellStyle name="Input 2 2 2 10" xfId="11203" xr:uid="{B66DBFAB-9078-4D6C-A805-0CAE74590A36}"/>
    <cellStyle name="Input 2 2 2 2" xfId="9767" xr:uid="{00000000-0005-0000-0000-0000EF1A0000}"/>
    <cellStyle name="Input 2 2 2 2 10" xfId="11038" xr:uid="{9A446ED4-0184-4597-998A-C448FACEF922}"/>
    <cellStyle name="Input 2 2 2 2 11" xfId="11075" xr:uid="{79584EF2-7DD9-49DA-B6E6-34647F3B5CEB}"/>
    <cellStyle name="Input 2 2 2 2 12" xfId="11107" xr:uid="{1C6E335C-CB7B-4EC8-B3E8-649A49478D21}"/>
    <cellStyle name="Input 2 2 2 2 13" xfId="11132" xr:uid="{DD1436F7-704B-4A01-984D-4AE2F2A75867}"/>
    <cellStyle name="Input 2 2 2 2 14" xfId="11158" xr:uid="{A1855D08-3A34-4132-895A-65B60DBF880A}"/>
    <cellStyle name="Input 2 2 2 2 15" xfId="11208" xr:uid="{7C05A7AF-DF39-4D46-B856-FB4612DF2176}"/>
    <cellStyle name="Input 2 2 2 2 16" xfId="11236" xr:uid="{A37A286B-FF7E-436C-9080-C9073EE17EAE}"/>
    <cellStyle name="Input 2 2 2 2 17" xfId="11265" xr:uid="{0429029F-EB9A-4679-9059-FF3E193D7C98}"/>
    <cellStyle name="Input 2 2 2 2 18" xfId="11290" xr:uid="{E9756F80-4036-4515-9B35-AF86E46733D6}"/>
    <cellStyle name="Input 2 2 2 2 19" xfId="11316" xr:uid="{FEFB072A-33B4-4195-9D8B-FFA677DC9FF9}"/>
    <cellStyle name="Input 2 2 2 2 2" xfId="10648" xr:uid="{52ABC98E-857E-4A56-AC7A-5C273A410E06}"/>
    <cellStyle name="Input 2 2 2 2 20" xfId="11443" xr:uid="{BC15A769-18A9-40AA-8F23-AFC04C7A7DC9}"/>
    <cellStyle name="Input 2 2 2 2 21" xfId="11463" xr:uid="{5AD00728-0389-420A-A7E2-7435F2B9F847}"/>
    <cellStyle name="Input 2 2 2 2 22" xfId="11487" xr:uid="{2445BB2F-0724-40DF-8809-0C19AC22BD56}"/>
    <cellStyle name="Input 2 2 2 2 3" xfId="10812" xr:uid="{533AF318-188E-4C00-A000-6D4938D83D30}"/>
    <cellStyle name="Input 2 2 2 2 4" xfId="10854" xr:uid="{580231FE-EE64-4E67-A778-0EF8FA9298CE}"/>
    <cellStyle name="Input 2 2 2 2 5" xfId="10882" xr:uid="{8B33852B-A7DE-4FCD-BAB8-3043C2FD14C3}"/>
    <cellStyle name="Input 2 2 2 2 6" xfId="10897" xr:uid="{663522A3-87E2-4241-86EC-1BB6721FD047}"/>
    <cellStyle name="Input 2 2 2 2 7" xfId="10945" xr:uid="{D2DDB522-7CEF-49F6-8505-A324DC9DE7DD}"/>
    <cellStyle name="Input 2 2 2 2 8" xfId="10976" xr:uid="{1B73E6EA-3450-46F0-B774-B261EE06045A}"/>
    <cellStyle name="Input 2 2 2 2 9" xfId="11001" xr:uid="{E8CE66F2-2300-456A-AAED-7C711A6CFD37}"/>
    <cellStyle name="Input 2 2 2 3" xfId="10726" xr:uid="{E0748FC4-DD87-444A-BAB5-2712DAD09A37}"/>
    <cellStyle name="Input 2 2 2 4" xfId="10782" xr:uid="{1B7EDE7A-60EA-40FD-9B3B-B98CF41D4CBD}"/>
    <cellStyle name="Input 2 2 2 5" xfId="10906" xr:uid="{DE4D98C9-ECF4-477E-B21F-16CBCC96DE86}"/>
    <cellStyle name="Input 2 2 2 6" xfId="10962" xr:uid="{FB409DC4-BD46-4CEC-BD69-3A345A55B00D}"/>
    <cellStyle name="Input 2 2 2 7" xfId="11047" xr:uid="{5286FFBB-E2A9-47A0-A5AE-C2C6E556DAA8}"/>
    <cellStyle name="Input 2 2 2 8" xfId="11080" xr:uid="{84F89E00-D12D-4A9B-BDC0-29E13A0F5E76}"/>
    <cellStyle name="Input 2 2 2 9" xfId="11169" xr:uid="{4A27594F-F902-4C9F-8CEA-34C3C2E2720C}"/>
    <cellStyle name="Input 2 2 3" xfId="9753" xr:uid="{00000000-0005-0000-0000-0000F01A0000}"/>
    <cellStyle name="Input 2 2 3 10" xfId="11024" xr:uid="{C7F8BA54-24FE-49C4-8877-CD14EF315249}"/>
    <cellStyle name="Input 2 2 3 11" xfId="10707" xr:uid="{F0E5BAE7-FFA1-4D32-A0B7-35590A04D62E}"/>
    <cellStyle name="Input 2 2 3 12" xfId="11095" xr:uid="{E0DC873E-1410-49EF-870C-F6AF3B1C3E59}"/>
    <cellStyle name="Input 2 2 3 13" xfId="11118" xr:uid="{C2E2F667-DAFB-45EC-B59D-225799522199}"/>
    <cellStyle name="Input 2 2 3 14" xfId="11146" xr:uid="{E560D907-329C-481E-9D97-56F6D0F1418C}"/>
    <cellStyle name="Input 2 2 3 15" xfId="11194" xr:uid="{96C11F5D-88D1-4D28-86DE-2E1DDFF46CD8}"/>
    <cellStyle name="Input 2 2 3 16" xfId="11224" xr:uid="{B672E570-3867-4B47-8355-8ED4551025BF}"/>
    <cellStyle name="Input 2 2 3 17" xfId="10766" xr:uid="{4D55DF21-97B2-4E49-AF3A-632B99374951}"/>
    <cellStyle name="Input 2 2 3 18" xfId="11276" xr:uid="{A123A9F1-99FD-436D-834C-264C26474BE3}"/>
    <cellStyle name="Input 2 2 3 19" xfId="11302" xr:uid="{F16AC101-7122-4DE3-B5AB-5BB32818FB8E}"/>
    <cellStyle name="Input 2 2 3 2" xfId="10642" xr:uid="{F674FF5F-DC2D-4220-ACC4-086DFF11E573}"/>
    <cellStyle name="Input 2 2 3 20" xfId="11431" xr:uid="{EA99FA49-07A7-4811-A8CC-869F8AA8F06F}"/>
    <cellStyle name="Input 2 2 3 21" xfId="11453" xr:uid="{B3F98059-FDD2-430E-A659-2161D2BE11A3}"/>
    <cellStyle name="Input 2 2 3 22" xfId="11473" xr:uid="{8BEFB5CA-AA71-4E20-913B-3AAC4F9F77A8}"/>
    <cellStyle name="Input 2 2 3 3" xfId="10798" xr:uid="{DA224815-2E75-4C86-8766-49A9E09CD3E8}"/>
    <cellStyle name="Input 2 2 3 4" xfId="10840" xr:uid="{15364FA4-D35E-427C-AAD1-8935CF25839A}"/>
    <cellStyle name="Input 2 2 3 5" xfId="10868" xr:uid="{3B4A41A6-867E-40A4-BBD7-1BA9691EF9BB}"/>
    <cellStyle name="Input 2 2 3 6" xfId="10657" xr:uid="{DD111769-AE96-4D4B-B4C3-F7681C04FA85}"/>
    <cellStyle name="Input 2 2 3 7" xfId="10931" xr:uid="{B2A2B8AC-4445-416D-B80E-DC3B06FD798A}"/>
    <cellStyle name="Input 2 2 3 8" xfId="10673" xr:uid="{5EDF1B07-A320-4C0E-9AD1-2AE4E47EF88B}"/>
    <cellStyle name="Input 2 2 3 9" xfId="10987" xr:uid="{725E5487-7403-4B0B-BCF8-7671A4927A53}"/>
    <cellStyle name="Input 2 2 4" xfId="10738" xr:uid="{65863CB5-1AD8-446B-9490-EA61207CEE0A}"/>
    <cellStyle name="Input 2 2 5" xfId="10822" xr:uid="{6C98E379-CA23-4A2A-95F8-5E5BBB495F4D}"/>
    <cellStyle name="Input 2 2 6" xfId="10918" xr:uid="{539EA0E6-5757-47E3-9BB8-B389EB263D02}"/>
    <cellStyle name="Input 2 2 7" xfId="11009" xr:uid="{811DC571-D456-4D55-9C0F-481FA8F16803}"/>
    <cellStyle name="Input 2 2 8" xfId="11059" xr:uid="{835B769E-AD9D-4BEF-9EB5-2F91996A13A1}"/>
    <cellStyle name="Input 2 2 9" xfId="11084" xr:uid="{5022EDE3-FDA7-4A67-868E-9BD8EEE1C8FC}"/>
    <cellStyle name="Input 2 3" xfId="79" xr:uid="{00000000-0005-0000-0000-0000F11A0000}"/>
    <cellStyle name="Input 2 3 10" xfId="11215" xr:uid="{AFED2F5E-91D2-40F9-97EE-37C0C382A495}"/>
    <cellStyle name="Input 2 3 2" xfId="9761" xr:uid="{00000000-0005-0000-0000-0000F21A0000}"/>
    <cellStyle name="Input 2 3 2 10" xfId="11032" xr:uid="{0AA788FA-A03E-4B05-BA1F-7DAB185EABE7}"/>
    <cellStyle name="Input 2 3 2 11" xfId="10685" xr:uid="{8EAA8EC2-24D5-499C-AD83-0B3C6B55488B}"/>
    <cellStyle name="Input 2 3 2 12" xfId="11101" xr:uid="{F3B612C0-C022-48A6-BC0B-5E4D0656F790}"/>
    <cellStyle name="Input 2 3 2 13" xfId="11126" xr:uid="{FE9C951D-BDFA-4F8A-90E1-93DADA36241C}"/>
    <cellStyle name="Input 2 3 2 14" xfId="11152" xr:uid="{CFA214F4-B8D9-4421-83F8-D46DBBA4BE55}"/>
    <cellStyle name="Input 2 3 2 15" xfId="11202" xr:uid="{D1B413E3-1D2A-4550-9E0B-25856A10540B}"/>
    <cellStyle name="Input 2 3 2 16" xfId="11230" xr:uid="{07014DA2-CF5A-40E3-8173-E477A37900FD}"/>
    <cellStyle name="Input 2 3 2 17" xfId="11261" xr:uid="{EB0F10B8-4C7B-4F88-87BD-C01F6F914E02}"/>
    <cellStyle name="Input 2 3 2 18" xfId="11284" xr:uid="{A8749944-6C60-4FF8-BE43-B0AFAA120824}"/>
    <cellStyle name="Input 2 3 2 19" xfId="11310" xr:uid="{2C00558B-A710-4D2F-9AD5-3D6FB7B29B9C}"/>
    <cellStyle name="Input 2 3 2 2" xfId="10630" xr:uid="{37E4C1F6-B4F5-4C55-B844-BEDAD928B90B}"/>
    <cellStyle name="Input 2 3 2 20" xfId="11437" xr:uid="{CCE386F7-9D37-4CF9-B73F-F0F8BA751411}"/>
    <cellStyle name="Input 2 3 2 21" xfId="11459" xr:uid="{528CF700-BB11-4883-B59E-69B90C8737A3}"/>
    <cellStyle name="Input 2 3 2 22" xfId="11481" xr:uid="{5A8E1407-28A2-40AA-8657-4A087FAF61BA}"/>
    <cellStyle name="Input 2 3 2 3" xfId="10806" xr:uid="{BCD6C7F1-BB80-4B70-88C0-1290C46573B8}"/>
    <cellStyle name="Input 2 3 2 4" xfId="10848" xr:uid="{B1BD2AEE-1D96-40E8-BD8E-291E49300140}"/>
    <cellStyle name="Input 2 3 2 5" xfId="10876" xr:uid="{09CC9E07-3920-4667-8517-444DC5A9A219}"/>
    <cellStyle name="Input 2 3 2 6" xfId="10669" xr:uid="{5A6717AE-94B9-452C-9BCE-0BD84CC61C5A}"/>
    <cellStyle name="Input 2 3 2 7" xfId="10939" xr:uid="{C12FF36A-75CA-4963-A2EA-8D3163755951}"/>
    <cellStyle name="Input 2 3 2 8" xfId="10972" xr:uid="{8F1D9C13-D57B-47EF-AC3E-70482A7BD9CC}"/>
    <cellStyle name="Input 2 3 2 9" xfId="10995" xr:uid="{C74A67E1-C9E4-4A0A-B759-B2708B6DC359}"/>
    <cellStyle name="Input 2 3 3" xfId="10732" xr:uid="{AF239586-E548-48DB-BC04-61B14C099FFB}"/>
    <cellStyle name="Input 2 3 4" xfId="10788" xr:uid="{DB7971E2-302B-4474-BC1F-614C3FE11726}"/>
    <cellStyle name="Input 2 3 5" xfId="10912" xr:uid="{D2E59C40-72DD-431F-BD1E-9E7536048863}"/>
    <cellStyle name="Input 2 3 6" xfId="10968" xr:uid="{2C2C67DF-BCF4-47B1-8FCC-CA2A89C6F4E8}"/>
    <cellStyle name="Input 2 3 7" xfId="11053" xr:uid="{CCF98317-60D8-4A1E-ADA5-899E0AD620C9}"/>
    <cellStyle name="Input 2 3 8" xfId="11082" xr:uid="{1C3F202E-3AF2-49CD-9FEF-52916179DDCF}"/>
    <cellStyle name="Input 2 3 9" xfId="11175" xr:uid="{3F96E01B-7D90-432B-9A91-541C42D2DF96}"/>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10162" xr:uid="{C3982327-1D73-4FF7-A8BE-8C60D22ABE88}"/>
    <cellStyle name="InputKeepPale 3" xfId="10203" xr:uid="{88764C69-B175-4D65-8F22-83B769E99C5E}"/>
    <cellStyle name="InputKeepPale 4" xfId="10469" xr:uid="{8694A3E0-D9AC-4C32-A6DD-4C0362BD5BEE}"/>
    <cellStyle name="InputKeepPale 5" xfId="10477" xr:uid="{164CC62B-B736-4018-BF80-06E65A5697C1}"/>
    <cellStyle name="InputKeepPale 6" xfId="10501" xr:uid="{53B84390-CD06-43CB-80BF-803BF353C94D}"/>
    <cellStyle name="InputKeepPale 7" xfId="11359" xr:uid="{4B854367-2D6E-4893-A07F-31AB5F3AACD3}"/>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10" xfId="10441" xr:uid="{23B66AB0-4657-4545-A610-67036FD632C7}"/>
    <cellStyle name="ItemTypeClass 11" xfId="10188" xr:uid="{B375C76A-EABF-4DD4-AA4B-3E166714ED94}"/>
    <cellStyle name="ItemTypeClass 12" xfId="10446" xr:uid="{15855E18-9D45-41BE-B16E-7BFD9F32B750}"/>
    <cellStyle name="ItemTypeClass 13" xfId="10199" xr:uid="{2DB258ED-1837-445B-9660-2E943D823669}"/>
    <cellStyle name="ItemTypeClass 14" xfId="10462" xr:uid="{8802D853-F0A2-4F16-8D3A-24CA9AD987E1}"/>
    <cellStyle name="ItemTypeClass 15" xfId="10471" xr:uid="{442016F5-FD62-4F8B-9967-5226ED8BCA1F}"/>
    <cellStyle name="ItemTypeClass 16" xfId="10219" xr:uid="{E0831216-B54E-4DF8-A6E0-902407D5B7B4}"/>
    <cellStyle name="ItemTypeClass 17" xfId="10473" xr:uid="{B2A87AC1-7C3B-4577-B1BC-FC8E16A02861}"/>
    <cellStyle name="ItemTypeClass 18" xfId="10232" xr:uid="{60A3175A-66E7-40F5-90C5-6EE4040BBAB1}"/>
    <cellStyle name="ItemTypeClass 19" xfId="10475" xr:uid="{B2BF8BB0-7ECB-4A73-9563-7E58C86C3DCE}"/>
    <cellStyle name="ItemTypeClass 2" xfId="6861" xr:uid="{00000000-0005-0000-0000-0000041B0000}"/>
    <cellStyle name="ItemTypeClass 2 10" xfId="10127" xr:uid="{5E773C2C-00B8-414A-B1EE-63A686CE9DB7}"/>
    <cellStyle name="ItemTypeClass 2 11" xfId="10404" xr:uid="{E90905B2-2667-45C4-810C-60A438BD314C}"/>
    <cellStyle name="ItemTypeClass 2 12" xfId="10131" xr:uid="{681A94F8-E99A-4554-AAFF-E835D7F404F1}"/>
    <cellStyle name="ItemTypeClass 2 13" xfId="10134" xr:uid="{CCE8C6F3-4103-470E-85A9-28519E18B7C7}"/>
    <cellStyle name="ItemTypeClass 2 14" xfId="10410" xr:uid="{92B97646-926F-4B69-B4EC-A4C4936E6909}"/>
    <cellStyle name="ItemTypeClass 2 15" xfId="10137" xr:uid="{A1EC2C70-E546-4ED5-83CE-F7E79A981090}"/>
    <cellStyle name="ItemTypeClass 2 16" xfId="10413" xr:uid="{05A50834-765C-410D-B19F-225E0C5165DD}"/>
    <cellStyle name="ItemTypeClass 2 17" xfId="10140" xr:uid="{B18A7E1D-15D5-4102-9B0E-91509AB32BFA}"/>
    <cellStyle name="ItemTypeClass 2 18" xfId="10419" xr:uid="{40A15915-D1DD-4406-A231-FA5EF31F221E}"/>
    <cellStyle name="ItemTypeClass 2 19" xfId="10143" xr:uid="{D35CE1C7-C852-4530-89C5-76ED9E1CD746}"/>
    <cellStyle name="ItemTypeClass 2 2" xfId="10425" xr:uid="{C94A1CC8-78CF-4D29-83E4-6188F369993C}"/>
    <cellStyle name="ItemTypeClass 2 20" xfId="10416" xr:uid="{1912DF15-A7A1-4128-AA25-AA742611F0DC}"/>
    <cellStyle name="ItemTypeClass 2 21" xfId="10146" xr:uid="{C67E290F-6F2A-451D-903D-58A602982448}"/>
    <cellStyle name="ItemTypeClass 2 22" xfId="10149" xr:uid="{0716C162-F265-43B4-9057-AF1B73CB91CB}"/>
    <cellStyle name="ItemTypeClass 2 23" xfId="10154" xr:uid="{E2039CF4-2332-4DEA-9B7B-5EF09AA84736}"/>
    <cellStyle name="ItemTypeClass 2 24" xfId="10422" xr:uid="{FA121719-6BCF-43AA-82A8-56846B89DBD9}"/>
    <cellStyle name="ItemTypeClass 2 25" xfId="10152" xr:uid="{BAB7A733-A6E7-497D-B4EF-60DEAF3FAE88}"/>
    <cellStyle name="ItemTypeClass 2 26" xfId="11406" xr:uid="{B6A80A26-419F-40AE-B9F2-7F5F90CE3E63}"/>
    <cellStyle name="ItemTypeClass 2 27" xfId="11403" xr:uid="{F9C61CB9-A89F-40BB-ABA5-CEDCAE296ED4}"/>
    <cellStyle name="ItemTypeClass 2 3" xfId="10401" xr:uid="{65C80A27-AB60-4516-9C27-94A40567344B}"/>
    <cellStyle name="ItemTypeClass 2 4" xfId="10118" xr:uid="{AB499328-DC98-49E6-B7CD-281656BC3F86}"/>
    <cellStyle name="ItemTypeClass 2 5" xfId="10115" xr:uid="{ACF260CC-7541-4BB4-BD93-5C47EDE8ABFC}"/>
    <cellStyle name="ItemTypeClass 2 6" xfId="10395" xr:uid="{E3077AB5-0799-4693-969A-EDD74F6D3602}"/>
    <cellStyle name="ItemTypeClass 2 7" xfId="10122" xr:uid="{C6AA8FBC-A336-4235-8527-ABF5853F4EF3}"/>
    <cellStyle name="ItemTypeClass 2 8" xfId="10405" xr:uid="{52F2CC2D-6885-431F-AE21-1091BA3C40E1}"/>
    <cellStyle name="ItemTypeClass 2 9" xfId="10398" xr:uid="{00A46F64-F98E-40B9-A32A-3C32CF37F4E5}"/>
    <cellStyle name="ItemTypeClass 20" xfId="10482" xr:uid="{3C78EE54-5CB0-478E-A578-611926C3FDA8}"/>
    <cellStyle name="ItemTypeClass 21" xfId="10491" xr:uid="{8CE99C6E-3A22-4156-B9A7-AA1104AFDFFD}"/>
    <cellStyle name="ItemTypeClass 22" xfId="10242" xr:uid="{85FBFC1D-2B57-4BEA-8559-AB2069015684}"/>
    <cellStyle name="ItemTypeClass 23" xfId="10499" xr:uid="{B1BFB5B6-E70C-4A88-9E76-BA5166B36747}"/>
    <cellStyle name="ItemTypeClass 24" xfId="11357" xr:uid="{BB7068F7-AEF1-4E52-82A3-EC791DB1D219}"/>
    <cellStyle name="ItemTypeClass 25" xfId="11358" xr:uid="{14A98571-8955-4F10-BFC9-A349CBF6A46C}"/>
    <cellStyle name="ItemTypeClass 3" xfId="10126" xr:uid="{CE3D82CB-A9A8-4573-BF66-0FD2644BA2E4}"/>
    <cellStyle name="ItemTypeClass 4" xfId="10161" xr:uid="{41E7E8BB-D04B-4EC7-80EE-23EF7CFA3F71}"/>
    <cellStyle name="ItemTypeClass 5" xfId="10433" xr:uid="{AB6A6543-076C-41EC-98EB-843662515CCA}"/>
    <cellStyle name="ItemTypeClass 6" xfId="10437" xr:uid="{E214025B-E5CB-42BA-8D04-5263EC376F76}"/>
    <cellStyle name="ItemTypeClass 7" xfId="10166" xr:uid="{B5AFC655-1BD6-4AD0-AE1D-2713D632A0A0}"/>
    <cellStyle name="ItemTypeClass 8" xfId="10176" xr:uid="{E513CBE3-7F46-493F-BFC3-1EA6A8571764}"/>
    <cellStyle name="ItemTypeClass 9" xfId="10185" xr:uid="{A1B39084-9153-4397-8F60-7C114EB18234}"/>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e 2 2" xfId="10106" xr:uid="{637C47E7-ADD1-4075-8314-B019CAD0774C}"/>
    <cellStyle name="Line 2 3" xfId="11396" xr:uid="{AADA57FD-D12B-425A-B464-8A6ECD3BCF29}"/>
    <cellStyle name="Line 3" xfId="10438" xr:uid="{4F5A3709-C97F-4287-995A-1DB4072B39FB}"/>
    <cellStyle name="Line 4" xfId="10445" xr:uid="{9E92F6AC-AE92-4508-BB1D-68757C57368A}"/>
    <cellStyle name="Line 5" xfId="10210" xr:uid="{9CF0FB1C-C425-4896-8B29-3FBF6146C863}"/>
    <cellStyle name="Line 6" xfId="10465" xr:uid="{1C42D53F-01B5-4BEF-9B5C-B2AA24643EA2}"/>
    <cellStyle name="Line 7" xfId="10217" xr:uid="{B940A33E-BCD0-43D1-AFA6-E166780D7789}"/>
    <cellStyle name="Line 8" xfId="10476" xr:uid="{36AF28F0-129C-4872-A676-69571F4DD65C}"/>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d/yy 2 2" xfId="10107" xr:uid="{0997D59E-2C12-44FF-8DF7-7C82E16FDA73}"/>
    <cellStyle name="m/d/yy 2 3" xfId="11397" xr:uid="{6176068D-4F30-4987-9737-3C35489279C2}"/>
    <cellStyle name="m/d/yy 3" xfId="10435" xr:uid="{4955C63C-DF42-402D-9FE9-CDAAA4699DC6}"/>
    <cellStyle name="m/d/yy 4" xfId="10442" xr:uid="{9322B73D-3B28-4CFA-A99D-5AF65686365C}"/>
    <cellStyle name="m/d/yy 5" xfId="10205" xr:uid="{C7C592BA-30E2-44D1-B18A-7571D7476E9D}"/>
    <cellStyle name="m/d/yy 6" xfId="10457" xr:uid="{88F96CCA-F8B5-4CD4-9525-6FCE7545A391}"/>
    <cellStyle name="m/d/yy 7" xfId="10215" xr:uid="{AB62836C-2045-43B6-BFD6-78EBBE1455E9}"/>
    <cellStyle name="m/d/yy 8" xfId="10463" xr:uid="{9A2C0BD8-87EC-481F-BD25-971280EAF3C5}"/>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10" xfId="10164" xr:uid="{824393FA-B3AB-4D3C-A412-1AC1F6C722B7}"/>
    <cellStyle name="Normal 13 11" xfId="10430" xr:uid="{0554994B-2ABB-4BA1-A09D-9008338DA392}"/>
    <cellStyle name="Normal 13 12" xfId="10431" xr:uid="{5BE470B7-5D18-499C-9657-1F9C50780432}"/>
    <cellStyle name="Normal 13 13" xfId="10168" xr:uid="{D047471A-8D25-4DB5-9B78-71A945462521}"/>
    <cellStyle name="Normal 13 14" xfId="10432" xr:uid="{4AF8C14E-C06D-4883-8FB4-8B6BEEB9A86B}"/>
    <cellStyle name="Normal 13 15" xfId="10174" xr:uid="{9061AE0D-5E5B-4944-84BE-77F2FA551687}"/>
    <cellStyle name="Normal 13 16" xfId="10182" xr:uid="{7020139E-8184-438A-B0BB-1896D47F0443}"/>
    <cellStyle name="Normal 13 17" xfId="10434" xr:uid="{37A83567-881C-4D4E-9AA6-C15C0DF42E7F}"/>
    <cellStyle name="Normal 13 18" xfId="10195" xr:uid="{4318253B-8376-4A87-B999-47BF8DD9140B}"/>
    <cellStyle name="Normal 13 19" xfId="10208" xr:uid="{44911F0E-7886-4BBA-8B9A-905401DE1887}"/>
    <cellStyle name="Normal 13 2" xfId="2419" xr:uid="{00000000-0005-0000-0000-0000671B0000}"/>
    <cellStyle name="Normal 13 20" xfId="10440" xr:uid="{391E3B9F-EE21-484C-A0DE-C0A18BB55D30}"/>
    <cellStyle name="Normal 13 21" xfId="10448" xr:uid="{A908C5C8-66AB-4987-B400-8FA1ADD05B99}"/>
    <cellStyle name="Normal 13 22" xfId="10227" xr:uid="{AF13A47B-0638-436E-A4D8-DFA89FE5790C}"/>
    <cellStyle name="Normal 13 23" xfId="10451" xr:uid="{90F27EE8-AA00-4828-B014-C1EB2FC299D1}"/>
    <cellStyle name="Normal 13 24" xfId="11409" xr:uid="{C2B06FAC-54D8-474D-9650-BC1966BF4826}"/>
    <cellStyle name="Normal 13 25" xfId="11356" xr:uid="{B29EBBE1-093B-429B-992A-A6089B212B8A}"/>
    <cellStyle name="Normal 13 3" xfId="2420" xr:uid="{00000000-0005-0000-0000-0000681B0000}"/>
    <cellStyle name="Normal 13 4" xfId="10130" xr:uid="{1F2DCE26-B175-41A2-AC71-6FD8B433BEB9}"/>
    <cellStyle name="Normal 13 5" xfId="10158" xr:uid="{98A03EAD-113C-4A0F-9229-F55B718647EC}"/>
    <cellStyle name="Normal 13 6" xfId="10428" xr:uid="{53D871A3-DD8A-4777-BD42-E54DA29A2D1E}"/>
    <cellStyle name="Normal 13 7" xfId="10159" xr:uid="{E551748A-3D69-4169-8A5E-7DEB1E74F997}"/>
    <cellStyle name="Normal 13 8" xfId="10160" xr:uid="{DA9C5BAF-5B0D-4515-B90C-AEC7A1AD05D9}"/>
    <cellStyle name="Normal 13 9" xfId="10429" xr:uid="{DEFF8407-EAEC-4822-AAA7-B13BB96E6804}"/>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2 10" xfId="10703" xr:uid="{B41972B6-3C2F-462A-9330-12E203C91DA4}"/>
    <cellStyle name="Note 2 12 11" xfId="11091" xr:uid="{295311AF-081A-487C-A133-8E8272A9E5BF}"/>
    <cellStyle name="Note 2 12 12" xfId="10749" xr:uid="{0D293BC3-848F-4D56-AA28-7898B3905CCA}"/>
    <cellStyle name="Note 2 12 13" xfId="11142" xr:uid="{E06E37BB-2ED5-4251-8C6E-CE6341DD0F48}"/>
    <cellStyle name="Note 2 12 14" xfId="11220" xr:uid="{FF315AEB-08CB-4095-98AB-D4F483AA6F60}"/>
    <cellStyle name="Note 2 12 15" xfId="11272" xr:uid="{F8651D27-C43F-4578-90F0-C2C9DF0D2660}"/>
    <cellStyle name="Note 2 12 16" xfId="11298" xr:uid="{D7D81CA3-BF66-4A64-8D68-4FFEDB32AE9C}"/>
    <cellStyle name="Note 2 12 17" xfId="11340" xr:uid="{2CF99E14-9958-4B4D-8BFE-0A72B748D835}"/>
    <cellStyle name="Note 2 12 18" xfId="11469" xr:uid="{55850EFA-721D-43B4-823F-198BFFAD5EFB}"/>
    <cellStyle name="Note 2 12 2" xfId="10638" xr:uid="{49564144-FB5B-4167-B085-8BF90615B27C}"/>
    <cellStyle name="Note 2 12 3" xfId="10794" xr:uid="{1BDBC0AF-FCCD-4E1C-B615-80AAD3F0F7DF}"/>
    <cellStyle name="Note 2 12 4" xfId="10836" xr:uid="{642DA2E5-411E-4F0E-997E-518E9C9CD2A3}"/>
    <cellStyle name="Note 2 12 5" xfId="10864" xr:uid="{49D1FA37-2D5C-4C95-857C-DC30BECBDCCE}"/>
    <cellStyle name="Note 2 12 6" xfId="10665" xr:uid="{F99E170F-4164-4E40-9C9B-B3ECC3F6BE91}"/>
    <cellStyle name="Note 2 12 7" xfId="10927" xr:uid="{975D90E1-0413-4398-ADE2-FE30AA47B282}"/>
    <cellStyle name="Note 2 12 8" xfId="10983" xr:uid="{B34CF1F8-7BBA-43B6-8CE7-B60311CF5F9D}"/>
    <cellStyle name="Note 2 12 9" xfId="11020" xr:uid="{A0DE492C-A77A-40BB-A066-395828056B2E}"/>
    <cellStyle name="Note 2 13" xfId="10744" xr:uid="{091E38B2-7685-4708-A100-CAEA8262C7BE}"/>
    <cellStyle name="Note 2 14" xfId="10829" xr:uid="{0F1948D3-7B0E-44C1-A160-2CC6293D9167}"/>
    <cellStyle name="Note 2 15" xfId="10922" xr:uid="{322AF18F-47F0-4298-9136-8F73A2EF0C58}"/>
    <cellStyle name="Note 2 16" xfId="11013" xr:uid="{EC4084AC-3EAF-4018-9F25-CE9AD774BE68}"/>
    <cellStyle name="Note 2 17" xfId="11063" xr:uid="{A0A98246-D7BB-4180-B24A-6B541F3E5812}"/>
    <cellStyle name="Note 2 18" xfId="11185" xr:uid="{E1D7058F-C4F1-40CE-A530-F2CBF6AC45B0}"/>
    <cellStyle name="Note 2 19" xfId="11253" xr:uid="{36A6A019-C130-4658-8C92-B5A094054D17}"/>
    <cellStyle name="Note 2 2" xfId="67" xr:uid="{00000000-0005-0000-0000-0000CD230000}"/>
    <cellStyle name="Note 2 2 10" xfId="11057" xr:uid="{0D0E1548-7DEE-48EB-813C-9A01C1D76616}"/>
    <cellStyle name="Note 2 2 11" xfId="11179" xr:uid="{E20606E2-A54A-40FA-A191-2AFAD455F90E}"/>
    <cellStyle name="Note 2 2 12" xfId="11246" xr:uid="{E12FC9E0-1A52-416F-A429-6360A2A2DB88}"/>
    <cellStyle name="Note 2 2 2" xfId="87" xr:uid="{00000000-0005-0000-0000-0000CE230000}"/>
    <cellStyle name="Note 2 2 2 10" xfId="11167" xr:uid="{089D0778-1C85-42AB-8345-3F40C6378EC5}"/>
    <cellStyle name="Note 2 2 2 11" xfId="11195" xr:uid="{344B4243-8F76-4106-A4A2-249244A6CAB4}"/>
    <cellStyle name="Note 2 2 2 2" xfId="4555" xr:uid="{00000000-0005-0000-0000-0000CF230000}"/>
    <cellStyle name="Note 2 2 2 3" xfId="4556" xr:uid="{00000000-0005-0000-0000-0000D0230000}"/>
    <cellStyle name="Note 2 2 2 4" xfId="9769" xr:uid="{00000000-0005-0000-0000-0000D1230000}"/>
    <cellStyle name="Note 2 2 2 4 10" xfId="11077" xr:uid="{A593BC08-FB9B-40C6-B258-AF2F96E26146}"/>
    <cellStyle name="Note 2 2 2 4 11" xfId="11109" xr:uid="{7E14A599-31EC-45C5-A849-0C53B4CE3D26}"/>
    <cellStyle name="Note 2 2 2 4 12" xfId="11134" xr:uid="{248D9193-51C3-4250-928C-37F6BD26C588}"/>
    <cellStyle name="Note 2 2 2 4 13" xfId="11160" xr:uid="{B6436B03-BBB2-4D82-8808-C4618EF009A8}"/>
    <cellStyle name="Note 2 2 2 4 14" xfId="11238" xr:uid="{0DEA4122-CC6F-4C99-A159-19078AC58760}"/>
    <cellStyle name="Note 2 2 2 4 15" xfId="11292" xr:uid="{B8FFAC9A-2BEE-4244-A4D4-6200F4EAAD28}"/>
    <cellStyle name="Note 2 2 2 4 16" xfId="11318" xr:uid="{D7E196D8-118E-45CF-BB2C-E84ACF534EED}"/>
    <cellStyle name="Note 2 2 2 4 17" xfId="11445" xr:uid="{E9CBD27B-2B5A-4B64-9065-D2558BBD2846}"/>
    <cellStyle name="Note 2 2 2 4 18" xfId="11489" xr:uid="{D1C413D9-380C-4F72-B8FC-E6DA2FBA2DFE}"/>
    <cellStyle name="Note 2 2 2 4 2" xfId="10772" xr:uid="{801DA289-1AB2-4730-807B-81504D0863ED}"/>
    <cellStyle name="Note 2 2 2 4 3" xfId="10814" xr:uid="{BAF15515-9A56-4AD1-8BCB-EC8E6E1B599B}"/>
    <cellStyle name="Note 2 2 2 4 4" xfId="10856" xr:uid="{F9E4A481-B4BB-47C9-80E1-07A00283901E}"/>
    <cellStyle name="Note 2 2 2 4 5" xfId="10884" xr:uid="{D22CACBF-739C-4B35-9D44-D3E92EE00FAE}"/>
    <cellStyle name="Note 2 2 2 4 6" xfId="10899" xr:uid="{2757F7B7-3CFE-4E17-B827-7BD7AB542E0A}"/>
    <cellStyle name="Note 2 2 2 4 7" xfId="10947" xr:uid="{E1E12CE4-04DF-4863-8B99-3B611C9D93CB}"/>
    <cellStyle name="Note 2 2 2 4 8" xfId="11003" xr:uid="{19AE2C2F-90A2-4179-8713-18AFB8BFB69D}"/>
    <cellStyle name="Note 2 2 2 4 9" xfId="11040" xr:uid="{E75D3795-4FFB-4803-BEB3-C4D9239C03D7}"/>
    <cellStyle name="Note 2 2 2 5" xfId="10724" xr:uid="{3A229F91-4EF9-44BD-A446-BFFA9068FCE0}"/>
    <cellStyle name="Note 2 2 2 6" xfId="10780" xr:uid="{B7B5D4F7-1821-460C-B24F-5BD30FCCDAAC}"/>
    <cellStyle name="Note 2 2 2 7" xfId="10904" xr:uid="{9FE5CCAF-0E5A-4129-848F-2D9ADAFD3E9F}"/>
    <cellStyle name="Note 2 2 2 8" xfId="10960" xr:uid="{9AB16E08-E9DC-4DA7-9923-9D468709122B}"/>
    <cellStyle name="Note 2 2 2 9" xfId="11045" xr:uid="{E61E1159-A622-418B-BE8C-BDDA9CEB36A7}"/>
    <cellStyle name="Note 2 2 3" xfId="4557" xr:uid="{00000000-0005-0000-0000-0000D2230000}"/>
    <cellStyle name="Note 2 2 4" xfId="4558" xr:uid="{00000000-0005-0000-0000-0000D3230000}"/>
    <cellStyle name="Note 2 2 5" xfId="9755" xr:uid="{00000000-0005-0000-0000-0000D4230000}"/>
    <cellStyle name="Note 2 2 5 10" xfId="10693" xr:uid="{1AFE2D6A-F541-42BF-83DB-121A54D569CF}"/>
    <cellStyle name="Note 2 2 5 11" xfId="11097" xr:uid="{8F392BE0-2903-46FD-B6AD-EA8ECE0A65D6}"/>
    <cellStyle name="Note 2 2 5 12" xfId="11120" xr:uid="{26E1659C-BA47-410B-A233-8D33F97CC355}"/>
    <cellStyle name="Note 2 2 5 13" xfId="11148" xr:uid="{FFA0F4E5-CC51-49AB-AB71-5EA1C9B8FAA1}"/>
    <cellStyle name="Note 2 2 5 14" xfId="11226" xr:uid="{39F852A7-236B-4552-80E9-054F5481F82A}"/>
    <cellStyle name="Note 2 2 5 15" xfId="11278" xr:uid="{794E6768-62CB-44A5-A401-21918254BDA8}"/>
    <cellStyle name="Note 2 2 5 16" xfId="11304" xr:uid="{B44C04A0-87D4-46A4-BD4A-35AC310BDA7E}"/>
    <cellStyle name="Note 2 2 5 17" xfId="11433" xr:uid="{E4ED43A0-1DE6-4749-AA29-5FA2F40CA80B}"/>
    <cellStyle name="Note 2 2 5 18" xfId="11475" xr:uid="{FA170226-2565-439E-9493-9F0A0A6F9A24}"/>
    <cellStyle name="Note 2 2 5 2" xfId="10644" xr:uid="{007E76BF-842F-4C5C-84A9-68F6321B6F58}"/>
    <cellStyle name="Note 2 2 5 3" xfId="10800" xr:uid="{B69B1424-1439-4C22-8AF3-39B98CD46547}"/>
    <cellStyle name="Note 2 2 5 4" xfId="10842" xr:uid="{1EBB0F99-7663-400E-B4FA-D4B9FEAE2FB9}"/>
    <cellStyle name="Note 2 2 5 5" xfId="10870" xr:uid="{8A1610AF-9C2B-48C2-A521-62F59D5D7423}"/>
    <cellStyle name="Note 2 2 5 6" xfId="10659" xr:uid="{8ED48049-8145-477D-876F-95C54466F5E5}"/>
    <cellStyle name="Note 2 2 5 7" xfId="10933" xr:uid="{0C6E8440-A459-46CB-A226-94D7917F441F}"/>
    <cellStyle name="Note 2 2 5 8" xfId="10989" xr:uid="{DDC6AE70-B1D2-4485-AF17-37D55BF741B3}"/>
    <cellStyle name="Note 2 2 5 9" xfId="11026" xr:uid="{DB3A3714-EC3C-48C6-B5FD-422317F4A240}"/>
    <cellStyle name="Note 2 2 6" xfId="10736" xr:uid="{84D62B63-6A82-4A73-9DD3-1482852285EB}"/>
    <cellStyle name="Note 2 2 7" xfId="10820" xr:uid="{A56B8D0E-2245-4823-8D0D-B867C5370B2E}"/>
    <cellStyle name="Note 2 2 8" xfId="10916" xr:uid="{416C751D-DE02-40C4-987F-BA1FD34434A5}"/>
    <cellStyle name="Note 2 2 9" xfId="11007" xr:uid="{254425FB-018A-49D8-BF56-DA5C6CA3FA25}"/>
    <cellStyle name="Note 2 3" xfId="81" xr:uid="{00000000-0005-0000-0000-0000D5230000}"/>
    <cellStyle name="Note 2 3 10" xfId="11213" xr:uid="{D325D4DA-7773-4F85-9C43-F491AF257F46}"/>
    <cellStyle name="Note 2 3 2" xfId="4559" xr:uid="{00000000-0005-0000-0000-0000D6230000}"/>
    <cellStyle name="Note 2 3 3" xfId="9763" xr:uid="{00000000-0005-0000-0000-0000D7230000}"/>
    <cellStyle name="Note 2 3 3 10" xfId="10709" xr:uid="{E310856A-87F3-45FB-833D-E0EBD6D85EF8}"/>
    <cellStyle name="Note 2 3 3 11" xfId="11103" xr:uid="{05BA9192-8CC5-4B63-881A-469DD61F155A}"/>
    <cellStyle name="Note 2 3 3 12" xfId="11128" xr:uid="{4C639DF4-40B2-40DE-AB96-D97662081D9A}"/>
    <cellStyle name="Note 2 3 3 13" xfId="11154" xr:uid="{0BE2C75E-571B-4C37-B283-5485CB248866}"/>
    <cellStyle name="Note 2 3 3 14" xfId="11232" xr:uid="{AEEB1EAC-703C-43A2-8E13-BFE30C9746ED}"/>
    <cellStyle name="Note 2 3 3 15" xfId="11286" xr:uid="{4F6D3569-7AAC-4211-A9B5-7995E8B98060}"/>
    <cellStyle name="Note 2 3 3 16" xfId="11312" xr:uid="{2DB69256-541F-4EBE-A3B9-04794E0FE647}"/>
    <cellStyle name="Note 2 3 3 17" xfId="11439" xr:uid="{953E74E3-265D-460B-956C-DD4D608AD2A8}"/>
    <cellStyle name="Note 2 3 3 18" xfId="11483" xr:uid="{F47AEEE0-FE8B-47BB-BA79-7187ACF534B1}"/>
    <cellStyle name="Note 2 3 3 2" xfId="10626" xr:uid="{03CB4D75-D9CE-486C-8943-DC9DC4C5B117}"/>
    <cellStyle name="Note 2 3 3 3" xfId="10808" xr:uid="{8882AA29-26FF-40A1-B1A4-4BDA934A4FC9}"/>
    <cellStyle name="Note 2 3 3 4" xfId="10850" xr:uid="{174F7C0E-2EB6-40ED-8B5C-C2214DB1D101}"/>
    <cellStyle name="Note 2 3 3 5" xfId="10878" xr:uid="{029ECB46-EA4C-4DA2-9DE9-A2CDF80108AF}"/>
    <cellStyle name="Note 2 3 3 6" xfId="10893" xr:uid="{415E4B22-EC45-4D1D-81D1-88156E0C2FDC}"/>
    <cellStyle name="Note 2 3 3 7" xfId="10941" xr:uid="{C1E846E9-7A61-4762-A238-121525A47A35}"/>
    <cellStyle name="Note 2 3 3 8" xfId="10997" xr:uid="{ECDD3D21-2E22-4562-A9D2-4DA68A8D8529}"/>
    <cellStyle name="Note 2 3 3 9" xfId="11034" xr:uid="{E7A448CC-892E-40AF-B0C4-E631126348FE}"/>
    <cellStyle name="Note 2 3 4" xfId="10730" xr:uid="{1CB4E192-886F-4CD9-8178-B5CDF5D7CCC6}"/>
    <cellStyle name="Note 2 3 5" xfId="10786" xr:uid="{92CEB542-06DB-4072-A490-ACA92FD82120}"/>
    <cellStyle name="Note 2 3 6" xfId="10910" xr:uid="{717A4443-3135-4D9B-ABB6-0F11CFE23C96}"/>
    <cellStyle name="Note 2 3 7" xfId="10966" xr:uid="{F84C1B20-1C64-4AE8-983E-57FF2BCE6FFE}"/>
    <cellStyle name="Note 2 3 8" xfId="11051" xr:uid="{B7C7E3B8-54EC-4C64-BF5E-371B137DB588}"/>
    <cellStyle name="Note 2 3 9" xfId="11173" xr:uid="{BE957A82-29D2-450B-A82C-FAFCA71B59BD}"/>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10" xfId="11186" xr:uid="{96371092-8373-4552-8983-44D8D05F6AEA}"/>
    <cellStyle name="Note 3 11" xfId="11254" xr:uid="{DBC03953-929F-4682-AECD-265935B049F1}"/>
    <cellStyle name="Note 3 2" xfId="66" xr:uid="{00000000-0005-0000-0000-0000DF230000}"/>
    <cellStyle name="Note 3 2 10" xfId="11247" xr:uid="{DE1C0ADB-FD40-42CA-BE18-7E41E48A2444}"/>
    <cellStyle name="Note 3 2 2" xfId="86" xr:uid="{00000000-0005-0000-0000-0000E0230000}"/>
    <cellStyle name="Note 3 2 2 2" xfId="9768" xr:uid="{00000000-0005-0000-0000-0000E1230000}"/>
    <cellStyle name="Note 3 2 2 2 10" xfId="11076" xr:uid="{7EDAEF3B-3B15-4D24-B817-E16C60C7B8A0}"/>
    <cellStyle name="Note 3 2 2 2 11" xfId="11108" xr:uid="{DC21B983-3B3B-4873-982E-F7CE1C85AC00}"/>
    <cellStyle name="Note 3 2 2 2 12" xfId="11133" xr:uid="{6C27E3A6-A2D5-47DB-8E7B-7488A1B8CE98}"/>
    <cellStyle name="Note 3 2 2 2 13" xfId="11159" xr:uid="{EEF67A5A-1599-4D6E-A0BE-DD0ED9DB2B1B}"/>
    <cellStyle name="Note 3 2 2 2 14" xfId="11237" xr:uid="{55FD19DE-4F06-440A-85F0-3CAB496E3D9A}"/>
    <cellStyle name="Note 3 2 2 2 15" xfId="11291" xr:uid="{9002D947-6753-43B3-AB42-BC5D4F58D943}"/>
    <cellStyle name="Note 3 2 2 2 16" xfId="11317" xr:uid="{E8A6DA81-4C65-4ADC-8435-4F0F191FAD33}"/>
    <cellStyle name="Note 3 2 2 2 17" xfId="11444" xr:uid="{06D880EC-075F-4F1C-A4C0-F42338DA1336}"/>
    <cellStyle name="Note 3 2 2 2 18" xfId="11488" xr:uid="{8CB45B54-986B-48A7-AD98-C2198AFCAD53}"/>
    <cellStyle name="Note 3 2 2 2 2" xfId="10633" xr:uid="{3C5BF0BB-67AE-4F3F-83F8-5CFFBAD008CD}"/>
    <cellStyle name="Note 3 2 2 2 3" xfId="10813" xr:uid="{49BEAFF5-FBC0-424F-8C96-4CF5B0D35C4C}"/>
    <cellStyle name="Note 3 2 2 2 4" xfId="10855" xr:uid="{4FC0D73C-28BE-480C-8E50-4F0D357290CA}"/>
    <cellStyle name="Note 3 2 2 2 5" xfId="10883" xr:uid="{46A9976C-815B-4DFD-9224-5690CA84D976}"/>
    <cellStyle name="Note 3 2 2 2 6" xfId="10898" xr:uid="{10771B4A-8199-494B-A8CE-598C7CBCB99A}"/>
    <cellStyle name="Note 3 2 2 2 7" xfId="10946" xr:uid="{3FB1C81D-C75D-477B-906E-9F2ABA44A836}"/>
    <cellStyle name="Note 3 2 2 2 8" xfId="11002" xr:uid="{888CE964-D1A5-4698-9C10-39547011D94F}"/>
    <cellStyle name="Note 3 2 2 2 9" xfId="11039" xr:uid="{50579938-5DB7-4A2B-A4B3-D466A5E851D8}"/>
    <cellStyle name="Note 3 2 2 3" xfId="10725" xr:uid="{070E8B67-342F-4ED1-8560-758E0985E635}"/>
    <cellStyle name="Note 3 2 2 4" xfId="10781" xr:uid="{6B396A8C-BBDD-4020-AB1B-128A6E715683}"/>
    <cellStyle name="Note 3 2 2 5" xfId="10905" xr:uid="{74422B57-4F8E-4963-B49E-9B41A900AC5D}"/>
    <cellStyle name="Note 3 2 2 6" xfId="10961" xr:uid="{960BBFCB-44B4-430D-8D0E-6CC6FFA207E4}"/>
    <cellStyle name="Note 3 2 2 7" xfId="11046" xr:uid="{33C9D40E-8090-4F59-98C2-A1F5A48C1661}"/>
    <cellStyle name="Note 3 2 2 8" xfId="11168" xr:uid="{9BA1CC00-6161-49CF-A389-AD1D3D517D19}"/>
    <cellStyle name="Note 3 2 2 9" xfId="11196" xr:uid="{00247864-EFB8-40F0-849F-C21F86A6813A}"/>
    <cellStyle name="Note 3 2 3" xfId="9754" xr:uid="{00000000-0005-0000-0000-0000E2230000}"/>
    <cellStyle name="Note 3 2 3 10" xfId="10708" xr:uid="{D85635A8-C8C1-49E9-9B29-279676E2F472}"/>
    <cellStyle name="Note 3 2 3 11" xfId="11096" xr:uid="{CBCE90C5-ECD0-4361-8673-27F6793B7C0F}"/>
    <cellStyle name="Note 3 2 3 12" xfId="11119" xr:uid="{8704A3A6-0895-438D-BB8C-67226E888D16}"/>
    <cellStyle name="Note 3 2 3 13" xfId="11147" xr:uid="{32CA7442-E875-4DD7-B8A6-73BAE29FED7C}"/>
    <cellStyle name="Note 3 2 3 14" xfId="11225" xr:uid="{4BAA85C5-1DD9-4133-AB1E-E10979070633}"/>
    <cellStyle name="Note 3 2 3 15" xfId="11277" xr:uid="{85650A5D-05AC-4C90-BFE7-49495BCE1013}"/>
    <cellStyle name="Note 3 2 3 16" xfId="11303" xr:uid="{70F7D001-52EC-4F34-AAB2-E8EF028F2369}"/>
    <cellStyle name="Note 3 2 3 17" xfId="11432" xr:uid="{349E2A90-FEEC-42F1-9DF0-B62354785899}"/>
    <cellStyle name="Note 3 2 3 18" xfId="11474" xr:uid="{3C0DB7C0-F39E-4DF9-AAEE-86A632C88E28}"/>
    <cellStyle name="Note 3 2 3 2" xfId="10643" xr:uid="{44D94BC8-F474-4675-9129-1B8749A7A4B6}"/>
    <cellStyle name="Note 3 2 3 3" xfId="10799" xr:uid="{F15ED283-C84C-4AF0-9B0A-CD2A7A3937C7}"/>
    <cellStyle name="Note 3 2 3 4" xfId="10841" xr:uid="{DFF9DB97-BCF4-44A6-B80E-BBE1E5956183}"/>
    <cellStyle name="Note 3 2 3 5" xfId="10869" xr:uid="{EEA88F64-35A4-4909-B56B-8939FDD91F87}"/>
    <cellStyle name="Note 3 2 3 6" xfId="10658" xr:uid="{A047B0EE-853A-495B-ADE5-172C9AE207BF}"/>
    <cellStyle name="Note 3 2 3 7" xfId="10932" xr:uid="{E153F2C1-D85E-4DFE-BA16-367C3E032FEF}"/>
    <cellStyle name="Note 3 2 3 8" xfId="10988" xr:uid="{F7275128-D570-4090-9B3F-7E01CC12F478}"/>
    <cellStyle name="Note 3 2 3 9" xfId="11025" xr:uid="{F15D7052-438E-4400-9DCE-19AC6C348CCE}"/>
    <cellStyle name="Note 3 2 4" xfId="10737" xr:uid="{3580FAB0-B24B-43C1-A747-B4B73F08E1E0}"/>
    <cellStyle name="Note 3 2 5" xfId="10821" xr:uid="{38D09AA1-8C5F-4342-BFB8-9C0B4E1ECDEB}"/>
    <cellStyle name="Note 3 2 6" xfId="10917" xr:uid="{7EAE124C-9B89-4103-93BD-C15DF85F4F01}"/>
    <cellStyle name="Note 3 2 7" xfId="11008" xr:uid="{7F6FE80C-594B-437B-B5C4-FB41E37D3095}"/>
    <cellStyle name="Note 3 2 8" xfId="11058" xr:uid="{86FC0FD1-31EF-4204-B1F7-611407CBD451}"/>
    <cellStyle name="Note 3 2 9" xfId="11180" xr:uid="{E13FB6B6-D8D8-4202-B4EC-DF7D8BE57272}"/>
    <cellStyle name="Note 3 3" xfId="80" xr:uid="{00000000-0005-0000-0000-0000E3230000}"/>
    <cellStyle name="Note 3 3 2" xfId="9762" xr:uid="{00000000-0005-0000-0000-0000E4230000}"/>
    <cellStyle name="Note 3 3 2 10" xfId="10690" xr:uid="{1F651F03-986B-4011-9373-8D364F702943}"/>
    <cellStyle name="Note 3 3 2 11" xfId="11102" xr:uid="{4EB03DB6-B90C-4133-B581-4CFEADFBF294}"/>
    <cellStyle name="Note 3 3 2 12" xfId="11127" xr:uid="{4F46107C-0044-45A5-8EF0-FF2ABB932294}"/>
    <cellStyle name="Note 3 3 2 13" xfId="11153" xr:uid="{3517907C-C758-4A4B-80A4-FF36D2F92E21}"/>
    <cellStyle name="Note 3 3 2 14" xfId="11231" xr:uid="{62B601A6-C47C-47FB-ADE5-9FFC0275BC22}"/>
    <cellStyle name="Note 3 3 2 15" xfId="11285" xr:uid="{74DE7E89-17D0-4FEA-847E-C415F6F3DB18}"/>
    <cellStyle name="Note 3 3 2 16" xfId="11311" xr:uid="{B291ED79-4C48-413E-A1AC-B995973D5976}"/>
    <cellStyle name="Note 3 3 2 17" xfId="11438" xr:uid="{EA99B32A-723D-4017-81E1-0A5B4B6944D4}"/>
    <cellStyle name="Note 3 3 2 18" xfId="11482" xr:uid="{F37E5AC1-8C68-4AD1-AD3B-1BF6F4A85D7A}"/>
    <cellStyle name="Note 3 3 2 2" xfId="10631" xr:uid="{480B09D8-679E-4842-B782-FC8804E72AD8}"/>
    <cellStyle name="Note 3 3 2 3" xfId="10807" xr:uid="{B3D2BCAF-E917-4B45-BBD1-4ADE04892BC9}"/>
    <cellStyle name="Note 3 3 2 4" xfId="10849" xr:uid="{C187ED27-3615-4620-81A9-A45A548AB88E}"/>
    <cellStyle name="Note 3 3 2 5" xfId="10877" xr:uid="{DDDF21A4-3791-47E8-A85D-821208045273}"/>
    <cellStyle name="Note 3 3 2 6" xfId="10661" xr:uid="{3823880D-80F0-49E4-A158-4448773401E6}"/>
    <cellStyle name="Note 3 3 2 7" xfId="10940" xr:uid="{7F510969-D209-48BA-82D3-0AA57EB118F0}"/>
    <cellStyle name="Note 3 3 2 8" xfId="10996" xr:uid="{E36A8852-C2A3-43D8-B11C-D02A725F73E5}"/>
    <cellStyle name="Note 3 3 2 9" xfId="11033" xr:uid="{8F86A94B-010F-49C8-9E8F-5508D26BF904}"/>
    <cellStyle name="Note 3 3 3" xfId="10731" xr:uid="{6DD3A380-5B72-4FBA-9771-BA5883E2EDF3}"/>
    <cellStyle name="Note 3 3 4" xfId="10787" xr:uid="{11C042D2-5C43-4ACC-80AF-6E8293D6EEBC}"/>
    <cellStyle name="Note 3 3 5" xfId="10911" xr:uid="{2E6BB0BA-04A9-481A-AC76-59608FD32785}"/>
    <cellStyle name="Note 3 3 6" xfId="10967" xr:uid="{B9FA93AE-A9D2-4F8B-9CEC-EDE6F3C0B3F9}"/>
    <cellStyle name="Note 3 3 7" xfId="11052" xr:uid="{F9D89167-485C-433C-8546-995C773465EC}"/>
    <cellStyle name="Note 3 3 8" xfId="11174" xr:uid="{F3EF5961-5614-4278-87CB-37425C50D6A6}"/>
    <cellStyle name="Note 3 3 9" xfId="11214" xr:uid="{96C73D14-1C8A-4946-8E00-9B5C6BFBF395}"/>
    <cellStyle name="Note 3 4" xfId="9748" xr:uid="{00000000-0005-0000-0000-0000E5230000}"/>
    <cellStyle name="Note 3 4 10" xfId="10702" xr:uid="{8F1F8FF1-89A8-4B71-BA47-45EAD8A707E1}"/>
    <cellStyle name="Note 3 4 11" xfId="11090" xr:uid="{7FD90B95-E1DF-4A0F-852B-9350185476BB}"/>
    <cellStyle name="Note 3 4 12" xfId="10711" xr:uid="{F84D1DAD-D119-42B9-B042-3FDCBF9D2105}"/>
    <cellStyle name="Note 3 4 13" xfId="11141" xr:uid="{297AC2F1-407A-4F99-8FDA-EABB144C51D0}"/>
    <cellStyle name="Note 3 4 14" xfId="11219" xr:uid="{464338F2-8CDE-4F0B-BAAD-A49CAC44BBC1}"/>
    <cellStyle name="Note 3 4 15" xfId="11271" xr:uid="{E03EAC4E-8907-4F26-98D7-50915864F3B2}"/>
    <cellStyle name="Note 3 4 16" xfId="11297" xr:uid="{21DCC8C8-A11C-4E19-A505-2FED9ACCE3FA}"/>
    <cellStyle name="Note 3 4 17" xfId="11339" xr:uid="{D5D11D30-89CD-4140-B6E3-ABDE8FBAEE51}"/>
    <cellStyle name="Note 3 4 18" xfId="11468" xr:uid="{8E4546FA-9E7E-47A6-9485-DCB7393FE38D}"/>
    <cellStyle name="Note 3 4 2" xfId="10637" xr:uid="{83045A60-04D8-4342-AA19-1DCF6309DD16}"/>
    <cellStyle name="Note 3 4 3" xfId="10793" xr:uid="{9A688202-5D0E-4402-A6FA-DD8A02154AE6}"/>
    <cellStyle name="Note 3 4 4" xfId="10835" xr:uid="{15546B8B-4333-44A1-AC16-A95063C12E7C}"/>
    <cellStyle name="Note 3 4 5" xfId="10863" xr:uid="{3A7B39A5-84F5-4BAD-B95B-4B89740E1ACB}"/>
    <cellStyle name="Note 3 4 6" xfId="10664" xr:uid="{0D18D6B4-53C1-433C-B303-D89DE2800B06}"/>
    <cellStyle name="Note 3 4 7" xfId="10926" xr:uid="{E0988FDD-C759-4820-929B-1B4B25DA813D}"/>
    <cellStyle name="Note 3 4 8" xfId="10982" xr:uid="{E3CDC376-6B0A-4109-8B93-04D0B23F401D}"/>
    <cellStyle name="Note 3 4 9" xfId="11019" xr:uid="{12CE31F9-C908-46F1-803E-301F3E366BAE}"/>
    <cellStyle name="Note 3 5" xfId="10745" xr:uid="{22941EB5-6ECF-4E6C-9584-0E996F823863}"/>
    <cellStyle name="Note 3 6" xfId="10830" xr:uid="{EDE34AE3-6053-4701-8E7D-25D1FDFD8ACC}"/>
    <cellStyle name="Note 3 7" xfId="10923" xr:uid="{19934143-1EDC-4782-A355-3CC0EB1C82B4}"/>
    <cellStyle name="Note 3 8" xfId="11014" xr:uid="{431632F4-B504-405B-9D74-446FCC283817}"/>
    <cellStyle name="Note 3 9" xfId="11064" xr:uid="{4423B5BF-8D39-4E5E-8600-C5C99B78081A}"/>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10" xfId="10096" xr:uid="{23C9C31F-C12D-4D06-A12F-AEC6F8A84F1A}"/>
    <cellStyle name="Nr 0 dec - Subtotal 11" xfId="10099" xr:uid="{9930F5C7-EF37-4177-8678-C3DC8F1D9659}"/>
    <cellStyle name="Nr 0 dec - Subtotal 12" xfId="10075" xr:uid="{A0906E39-7106-43A9-BDD2-BE65846C37AB}"/>
    <cellStyle name="Nr 0 dec - Subtotal 13" xfId="10125" xr:uid="{7CEDDD97-5177-423A-BBBD-9F6558DD0644}"/>
    <cellStyle name="Nr 0 dec - Subtotal 14" xfId="10078" xr:uid="{55F304B2-6B7F-4C19-BD6F-BC869ED5C09D}"/>
    <cellStyle name="Nr 0 dec - Subtotal 15" xfId="10080" xr:uid="{1ECC1A0E-A3CB-42C1-916E-C2A795E65E29}"/>
    <cellStyle name="Nr 0 dec - Subtotal 16" xfId="10103" xr:uid="{0060F063-AA4A-4852-B3C1-541A1A4C26A8}"/>
    <cellStyle name="Nr 0 dec - Subtotal 17" xfId="10085" xr:uid="{CDFDD1A8-260C-4C5E-8FD0-FEC51D9EE42F}"/>
    <cellStyle name="Nr 0 dec - Subtotal 18" xfId="10088" xr:uid="{AF0DC343-ABBF-476D-90B7-E09B0462B018}"/>
    <cellStyle name="Nr 0 dec - Subtotal 19" xfId="10108" xr:uid="{622E6406-0B55-4719-B2B1-7A0C0C5F8D31}"/>
    <cellStyle name="Nr 0 dec - Subtotal 2" xfId="10335" xr:uid="{9E98B68F-89C5-443B-8AD5-84E4CE694E22}"/>
    <cellStyle name="Nr 0 dec - Subtotal 20" xfId="10092" xr:uid="{83E10138-4D20-47A4-B763-AE57D28CF80F}"/>
    <cellStyle name="Nr 0 dec - Subtotal 21" xfId="10110" xr:uid="{EEC632C4-7617-4957-BFA8-C8E16487924A}"/>
    <cellStyle name="Nr 0 dec - Subtotal 22" xfId="10094" xr:uid="{90F96947-43D2-4B38-B0CC-FDD5FAAEA73F}"/>
    <cellStyle name="Nr 0 dec - Subtotal 23" xfId="10109" xr:uid="{FEC79A17-D77D-4850-B5A3-A729B49DB3EC}"/>
    <cellStyle name="Nr 0 dec - Subtotal 24" xfId="11378" xr:uid="{FB59D2AD-80FB-406A-8A62-FE24C0637290}"/>
    <cellStyle name="Nr 0 dec - Subtotal 25" xfId="11353" xr:uid="{6DB3CDAF-3A4E-404F-8C8E-E395232D5676}"/>
    <cellStyle name="Nr 0 dec - Subtotal 3" xfId="10065" xr:uid="{08640617-F933-4C7B-8120-3E22AA6B5698}"/>
    <cellStyle name="Nr 0 dec - Subtotal 4" xfId="10337" xr:uid="{BE621A50-E006-410E-9FF7-7F4EB1D92754}"/>
    <cellStyle name="Nr 0 dec - Subtotal 5" xfId="10066" xr:uid="{6658D09C-0441-49B1-8DFD-CB38FD974F19}"/>
    <cellStyle name="Nr 0 dec - Subtotal 6" xfId="10068" xr:uid="{69D3E756-6EF6-471E-AF3E-66C9190D0A3A}"/>
    <cellStyle name="Nr 0 dec - Subtotal 7" xfId="10104" xr:uid="{A141C5C8-BE46-4FFB-B5D5-E97CB7A452B9}"/>
    <cellStyle name="Nr 0 dec - Subtotal 8" xfId="10101" xr:uid="{A49ABEA6-7B5F-4371-AFE1-B954EF9ABC4C}"/>
    <cellStyle name="Nr 0 dec - Subtotal 9" xfId="10072" xr:uid="{1D1EF3D4-8B26-4661-AC80-9894A03E6663}"/>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0 10" xfId="11021" xr:uid="{38103BD6-05A1-4B49-B2F6-F4DA75F565A7}"/>
    <cellStyle name="Output 2 10 11" xfId="10704" xr:uid="{1CDF6383-9F10-4914-B22A-645048EA93D3}"/>
    <cellStyle name="Output 2 10 12" xfId="11092" xr:uid="{812CE336-73DC-4407-BF61-E316F4037E2C}"/>
    <cellStyle name="Output 2 10 13" xfId="10715" xr:uid="{6C4923C1-02C2-43D1-A613-7472487F36A0}"/>
    <cellStyle name="Output 2 10 14" xfId="11143" xr:uid="{CB2FBC0D-D168-4646-8360-0B6485880B5B}"/>
    <cellStyle name="Output 2 10 15" xfId="11191" xr:uid="{92FD0B7F-F9C4-4F80-BB63-87209DAD2877}"/>
    <cellStyle name="Output 2 10 16" xfId="11221" xr:uid="{701FE86A-95F2-432B-A51C-B6F5273B65C9}"/>
    <cellStyle name="Output 2 10 17" xfId="10750" xr:uid="{12A3944B-28CA-4E0F-8DBE-3914F9B709BA}"/>
    <cellStyle name="Output 2 10 18" xfId="11273" xr:uid="{2D065D38-E96F-4453-902F-360DA2278D9A}"/>
    <cellStyle name="Output 2 10 19" xfId="11299" xr:uid="{C7281D1F-EB78-4E9C-B7B7-AF73E1F08885}"/>
    <cellStyle name="Output 2 10 2" xfId="10639" xr:uid="{804F0F5E-9ECA-461C-B52E-29E41AB653C0}"/>
    <cellStyle name="Output 2 10 20" xfId="11428" xr:uid="{AFBF96E0-E1D5-4303-8516-C3ADBDC7972C}"/>
    <cellStyle name="Output 2 10 21" xfId="11450" xr:uid="{22C4C441-8DE3-4DBB-8D31-BDE9C2EC888E}"/>
    <cellStyle name="Output 2 10 22" xfId="11470" xr:uid="{17C52FBE-CB43-41BD-89E0-BBE34E4DDFBE}"/>
    <cellStyle name="Output 2 10 3" xfId="10795" xr:uid="{32314425-47C5-4796-9A86-3746AFEA7F31}"/>
    <cellStyle name="Output 2 10 4" xfId="10837" xr:uid="{C1552011-49F0-4863-BCB8-B55DF1E53877}"/>
    <cellStyle name="Output 2 10 5" xfId="10865" xr:uid="{DC0DFE66-8F0A-4EB4-88B5-2C0492B89D58}"/>
    <cellStyle name="Output 2 10 6" xfId="10666" xr:uid="{4FE28FBA-F65C-4C8A-BD11-4DCB3057DC20}"/>
    <cellStyle name="Output 2 10 7" xfId="10928" xr:uid="{6FBFAE1E-AF0B-4EA4-B4EC-DBB2EA47208B}"/>
    <cellStyle name="Output 2 10 8" xfId="10674" xr:uid="{D2905E1B-F974-4E29-9320-BEDB4DAE2FBA}"/>
    <cellStyle name="Output 2 10 9" xfId="10984" xr:uid="{32F5BAFC-15AE-4DAD-AE4B-BCDF3588D2FD}"/>
    <cellStyle name="Output 2 11" xfId="10741" xr:uid="{8AAFC20E-71D6-4C17-A583-A0E761209A34}"/>
    <cellStyle name="Output 2 12" xfId="10828" xr:uid="{EF6ABE49-0340-45BC-834B-681BAC782B03}"/>
    <cellStyle name="Output 2 13" xfId="10921" xr:uid="{5D5D9231-2090-4442-B287-B86BD35238D8}"/>
    <cellStyle name="Output 2 14" xfId="11012" xr:uid="{BC3D598B-39A5-4EF0-BDBD-FE6FF2144513}"/>
    <cellStyle name="Output 2 15" xfId="11062" xr:uid="{24EAA793-0B1A-47E9-8EF6-DCF0612E20F1}"/>
    <cellStyle name="Output 2 16" xfId="11184" xr:uid="{E4EBE392-66B2-4B73-B714-88E083314C2F}"/>
    <cellStyle name="Output 2 17" xfId="11252" xr:uid="{150F2FD5-B9C3-451A-921D-B251B00226EC}"/>
    <cellStyle name="Output 2 2" xfId="68" xr:uid="{00000000-0005-0000-0000-000013240000}"/>
    <cellStyle name="Output 2 2 10" xfId="11245" xr:uid="{2C43E782-AAA5-40B7-8F0B-1FFA4B89C218}"/>
    <cellStyle name="Output 2 2 2" xfId="88" xr:uid="{00000000-0005-0000-0000-000014240000}"/>
    <cellStyle name="Output 2 2 2 2" xfId="9770" xr:uid="{00000000-0005-0000-0000-000015240000}"/>
    <cellStyle name="Output 2 2 2 2 10" xfId="11041" xr:uid="{17E9F3B1-31DC-4D60-8CCC-972025BAF0C2}"/>
    <cellStyle name="Output 2 2 2 2 11" xfId="11078" xr:uid="{7F0BE969-7923-4B80-9FF3-F6985BFB39DE}"/>
    <cellStyle name="Output 2 2 2 2 12" xfId="11110" xr:uid="{3FE63212-ED1B-4241-9663-AD2CD0966276}"/>
    <cellStyle name="Output 2 2 2 2 13" xfId="11135" xr:uid="{7CD7E51A-826A-42EA-B303-5DF9CEB3A81D}"/>
    <cellStyle name="Output 2 2 2 2 14" xfId="11161" xr:uid="{978FB4AE-7D20-430D-9548-EBAADAF34236}"/>
    <cellStyle name="Output 2 2 2 2 15" xfId="11211" xr:uid="{6D63D948-E9FF-4AD4-8E4F-625E637405A7}"/>
    <cellStyle name="Output 2 2 2 2 16" xfId="11239" xr:uid="{24F800CF-F450-46B0-80B7-D22DD7B6D61E}"/>
    <cellStyle name="Output 2 2 2 2 17" xfId="11266" xr:uid="{E1A450CF-C1C5-4F86-8E17-43E043269E4C}"/>
    <cellStyle name="Output 2 2 2 2 18" xfId="11293" xr:uid="{F34B49DD-AD20-41C1-A8D0-931915A99DAC}"/>
    <cellStyle name="Output 2 2 2 2 19" xfId="11319" xr:uid="{96B372C1-58FA-4FDC-8C5F-85AF08FA6C35}"/>
    <cellStyle name="Output 2 2 2 2 2" xfId="10773" xr:uid="{A597773D-985A-47DC-9B1D-BD4BD44B926D}"/>
    <cellStyle name="Output 2 2 2 2 20" xfId="11446" xr:uid="{222CE7FB-8126-4622-82CA-D9CCEA7CFC67}"/>
    <cellStyle name="Output 2 2 2 2 21" xfId="11464" xr:uid="{97D505C6-2655-47F7-9534-39E953B8F8A1}"/>
    <cellStyle name="Output 2 2 2 2 22" xfId="11490" xr:uid="{2E9C823F-CF81-4F6D-9064-31454988CCFF}"/>
    <cellStyle name="Output 2 2 2 2 3" xfId="10815" xr:uid="{0BF85921-3FB7-4F76-8390-0E0AA68EE2F3}"/>
    <cellStyle name="Output 2 2 2 2 4" xfId="10857" xr:uid="{9D34D622-EB3B-4742-AD55-584911C31360}"/>
    <cellStyle name="Output 2 2 2 2 5" xfId="10885" xr:uid="{95CE9590-AA20-4CBC-AF31-4848183B0B4B}"/>
    <cellStyle name="Output 2 2 2 2 6" xfId="10900" xr:uid="{4047FB83-BFCB-4176-8C58-50E18B00FBCD}"/>
    <cellStyle name="Output 2 2 2 2 7" xfId="10948" xr:uid="{4168343F-C53D-4493-9028-6097CDF90EFE}"/>
    <cellStyle name="Output 2 2 2 2 8" xfId="10977" xr:uid="{1BB71E39-6A8D-4F06-A2CE-49CA1C0F0CFA}"/>
    <cellStyle name="Output 2 2 2 2 9" xfId="11004" xr:uid="{5F286155-4BD1-4387-B732-21276E5FC045}"/>
    <cellStyle name="Output 2 2 2 3" xfId="10723" xr:uid="{1E9206B6-3591-4F6F-86F6-BF196EE1EF56}"/>
    <cellStyle name="Output 2 2 2 4" xfId="10779" xr:uid="{4E49D5CB-0207-46FE-A0F1-82ADD2697F87}"/>
    <cellStyle name="Output 2 2 2 5" xfId="10903" xr:uid="{5F3664A5-6B02-402F-9859-82CBE78AA406}"/>
    <cellStyle name="Output 2 2 2 6" xfId="10959" xr:uid="{A6F8D78E-C89E-44EA-83B2-EF67B39EBB2B}"/>
    <cellStyle name="Output 2 2 2 7" xfId="11044" xr:uid="{F3FA2F06-BA40-48B2-83EB-CBF6711B236D}"/>
    <cellStyle name="Output 2 2 2 8" xfId="11166" xr:uid="{5B82B6F4-B9DB-49E5-9624-5BBC481BEA2E}"/>
    <cellStyle name="Output 2 2 2 9" xfId="11190" xr:uid="{5BE8A231-6E59-47C0-8A19-DECF88061521}"/>
    <cellStyle name="Output 2 2 3" xfId="9756" xr:uid="{00000000-0005-0000-0000-000016240000}"/>
    <cellStyle name="Output 2 2 3 10" xfId="11027" xr:uid="{20CE6498-8BE1-4EBE-A7EB-60840D2D1D11}"/>
    <cellStyle name="Output 2 2 3 11" xfId="10694" xr:uid="{6888E67A-E4FC-4E7B-8EC4-2471371355D6}"/>
    <cellStyle name="Output 2 2 3 12" xfId="11098" xr:uid="{BBB83E67-1B51-4BF3-943C-21E61034EB58}"/>
    <cellStyle name="Output 2 2 3 13" xfId="11121" xr:uid="{20E61C3F-7DC6-4AB6-8FDD-8983C4686C39}"/>
    <cellStyle name="Output 2 2 3 14" xfId="11149" xr:uid="{A9304821-ADE8-4ACB-9ABC-318E0334764A}"/>
    <cellStyle name="Output 2 2 3 15" xfId="11197" xr:uid="{EA8D6838-6B9B-4A21-A5DB-D1BEF184283A}"/>
    <cellStyle name="Output 2 2 3 16" xfId="11227" xr:uid="{42B674DB-712C-4845-9E51-769634423F2D}"/>
    <cellStyle name="Output 2 2 3 17" xfId="11256" xr:uid="{E554715A-3B88-4840-B03C-BFF6032D2AAD}"/>
    <cellStyle name="Output 2 2 3 18" xfId="11279" xr:uid="{E7626EBF-156F-4522-93C2-F9B189273287}"/>
    <cellStyle name="Output 2 2 3 19" xfId="11305" xr:uid="{48A28194-47D0-4AFD-95A2-BDA5D4A4ED78}"/>
    <cellStyle name="Output 2 2 3 2" xfId="10645" xr:uid="{405260C6-E771-4916-932F-F5D367895624}"/>
    <cellStyle name="Output 2 2 3 20" xfId="11434" xr:uid="{0D1B7D3D-5F9F-4797-B232-FBEEBCA722E4}"/>
    <cellStyle name="Output 2 2 3 21" xfId="11454" xr:uid="{57457CF3-45F2-4482-9B29-1690FDF77694}"/>
    <cellStyle name="Output 2 2 3 22" xfId="11476" xr:uid="{D730A56C-F413-4E3F-AB86-FB42DB77C832}"/>
    <cellStyle name="Output 2 2 3 3" xfId="10801" xr:uid="{8F7619FC-E88B-4D76-9DB9-F23EB653B33A}"/>
    <cellStyle name="Output 2 2 3 4" xfId="10843" xr:uid="{053FF559-CB9C-44F7-AA30-A6FBE7776B56}"/>
    <cellStyle name="Output 2 2 3 5" xfId="10871" xr:uid="{522A75E0-0A2A-46E6-9FA8-6AD885CECE6B}"/>
    <cellStyle name="Output 2 2 3 6" xfId="10660" xr:uid="{3DD01DA6-A70E-4E53-8AC9-CDF4F1963002}"/>
    <cellStyle name="Output 2 2 3 7" xfId="10934" xr:uid="{AED1DAB2-1E64-4E47-B21D-A4C54C13FAF2}"/>
    <cellStyle name="Output 2 2 3 8" xfId="10672" xr:uid="{462E1C3E-FB25-4FF6-BDCA-12346493B2B1}"/>
    <cellStyle name="Output 2 2 3 9" xfId="10990" xr:uid="{51D88AD6-C062-4F72-967E-EC7BF7E59088}"/>
    <cellStyle name="Output 2 2 4" xfId="10735" xr:uid="{D8EF8BED-21EF-46D6-A20C-BBA834EB6D87}"/>
    <cellStyle name="Output 2 2 5" xfId="10819" xr:uid="{00770934-0B8D-4A18-9249-BC514C7779D6}"/>
    <cellStyle name="Output 2 2 6" xfId="10915" xr:uid="{73FAF79B-9D89-4CE4-BF53-C2A7DDEF2215}"/>
    <cellStyle name="Output 2 2 7" xfId="11006" xr:uid="{1FDD3B0C-CC88-4A5A-B9AE-294A81DC4FF8}"/>
    <cellStyle name="Output 2 2 8" xfId="11056" xr:uid="{0136298C-6F4F-4CEE-8ED4-3FFC9615C8D2}"/>
    <cellStyle name="Output 2 2 9" xfId="11178" xr:uid="{C16B18C0-8571-45FB-AB60-9245A1CB6B49}"/>
    <cellStyle name="Output 2 3" xfId="82" xr:uid="{00000000-0005-0000-0000-000017240000}"/>
    <cellStyle name="Output 2 3 2" xfId="9764" xr:uid="{00000000-0005-0000-0000-000018240000}"/>
    <cellStyle name="Output 2 3 2 10" xfId="11035" xr:uid="{77A51912-472C-4C57-AE9D-9C2E463F142D}"/>
    <cellStyle name="Output 2 3 2 11" xfId="10697" xr:uid="{3205F639-5E82-46B6-84E7-8DDCDDD8050E}"/>
    <cellStyle name="Output 2 3 2 12" xfId="11104" xr:uid="{960848A6-7B13-4F77-A752-C4E5146659A5}"/>
    <cellStyle name="Output 2 3 2 13" xfId="11129" xr:uid="{1ADC4903-A36E-4964-8B4D-C595988D90B1}"/>
    <cellStyle name="Output 2 3 2 14" xfId="11155" xr:uid="{55BA9ADD-BD08-4D57-AC98-931409ADBF54}"/>
    <cellStyle name="Output 2 3 2 15" xfId="11205" xr:uid="{C672A6BF-3618-452D-B6AD-BCBA291B205B}"/>
    <cellStyle name="Output 2 3 2 16" xfId="11233" xr:uid="{8DF87D83-9709-4314-BB72-E71DB43576E5}"/>
    <cellStyle name="Output 2 3 2 17" xfId="11262" xr:uid="{0D6CAD1A-E808-4168-AB96-35FA40131071}"/>
    <cellStyle name="Output 2 3 2 18" xfId="11287" xr:uid="{4893DE7A-9479-44B3-B80D-5738C2D1DFF9}"/>
    <cellStyle name="Output 2 3 2 19" xfId="11313" xr:uid="{55A0CA1D-E4FE-4A4D-B969-CC9FFF0899E0}"/>
    <cellStyle name="Output 2 3 2 2" xfId="10627" xr:uid="{26663702-4F9A-4C39-A9A2-E4F7F8650958}"/>
    <cellStyle name="Output 2 3 2 20" xfId="11440" xr:uid="{F5E652F6-35BF-408C-B6A6-DA55989339BA}"/>
    <cellStyle name="Output 2 3 2 21" xfId="11460" xr:uid="{B078B591-C795-4CB7-BB42-958A70D42200}"/>
    <cellStyle name="Output 2 3 2 22" xfId="11484" xr:uid="{60300980-10BF-4C64-A9DE-8ACFD6FC83B8}"/>
    <cellStyle name="Output 2 3 2 3" xfId="10809" xr:uid="{1075BB98-8462-46AF-AC8A-C7E128C62927}"/>
    <cellStyle name="Output 2 3 2 4" xfId="10851" xr:uid="{4C503ADF-2D85-41D1-B9E3-55D8E749830E}"/>
    <cellStyle name="Output 2 3 2 5" xfId="10879" xr:uid="{68530959-4701-400D-B76A-59EFA39CF782}"/>
    <cellStyle name="Output 2 3 2 6" xfId="10894" xr:uid="{258343FA-8AA0-4A7E-8331-D512F29FD472}"/>
    <cellStyle name="Output 2 3 2 7" xfId="10942" xr:uid="{D2D2C593-6F17-4F0F-B44E-83B76841F2CF}"/>
    <cellStyle name="Output 2 3 2 8" xfId="10973" xr:uid="{245F6D35-07A4-42A0-BA92-319500127C97}"/>
    <cellStyle name="Output 2 3 2 9" xfId="10998" xr:uid="{852F30B7-B320-495F-93EE-E701938ED203}"/>
    <cellStyle name="Output 2 3 3" xfId="10729" xr:uid="{A50B3379-BD12-4157-AEAF-77C86389FB8D}"/>
    <cellStyle name="Output 2 3 4" xfId="10785" xr:uid="{C5C3FADF-2403-4E8A-8ADC-E8F24B70C178}"/>
    <cellStyle name="Output 2 3 5" xfId="10909" xr:uid="{B0486E6A-86D3-494B-A1A0-E5FEDDB5C896}"/>
    <cellStyle name="Output 2 3 6" xfId="10965" xr:uid="{44477F8D-70E1-42CD-850C-23782313B341}"/>
    <cellStyle name="Output 2 3 7" xfId="11050" xr:uid="{9772EAD9-E720-4CD5-981C-DC6C1D762579}"/>
    <cellStyle name="Output 2 3 8" xfId="11172" xr:uid="{627D6D52-DE1F-493A-8664-35F6FD53BABF}"/>
    <cellStyle name="Output 2 3 9" xfId="11210" xr:uid="{B37719F6-2615-4F8C-908D-5038C60ECEBA}"/>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10" xfId="10069" xr:uid="{471C9A9B-61C7-4258-98DA-B561813E7645}"/>
    <cellStyle name="Percent [1] 11" xfId="10071" xr:uid="{A4D38793-5AF0-4AF9-9652-00FBC6A2920F}"/>
    <cellStyle name="Percent [1] 12" xfId="10073" xr:uid="{AEF300D4-DC81-400A-A6D2-CE2A283CC5DE}"/>
    <cellStyle name="Percent [1] 13" xfId="10074" xr:uid="{EEADB07D-647C-4052-8DC6-1A8E62C7EBDB}"/>
    <cellStyle name="Percent [1] 14" xfId="10077" xr:uid="{D04E1B2B-1E63-47FB-934A-DB2C11B691C7}"/>
    <cellStyle name="Percent [1] 15" xfId="10076" xr:uid="{AA6B859C-D522-4492-BBD8-2F312612527D}"/>
    <cellStyle name="Percent [1] 16" xfId="10082" xr:uid="{6CFA3C8A-F8E3-4FDB-BFDE-2E7C1510D271}"/>
    <cellStyle name="Percent [1] 17" xfId="10083" xr:uid="{974F502C-D26A-476D-BE6B-BFC88726905A}"/>
    <cellStyle name="Percent [1] 18" xfId="10087" xr:uid="{DF32C59F-DDCE-4E9A-922B-595D1FA85702}"/>
    <cellStyle name="Percent [1] 19" xfId="10089" xr:uid="{F6601A91-36FC-4A32-888E-FAB16F557A83}"/>
    <cellStyle name="Percent [1] 2" xfId="10340" xr:uid="{8CA7A685-B968-44AA-B283-01EE90F2391C}"/>
    <cellStyle name="Percent [1] 20" xfId="10084" xr:uid="{B930790C-1895-452A-99CB-CCF29F0AD7D0}"/>
    <cellStyle name="Percent [1] 21" xfId="10090" xr:uid="{8495F627-9E87-43EF-888B-44697765D977}"/>
    <cellStyle name="Percent [1] 22" xfId="11338" xr:uid="{9EA47699-29F5-410B-825F-C57DE1317390}"/>
    <cellStyle name="Percent [1] 23" xfId="11352" xr:uid="{26A0787B-333D-4B41-9399-FE175751A2F6}"/>
    <cellStyle name="Percent [1] 3" xfId="10062" xr:uid="{D2410783-4494-4E2E-AEDC-B9C2F3931BFB}"/>
    <cellStyle name="Percent [1] 4" xfId="9952" xr:uid="{D073B5C8-9929-47F0-9943-6B80C4E9588B}"/>
    <cellStyle name="Percent [1] 5" xfId="10061" xr:uid="{C5D57013-7132-479E-9593-8AC0D26CE71D}"/>
    <cellStyle name="Percent [1] 6" xfId="10064" xr:uid="{79DAD841-DAD7-45B5-818B-C12946CC61F9}"/>
    <cellStyle name="Percent [1] 7" xfId="10063" xr:uid="{57BDB827-4F8E-4834-A621-1DE6CC246CA0}"/>
    <cellStyle name="Percent [1] 8" xfId="10070" xr:uid="{C562B277-A83F-4CE1-89B9-F3D217786882}"/>
    <cellStyle name="Percent [1] 9" xfId="10067" xr:uid="{B58A585C-2C6C-47CF-AC90-A7921B1654CE}"/>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10" xfId="9942" xr:uid="{983FF1E7-E526-4BAF-B531-D190D5AE1974}"/>
    <cellStyle name="SectionHeading 11" xfId="10053" xr:uid="{D6232527-38A3-4DC3-97D9-FFEC309EA166}"/>
    <cellStyle name="SectionHeading 12" xfId="9943" xr:uid="{A344B06A-EFC7-4A12-8387-FB1568D70216}"/>
    <cellStyle name="SectionHeading 13" xfId="10054" xr:uid="{991617AB-9457-4CAB-B618-1E057B4330D2}"/>
    <cellStyle name="SectionHeading 14" xfId="10055" xr:uid="{64E37A99-9474-4084-8616-04CD3A260B0B}"/>
    <cellStyle name="SectionHeading 15" xfId="9945" xr:uid="{FB789E8A-9FCC-4A17-99FE-ECAD6FCACFBD}"/>
    <cellStyle name="SectionHeading 16" xfId="10057" xr:uid="{F5593AB8-3A27-4F0E-B435-27419192F5EC}"/>
    <cellStyle name="SectionHeading 17" xfId="10058" xr:uid="{5113AC10-6E8E-40C0-A68B-E46E7E87C571}"/>
    <cellStyle name="SectionHeading 18" xfId="9947" xr:uid="{298626C3-9B08-4E05-A549-C13F4DC3F5E9}"/>
    <cellStyle name="SectionHeading 19" xfId="9948" xr:uid="{145BE13F-C15C-4355-B0AC-9E451AF10504}"/>
    <cellStyle name="SectionHeading 2" xfId="10358" xr:uid="{0D18F9B4-C6F9-444E-ABAD-396C8C65919C}"/>
    <cellStyle name="SectionHeading 20" xfId="10060" xr:uid="{126FE609-1131-4868-AA4D-C6CDA8EC04D0}"/>
    <cellStyle name="SectionHeading 21" xfId="9949" xr:uid="{DB1C0D2A-045C-49CB-84F7-19829CBC2A06}"/>
    <cellStyle name="SectionHeading 22" xfId="11337" xr:uid="{3019FD43-8DEC-4131-B71A-46735FA233F5}"/>
    <cellStyle name="SectionHeading 23" xfId="11351" xr:uid="{008B1314-31CF-4926-8294-CD61E3CEDF8C}"/>
    <cellStyle name="SectionHeading 3" xfId="10048" xr:uid="{9E5D20C6-671F-4E89-BF0C-A71224035907}"/>
    <cellStyle name="SectionHeading 4" xfId="9939" xr:uid="{3A3DB78D-B31A-4FF8-A430-5CDB825AD609}"/>
    <cellStyle name="SectionHeading 5" xfId="10047" xr:uid="{B1A385DE-E664-42C4-BB04-231319ED887A}"/>
    <cellStyle name="SectionHeading 6" xfId="10049" xr:uid="{5200A5D8-8DC7-41D7-AFA2-99F17A55484A}"/>
    <cellStyle name="SectionHeading 7" xfId="9940" xr:uid="{7B8853C6-D08E-464A-A5DB-3690443772EF}"/>
    <cellStyle name="SectionHeading 8" xfId="10051" xr:uid="{A22F82FE-E246-4E2A-90C4-253AD3E8501B}"/>
    <cellStyle name="SectionHeading 9" xfId="9941" xr:uid="{033488C8-2976-4DCB-A29E-B73C349D7D21}"/>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sp  2" xfId="10050" xr:uid="{C6F056FD-1D02-4D55-B315-D8B478B7EFC9}"/>
    <cellStyle name="ssp  3" xfId="10052" xr:uid="{0961E756-450C-4303-880B-1CF16105B725}"/>
    <cellStyle name="ssp  4" xfId="9944" xr:uid="{26DA21E5-A3B8-4FCB-B142-601B6E702450}"/>
    <cellStyle name="ssp  5" xfId="9946" xr:uid="{1ABC26DD-D52C-42AD-AC56-F99532E630BF}"/>
    <cellStyle name="ssp  6" xfId="10056" xr:uid="{FC34E26F-3A57-419A-B77A-5B4A8C6C06E3}"/>
    <cellStyle name="ssp  7" xfId="10059" xr:uid="{5645DD02-5396-483B-BFA6-AA90702810B2}"/>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10" xfId="9892" xr:uid="{7242B037-101D-4959-82A2-36D236D27A90}"/>
    <cellStyle name="Style 21 11" xfId="9899" xr:uid="{418064C4-926C-4CA0-A03B-C2B1EC3C81C7}"/>
    <cellStyle name="Style 21 12" xfId="10006" xr:uid="{D1232B8C-0A6C-4754-BBF9-ECE7C6E955C9}"/>
    <cellStyle name="Style 21 13" xfId="9906" xr:uid="{D50E5856-343A-445F-8D0F-424D1DC0A2AF}"/>
    <cellStyle name="Style 21 14" xfId="10016" xr:uid="{0CD9C237-84F9-45FB-8A4F-A5505A229DC2}"/>
    <cellStyle name="Style 21 15" xfId="10022" xr:uid="{BCB5720C-E080-45DA-AFD7-D2A1486495FA}"/>
    <cellStyle name="Style 21 16" xfId="9914" xr:uid="{AC458A6C-BC78-4B12-9E1B-9611E6D03472}"/>
    <cellStyle name="Style 21 17" xfId="10030" xr:uid="{23148689-0F26-44FA-9041-CF013EDC9EA5}"/>
    <cellStyle name="Style 21 18" xfId="10038" xr:uid="{E8231A0C-92A8-466A-AA16-AE13A5A42F37}"/>
    <cellStyle name="Style 21 19" xfId="9922" xr:uid="{A4206E22-6E7D-47C5-8700-2823A9DE2DD1}"/>
    <cellStyle name="Style 21 2" xfId="4932" xr:uid="{00000000-0005-0000-0000-000062250000}"/>
    <cellStyle name="Style 21 20" xfId="9931" xr:uid="{C11C7822-0183-4FEC-8FFD-B056728A742F}"/>
    <cellStyle name="Style 21 21" xfId="10046" xr:uid="{80110E04-B3C1-447B-822A-BA9286A6DB1C}"/>
    <cellStyle name="Style 21 22" xfId="9938" xr:uid="{4CD225C2-7FA2-4B81-A0A4-09B0099184AC}"/>
    <cellStyle name="Style 21 23" xfId="11336" xr:uid="{80E24629-D6BB-4308-9FAF-A291E00270D9}"/>
    <cellStyle name="Style 21 24" xfId="11350" xr:uid="{4CD9054C-1357-4F6A-9162-223CD5C2515E}"/>
    <cellStyle name="Style 21 3" xfId="10376" xr:uid="{D8812C41-0465-4482-B8B7-90D4FCD3E5FE}"/>
    <cellStyle name="Style 21 4" xfId="9985" xr:uid="{48A04C6A-1ABA-4F4C-8F48-1C8F6774A1B9}"/>
    <cellStyle name="Style 21 5" xfId="9874" xr:uid="{D06F61FB-BB8D-455F-A1E5-DE68322A7E92}"/>
    <cellStyle name="Style 21 6" xfId="9979" xr:uid="{7949891E-4232-4952-A4A7-87B82CF18F69}"/>
    <cellStyle name="Style 21 7" xfId="9990" xr:uid="{2F4ADAA5-8E6E-499D-B39F-2C191EFC0395}"/>
    <cellStyle name="Style 21 8" xfId="9882" xr:uid="{1643A6A7-75A3-4220-8EE5-A572B07255CF}"/>
    <cellStyle name="Style 21 9" xfId="9998" xr:uid="{C19839CC-429F-496F-B012-F835126EFD18}"/>
    <cellStyle name="Style 22" xfId="4933" xr:uid="{00000000-0005-0000-0000-000063250000}"/>
    <cellStyle name="Style 22 10" xfId="9881" xr:uid="{DA9D1E5C-1585-4EEC-A5EB-2D3D9B7F8AE0}"/>
    <cellStyle name="Style 22 11" xfId="9997" xr:uid="{D30BA04C-8DEF-4623-94E5-54FFABEC0098}"/>
    <cellStyle name="Style 22 12" xfId="9890" xr:uid="{69A05602-5DAC-4D71-B5F6-665D892B8E2A}"/>
    <cellStyle name="Style 22 13" xfId="9897" xr:uid="{DBA32E1C-366E-40B3-8E13-BE07974740DD}"/>
    <cellStyle name="Style 22 14" xfId="10005" xr:uid="{D6D4FD20-805D-42D7-9F10-33BB8AD5F479}"/>
    <cellStyle name="Style 22 15" xfId="9905" xr:uid="{E805B95C-EFEB-4C3E-84AD-CF61777AEB15}"/>
    <cellStyle name="Style 22 16" xfId="10014" xr:uid="{4344AC86-5F5D-4278-8EB4-062F8A4B42AA}"/>
    <cellStyle name="Style 22 17" xfId="10021" xr:uid="{676318CA-04C3-4DA3-A4BA-08B5554454FB}"/>
    <cellStyle name="Style 22 18" xfId="9913" xr:uid="{F5EDC803-A46C-4329-8F77-5456EE1D3626}"/>
    <cellStyle name="Style 22 19" xfId="10029" xr:uid="{C070010C-64D5-44D9-8755-A244780D2738}"/>
    <cellStyle name="Style 22 2" xfId="4934" xr:uid="{00000000-0005-0000-0000-000064250000}"/>
    <cellStyle name="Style 22 2 10" xfId="9896" xr:uid="{4BD1A56F-4118-4A7B-9F48-4301CA4BBABC}"/>
    <cellStyle name="Style 22 2 11" xfId="10004" xr:uid="{47BB5C8F-396A-4603-93C4-FB53FC35A98A}"/>
    <cellStyle name="Style 22 2 12" xfId="9904" xr:uid="{701570F8-C7EF-4429-A28B-51DCB56DD323}"/>
    <cellStyle name="Style 22 2 13" xfId="10013" xr:uid="{55370AC0-FD0D-4CDD-AF3E-9557C6E0E44D}"/>
    <cellStyle name="Style 22 2 14" xfId="10020" xr:uid="{4708F38F-30B9-48CD-9301-08B057B2466C}"/>
    <cellStyle name="Style 22 2 15" xfId="9912" xr:uid="{5ED53E44-F090-4113-BF5B-0DCCAC708A1F}"/>
    <cellStyle name="Style 22 2 16" xfId="10028" xr:uid="{5C994871-7DF0-4BF7-ACF9-9BD4E7403D1F}"/>
    <cellStyle name="Style 22 2 17" xfId="10036" xr:uid="{9C7374E8-30FA-4EC2-87F1-48F57CF68F16}"/>
    <cellStyle name="Style 22 2 18" xfId="9920" xr:uid="{964319AC-EE62-4249-9931-3E70DBF47D6E}"/>
    <cellStyle name="Style 22 2 19" xfId="9928" xr:uid="{9C5F0996-AF5F-4E5A-9F06-31CC0E999298}"/>
    <cellStyle name="Style 22 2 2" xfId="10378" xr:uid="{27393C7D-059F-4F25-BCD6-1653833EA580}"/>
    <cellStyle name="Style 22 2 20" xfId="10044" xr:uid="{711B5808-5B43-4522-B8B2-1A54162F2D50}"/>
    <cellStyle name="Style 22 2 21" xfId="9936" xr:uid="{59C93B49-0DA0-4EAD-A68E-3A9884412BC5}"/>
    <cellStyle name="Style 22 2 22" xfId="11334" xr:uid="{9F9131B8-B9EB-4BAE-8495-51A7A0A3F9D3}"/>
    <cellStyle name="Style 22 2 23" xfId="11348" xr:uid="{B78FF5A5-2C7B-4C0A-90C4-1BF319B75013}"/>
    <cellStyle name="Style 22 2 3" xfId="9983" xr:uid="{47AFEF04-07E7-44E5-99C1-B3864A8FD1D5}"/>
    <cellStyle name="Style 22 2 4" xfId="9872" xr:uid="{E27526AC-62A9-4119-A5C5-7A854FCC87B8}"/>
    <cellStyle name="Style 22 2 5" xfId="9974" xr:uid="{1B10EA38-1AC5-48AF-A829-7CF190EDAEEE}"/>
    <cellStyle name="Style 22 2 6" xfId="9988" xr:uid="{C7AF090D-CC22-4AB7-A3D2-425071F0EBAD}"/>
    <cellStyle name="Style 22 2 7" xfId="9880" xr:uid="{BA225DC7-ADD5-4481-B534-7A0985D1B2A0}"/>
    <cellStyle name="Style 22 2 8" xfId="9996" xr:uid="{575654AB-9780-411D-B6B2-A88BD450AB2B}"/>
    <cellStyle name="Style 22 2 9" xfId="9889" xr:uid="{21AD44E7-BDB4-4C0D-8D95-2486D318F320}"/>
    <cellStyle name="Style 22 20" xfId="10037" xr:uid="{8EB694A8-0237-4150-8BFB-7F99BE424A83}"/>
    <cellStyle name="Style 22 21" xfId="9921" xr:uid="{E8B81A6B-D22D-4678-944F-FB217A4FA23C}"/>
    <cellStyle name="Style 22 22" xfId="9929" xr:uid="{B6749CCA-B75F-4AC7-A382-42A79BB42DDF}"/>
    <cellStyle name="Style 22 23" xfId="10045" xr:uid="{B9027F43-9E62-421B-B2A2-9F15C6BC5AF4}"/>
    <cellStyle name="Style 22 24" xfId="9937" xr:uid="{9F07307B-9EF2-4BC9-8BB2-EEF44236C7C2}"/>
    <cellStyle name="Style 22 25" xfId="11335" xr:uid="{95D2AE52-04CB-4B46-B21E-0F51F8960599}"/>
    <cellStyle name="Style 22 26" xfId="11349" xr:uid="{0B1B63E0-F969-4D4A-8547-4DBDA04495EB}"/>
    <cellStyle name="Style 22 3" xfId="4935" xr:uid="{00000000-0005-0000-0000-000065250000}"/>
    <cellStyle name="Style 22 3 10" xfId="9895" xr:uid="{BCEB3B9F-5B1C-4868-81DB-697E2758D2DC}"/>
    <cellStyle name="Style 22 3 11" xfId="10003" xr:uid="{1C52766D-373E-4D94-914E-E8CA3FC276CB}"/>
    <cellStyle name="Style 22 3 12" xfId="9903" xr:uid="{0EEF4168-E7AC-4F98-9B4D-5B29C60501CB}"/>
    <cellStyle name="Style 22 3 13" xfId="10012" xr:uid="{FB775367-BD07-4C11-9F2F-A684240DF03E}"/>
    <cellStyle name="Style 22 3 14" xfId="10019" xr:uid="{BC570F3F-9EAE-4419-A35F-5457CA857D89}"/>
    <cellStyle name="Style 22 3 15" xfId="9911" xr:uid="{DE7B3BD6-79FC-419D-A9C8-DDB6F2BE4E22}"/>
    <cellStyle name="Style 22 3 16" xfId="10027" xr:uid="{8F753A9C-2BB7-4B61-B715-ADF738EC6460}"/>
    <cellStyle name="Style 22 3 17" xfId="10035" xr:uid="{937A927A-E186-4ED7-8183-20F13618355A}"/>
    <cellStyle name="Style 22 3 18" xfId="9919" xr:uid="{11374F98-C9F2-4EC3-8A2B-714E46772EC3}"/>
    <cellStyle name="Style 22 3 19" xfId="9927" xr:uid="{68AEB248-F064-40CE-84E8-CEFC10310E84}"/>
    <cellStyle name="Style 22 3 2" xfId="10379" xr:uid="{A5633B3C-9186-4FE8-9EEA-A9AD9A6285F1}"/>
    <cellStyle name="Style 22 3 20" xfId="10043" xr:uid="{C34A05B7-5339-4630-995A-578953EDB7F6}"/>
    <cellStyle name="Style 22 3 21" xfId="9935" xr:uid="{A28CDF29-DFA2-4B3B-8BD4-600DD9FDA55F}"/>
    <cellStyle name="Style 22 3 22" xfId="11333" xr:uid="{2D11B1E6-AB46-494E-9FD3-4E2834250C0B}"/>
    <cellStyle name="Style 22 3 23" xfId="11347" xr:uid="{22B23EBB-8979-4BFD-9B69-F0B57CB9E421}"/>
    <cellStyle name="Style 22 3 3" xfId="9982" xr:uid="{390C0AD0-92B4-4CB5-857B-853F787BB568}"/>
    <cellStyle name="Style 22 3 4" xfId="9871" xr:uid="{ACD207B6-DEC4-4222-B631-C0A00838E2BB}"/>
    <cellStyle name="Style 22 3 5" xfId="9972" xr:uid="{B53A3C90-35AA-46A3-9567-262F1AA78FF0}"/>
    <cellStyle name="Style 22 3 6" xfId="9987" xr:uid="{B1E11315-6328-4655-9881-4DDDD9D54B83}"/>
    <cellStyle name="Style 22 3 7" xfId="9879" xr:uid="{FE9546E0-2EE9-4E3D-AA81-6D02A460608A}"/>
    <cellStyle name="Style 22 3 8" xfId="9995" xr:uid="{7A91C2B3-E236-49C0-9578-A3E47BFA4502}"/>
    <cellStyle name="Style 22 3 9" xfId="9888" xr:uid="{C5824CD4-0E79-4F7D-A344-71F77C51D7ED}"/>
    <cellStyle name="Style 22 4" xfId="4936" xr:uid="{00000000-0005-0000-0000-000066250000}"/>
    <cellStyle name="Style 22 5" xfId="10377" xr:uid="{9001435A-830D-4FD7-9E23-AC077237895F}"/>
    <cellStyle name="Style 22 6" xfId="9984" xr:uid="{FD749C9F-3E3E-4CC1-9FA5-8523FF543071}"/>
    <cellStyle name="Style 22 7" xfId="9873" xr:uid="{2C2E1D57-40A8-4E75-9604-DFF0728B3F0F}"/>
    <cellStyle name="Style 22 8" xfId="9977" xr:uid="{B3D856D4-E775-4640-B969-D251E006F9FE}"/>
    <cellStyle name="Style 22 9" xfId="9989" xr:uid="{E7EE161E-B0A9-43E9-9FB5-C8F6033A97A3}"/>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10" xfId="10859" xr:uid="{FCBAA1EC-ADF2-484B-9AD2-9FEF6A31074F}"/>
    <cellStyle name="Style 23 2 2 2 11" xfId="10887" xr:uid="{6FDFBD50-FAB6-449E-96C1-7C2E64E2933E}"/>
    <cellStyle name="Style 23 2 2 2 12" xfId="10889" xr:uid="{D2CA682A-81BE-4335-852F-CADEF785A05E}"/>
    <cellStyle name="Style 23 2 2 2 13" xfId="10891" xr:uid="{3249AE2F-003A-4B77-BEA2-DD8DCDEB0E9C}"/>
    <cellStyle name="Style 23 2 2 2 14" xfId="10950" xr:uid="{570D1223-C55C-4C3F-B79B-768CAC1B989F}"/>
    <cellStyle name="Style 23 2 2 2 15" xfId="10954" xr:uid="{CDC47283-FCEE-4A10-9457-46095A32235D}"/>
    <cellStyle name="Style 23 2 2 2 16" xfId="11067" xr:uid="{9DE985EC-89A7-4DAD-9FB2-931C7A07189A}"/>
    <cellStyle name="Style 23 2 2 2 17" xfId="11086" xr:uid="{A279D0FE-B6AC-4F53-A903-D82F7CAFE858}"/>
    <cellStyle name="Style 23 2 2 2 18" xfId="11114" xr:uid="{7897C072-49E9-4A2D-9218-7EC50BB68DB3}"/>
    <cellStyle name="Style 23 2 2 2 19" xfId="11137" xr:uid="{A2C2C765-054B-4953-BC09-62634114490F}"/>
    <cellStyle name="Style 23 2 2 2 2" xfId="9795" xr:uid="{5B148CE8-442D-419E-B52F-F17FAD83E5CC}"/>
    <cellStyle name="Style 23 2 2 2 20" xfId="11163" xr:uid="{79BCD2FA-A509-44AF-9017-8F13B005E97D}"/>
    <cellStyle name="Style 23 2 2 2 21" xfId="11243" xr:uid="{11FE1C0F-2B62-4615-A244-9A5886E0EE13}"/>
    <cellStyle name="Style 23 2 2 2 22" xfId="11424" xr:uid="{790FB645-094D-4FBA-95BD-46DCA83DDDD2}"/>
    <cellStyle name="Style 23 2 2 2 23" xfId="11426" xr:uid="{D4223455-6A9B-41B7-85F6-5070D21CF8B3}"/>
    <cellStyle name="Style 23 2 2 2 3" xfId="10716" xr:uid="{36045A86-6DDB-4CFA-AD19-334B637A4B6E}"/>
    <cellStyle name="Style 23 2 2 2 4" xfId="10742" xr:uid="{416FFE9D-F0D5-472B-BA26-99EA030BE2C5}"/>
    <cellStyle name="Style 23 2 2 2 5" xfId="10755" xr:uid="{F20C1D43-FD6C-46C0-9D1D-385205B28002}"/>
    <cellStyle name="Style 23 2 2 2 6" xfId="10757" xr:uid="{1491253A-0F51-4530-9D32-63E85C00782B}"/>
    <cellStyle name="Style 23 2 2 2 7" xfId="10761" xr:uid="{17610AAD-3903-49F0-80A0-FED208F2A58B}"/>
    <cellStyle name="Style 23 2 2 2 8" xfId="10777" xr:uid="{5F6D5516-B571-4D68-AEEA-394283799882}"/>
    <cellStyle name="Style 23 2 2 2 9" xfId="10817" xr:uid="{902C6199-EFF4-4943-A293-27A573931ED2}"/>
    <cellStyle name="Style 23 2 2 3" xfId="9758" xr:uid="{00000000-0005-0000-0000-00006B250000}"/>
    <cellStyle name="Style 23 2 2 3 10" xfId="10677" xr:uid="{D4FDA27E-B6A9-4832-BE6A-BA9AD689A41A}"/>
    <cellStyle name="Style 23 2 2 3 11" xfId="10992" xr:uid="{90D815FC-2408-4A4C-9871-EA09CDFC3987}"/>
    <cellStyle name="Style 23 2 2 3 12" xfId="11029" xr:uid="{6059A62D-6678-4067-AC62-4EFF528A0B57}"/>
    <cellStyle name="Style 23 2 2 3 13" xfId="11070" xr:uid="{4DBA3AF7-46E0-4687-A2FD-103C97271894}"/>
    <cellStyle name="Style 23 2 2 3 14" xfId="10696" xr:uid="{00F8368C-E529-4461-BBD3-D86D4C5F45E0}"/>
    <cellStyle name="Style 23 2 2 3 15" xfId="11123" xr:uid="{524EEB25-E8BB-4778-A66B-7055295607CF}"/>
    <cellStyle name="Style 23 2 2 3 16" xfId="11199" xr:uid="{FA0BEF2E-BF64-4482-9AA8-C4F92D677090}"/>
    <cellStyle name="Style 23 2 2 3 17" xfId="11258" xr:uid="{F32BB778-BCAF-440F-A6E2-537E04F0BAC6}"/>
    <cellStyle name="Style 23 2 2 3 18" xfId="11281" xr:uid="{C583BF68-EE52-4D8E-9E44-05EB9F0AA928}"/>
    <cellStyle name="Style 23 2 2 3 19" xfId="11307" xr:uid="{F86C1588-81E5-4268-AF6E-48537EE6E198}"/>
    <cellStyle name="Style 23 2 2 3 2" xfId="10770" xr:uid="{022C8579-5F4F-47FF-99E0-75CF1F59852D}"/>
    <cellStyle name="Style 23 2 2 3 20" xfId="11321" xr:uid="{C74AA8EF-DC7F-4947-A3DA-44CFCC64F97B}"/>
    <cellStyle name="Style 23 2 2 3 21" xfId="11456" xr:uid="{9A249CD2-7320-4C45-AF09-AB0B6D610C92}"/>
    <cellStyle name="Style 23 2 2 3 22" xfId="11478" xr:uid="{51579C4C-3CB0-4357-A2DD-48A1BB853936}"/>
    <cellStyle name="Style 23 2 2 3 3" xfId="10647" xr:uid="{7C215613-92D1-4198-9AFA-0FC316571CA5}"/>
    <cellStyle name="Style 23 2 2 3 4" xfId="10803" xr:uid="{24D3AC52-1305-4A0E-902B-7365BBB552E7}"/>
    <cellStyle name="Style 23 2 2 3 5" xfId="10845" xr:uid="{B768878E-C375-4F9E-B913-E5D6DA512004}"/>
    <cellStyle name="Style 23 2 2 3 6" xfId="10873" xr:uid="{E170AAA7-4076-448F-8560-CC84D1E8F5E4}"/>
    <cellStyle name="Style 23 2 2 3 7" xfId="10656" xr:uid="{A5B28627-461F-4515-AFB1-15F111282BB9}"/>
    <cellStyle name="Style 23 2 2 3 8" xfId="10936" xr:uid="{BE2A7BCF-A2F9-4B46-9C87-59E8C64400B8}"/>
    <cellStyle name="Style 23 2 2 3 9" xfId="10956" xr:uid="{2B078DE2-AB13-4509-8F61-738570856FB5}"/>
    <cellStyle name="Style 23 3" xfId="77" xr:uid="{00000000-0005-0000-0000-00006C250000}"/>
    <cellStyle name="Style 23 3 2" xfId="120" xr:uid="{00000000-0005-0000-0000-00006D250000}"/>
    <cellStyle name="Style 23 3 2 10" xfId="10860" xr:uid="{DED3141B-F71F-473D-9B5F-AE7D35D5BE07}"/>
    <cellStyle name="Style 23 3 2 11" xfId="10888" xr:uid="{025490DF-C8FD-4FB6-A7F6-DC8761B24951}"/>
    <cellStyle name="Style 23 3 2 12" xfId="10890" xr:uid="{FA0FA5FF-4AE5-459F-9929-EFA85857BF34}"/>
    <cellStyle name="Style 23 3 2 13" xfId="10892" xr:uid="{AB61432A-02D0-4E52-904C-0A9760DE45D4}"/>
    <cellStyle name="Style 23 3 2 14" xfId="10951" xr:uid="{96F01B1E-C8D4-49AB-903A-A3F1C27F6259}"/>
    <cellStyle name="Style 23 3 2 15" xfId="10955" xr:uid="{0C96B6B6-C97B-4C7A-92A1-B4B489E6EA8D}"/>
    <cellStyle name="Style 23 3 2 16" xfId="11068" xr:uid="{A6562043-D699-4822-A786-384DE4CBE8CE}"/>
    <cellStyle name="Style 23 3 2 17" xfId="11087" xr:uid="{0C0FC295-0719-4E31-9D9B-B4B2D5999032}"/>
    <cellStyle name="Style 23 3 2 18" xfId="11115" xr:uid="{3309695A-C086-4939-8173-E128BEC19E52}"/>
    <cellStyle name="Style 23 3 2 19" xfId="11138" xr:uid="{073C6CA4-91CC-4F59-9BC7-CAC224839973}"/>
    <cellStyle name="Style 23 3 2 2" xfId="9794" xr:uid="{79BBBF71-B42F-475F-A4A1-61B4DD744DBC}"/>
    <cellStyle name="Style 23 3 2 20" xfId="11164" xr:uid="{2A5A0D3A-FCCD-4F03-A056-C3350AC0B75F}"/>
    <cellStyle name="Style 23 3 2 21" xfId="11250" xr:uid="{85D83487-43E9-485E-9589-68CCB7F13222}"/>
    <cellStyle name="Style 23 3 2 22" xfId="11425" xr:uid="{EAE9C387-42DC-49EA-BAC2-1C1E2F0C9481}"/>
    <cellStyle name="Style 23 3 2 23" xfId="11427" xr:uid="{31FC6914-EACF-44CD-9547-996492B8D758}"/>
    <cellStyle name="Style 23 3 2 3" xfId="10717" xr:uid="{C65C2400-9C61-4215-AA03-4158346CAF65}"/>
    <cellStyle name="Style 23 3 2 4" xfId="10743" xr:uid="{4EB25F0F-3F06-4E70-8D5B-DCDCB58A9B11}"/>
    <cellStyle name="Style 23 3 2 5" xfId="10756" xr:uid="{0716FC49-479A-4B94-B797-7DE85A0D03F7}"/>
    <cellStyle name="Style 23 3 2 6" xfId="10758" xr:uid="{F83529F3-4735-46B2-BB66-552D81C83306}"/>
    <cellStyle name="Style 23 3 2 7" xfId="10762" xr:uid="{5CB6B774-889C-4231-AF15-530CE78D10D1}"/>
    <cellStyle name="Style 23 3 2 8" xfId="10790" xr:uid="{15A2AB38-F5D0-4959-BE5E-C75BEE2A90AF}"/>
    <cellStyle name="Style 23 3 2 9" xfId="10824" xr:uid="{8381996A-AC24-4599-8846-20920A7A7AF5}"/>
    <cellStyle name="Style 23 3 3" xfId="9759" xr:uid="{00000000-0005-0000-0000-00006E250000}"/>
    <cellStyle name="Style 23 3 3 10" xfId="10970" xr:uid="{0F61FC45-78F1-4D29-A125-5EA542537A8C}"/>
    <cellStyle name="Style 23 3 3 11" xfId="10993" xr:uid="{E7D89803-7021-4F99-AFE4-37D4ADB4EA92}"/>
    <cellStyle name="Style 23 3 3 12" xfId="11030" xr:uid="{1215F9C9-802E-45F7-8DEB-051DAC7D92FA}"/>
    <cellStyle name="Style 23 3 3 13" xfId="11071" xr:uid="{B00BB89D-EE3F-49FA-B405-40709B49B2A1}"/>
    <cellStyle name="Style 23 3 3 14" xfId="10691" xr:uid="{AAFEEF5B-AF5B-4069-80F4-3DBA5AD470F8}"/>
    <cellStyle name="Style 23 3 3 15" xfId="11124" xr:uid="{4251060E-E5F2-4BC6-AE65-1F71A4517969}"/>
    <cellStyle name="Style 23 3 3 16" xfId="11200" xr:uid="{9864416B-5182-417B-8295-958A71CFA0BB}"/>
    <cellStyle name="Style 23 3 3 17" xfId="11259" xr:uid="{E361ACB5-80E5-484E-B859-C805DECFFCD0}"/>
    <cellStyle name="Style 23 3 3 18" xfId="11282" xr:uid="{EBAB41B6-A835-4B90-BD75-0F23EA634FA7}"/>
    <cellStyle name="Style 23 3 3 19" xfId="11308" xr:uid="{0CF7C480-2387-4686-BCFE-962827033CA0}"/>
    <cellStyle name="Style 23 3 3 2" xfId="10771" xr:uid="{0BB18F1C-1881-4E0A-9573-1862341E0EC3}"/>
    <cellStyle name="Style 23 3 3 20" xfId="11322" xr:uid="{23188828-4211-42B6-9C19-DC72BE89FE64}"/>
    <cellStyle name="Style 23 3 3 21" xfId="11457" xr:uid="{9616844C-A7F3-4F15-B808-6DA40B784B3D}"/>
    <cellStyle name="Style 23 3 3 22" xfId="11479" xr:uid="{ACAEF074-7AC1-454A-8DE8-267CDE754D07}"/>
    <cellStyle name="Style 23 3 3 3" xfId="10628" xr:uid="{7EE61827-1E0C-491F-916E-189262DB08A8}"/>
    <cellStyle name="Style 23 3 3 4" xfId="10804" xr:uid="{3D37F3F3-7222-4354-9714-AAD2930716FC}"/>
    <cellStyle name="Style 23 3 3 5" xfId="10846" xr:uid="{38FF6633-4D30-4876-B2EB-5E06AD17F3A1}"/>
    <cellStyle name="Style 23 3 3 6" xfId="10874" xr:uid="{CBA77803-1D4A-4810-B0DF-980B7019D1D7}"/>
    <cellStyle name="Style 23 3 3 7" xfId="10653" xr:uid="{C8366F01-5AAB-4104-9F3B-F44468A38330}"/>
    <cellStyle name="Style 23 3 3 8" xfId="10937" xr:uid="{E34D97E2-5A26-45CD-91AD-0E23E838590E}"/>
    <cellStyle name="Style 23 3 3 9" xfId="10957" xr:uid="{5BA11519-459E-496C-A592-F4BD3A973045}"/>
    <cellStyle name="Style 24" xfId="4937" xr:uid="{00000000-0005-0000-0000-00006F250000}"/>
    <cellStyle name="Style 24 10" xfId="9878" xr:uid="{3425D11F-077A-4D0D-9028-AF7331FED41F}"/>
    <cellStyle name="Style 24 11" xfId="9994" xr:uid="{3C23784B-71FC-4949-9D39-1EBAA33C247D}"/>
    <cellStyle name="Style 24 12" xfId="9887" xr:uid="{1E9CE034-BCAB-423B-AF7A-65101EB38CF4}"/>
    <cellStyle name="Style 24 13" xfId="9894" xr:uid="{C2ED9326-442F-4CA1-A9B4-FCF3DAEA2054}"/>
    <cellStyle name="Style 24 14" xfId="10002" xr:uid="{7B9ED31E-BD06-4463-A5B9-F2992D0F4397}"/>
    <cellStyle name="Style 24 15" xfId="9902" xr:uid="{47828964-A92A-476A-88E6-A21D1FAC96F9}"/>
    <cellStyle name="Style 24 16" xfId="10011" xr:uid="{077ABAB4-A20C-46CF-B27E-F324D2430C20}"/>
    <cellStyle name="Style 24 17" xfId="10018" xr:uid="{4686C613-A523-4386-846A-DD9BE778FC0E}"/>
    <cellStyle name="Style 24 18" xfId="9910" xr:uid="{60EC99B3-3BEF-49B3-9956-29D75CD1274C}"/>
    <cellStyle name="Style 24 19" xfId="10026" xr:uid="{BD634F97-8E50-49EE-966A-84C3449729A8}"/>
    <cellStyle name="Style 24 2" xfId="4938" xr:uid="{00000000-0005-0000-0000-000070250000}"/>
    <cellStyle name="Style 24 20" xfId="10034" xr:uid="{CFEE4C55-C86F-49FE-8BC9-95AA6D61F2DE}"/>
    <cellStyle name="Style 24 21" xfId="9918" xr:uid="{E6467F31-14DA-42D5-A048-6F3355118615}"/>
    <cellStyle name="Style 24 22" xfId="9926" xr:uid="{082CF061-BBDC-4685-A116-36CA93C3FE97}"/>
    <cellStyle name="Style 24 23" xfId="10042" xr:uid="{361622BD-84E0-4A94-876B-2323C6B8986B}"/>
    <cellStyle name="Style 24 24" xfId="9934" xr:uid="{A0999D03-A0D8-46AA-9DDB-80B18F7D73A3}"/>
    <cellStyle name="Style 24 25" xfId="11332" xr:uid="{B6C594F2-7019-4B0D-AB78-F2E33F83E06D}"/>
    <cellStyle name="Style 24 26" xfId="11346" xr:uid="{7B4AD355-3B02-4292-954D-651E4AD68E9E}"/>
    <cellStyle name="Style 24 3" xfId="4939" xr:uid="{00000000-0005-0000-0000-000071250000}"/>
    <cellStyle name="Style 24 4" xfId="4940" xr:uid="{00000000-0005-0000-0000-000072250000}"/>
    <cellStyle name="Style 24 5" xfId="10380" xr:uid="{BB39641F-8BB6-4092-8AED-4C5D062F560B}"/>
    <cellStyle name="Style 24 6" xfId="9980" xr:uid="{4B9ACE15-DB5E-47D7-8EFA-3885EAD5EE6E}"/>
    <cellStyle name="Style 24 7" xfId="9870" xr:uid="{566E584F-0A80-4213-9B4A-2EE956EF03AA}"/>
    <cellStyle name="Style 24 8" xfId="9971" xr:uid="{9F5D583E-C41C-4328-BCF5-24077892160A}"/>
    <cellStyle name="Style 24 9" xfId="9986" xr:uid="{5DD368E8-C6B5-4860-9EED-EDEC3731A298}"/>
    <cellStyle name="Style 25" xfId="4941" xr:uid="{00000000-0005-0000-0000-000073250000}"/>
    <cellStyle name="Style 25 10" xfId="9993" xr:uid="{C24A2131-C6A0-41F3-A09C-14C0F82C842C}"/>
    <cellStyle name="Style 25 11" xfId="9885" xr:uid="{3CA6C7D4-D3C1-4724-8B00-9C5B5E386703}"/>
    <cellStyle name="Style 25 12" xfId="9893" xr:uid="{57146241-0736-40A9-AA40-F773B10B3DB9}"/>
    <cellStyle name="Style 25 13" xfId="10001" xr:uid="{B4E2B670-7CA8-4607-9E61-8F96A0621C9F}"/>
    <cellStyle name="Style 25 14" xfId="9901" xr:uid="{7DB1643F-A63C-4496-BE85-82D3C0759166}"/>
    <cellStyle name="Style 25 15" xfId="10009" xr:uid="{2732BC7F-C587-412F-BE70-0F051313514A}"/>
    <cellStyle name="Style 25 16" xfId="10017" xr:uid="{868B5D74-E64F-4ECA-991B-DA467D7B4142}"/>
    <cellStyle name="Style 25 17" xfId="9909" xr:uid="{46685FB2-63FC-4AEC-BD67-18460A75B797}"/>
    <cellStyle name="Style 25 18" xfId="10025" xr:uid="{B00C3EB7-0F33-482D-A7F0-FAD56F5126B5}"/>
    <cellStyle name="Style 25 19" xfId="10033" xr:uid="{8C55AF85-A526-4BC7-BCBB-55ECA929DBCC}"/>
    <cellStyle name="Style 25 2" xfId="4942" xr:uid="{00000000-0005-0000-0000-000074250000}"/>
    <cellStyle name="Style 25 2 10" xfId="9891" xr:uid="{99397199-827E-4D58-B31A-560C69D49E1D}"/>
    <cellStyle name="Style 25 2 11" xfId="10000" xr:uid="{AC4AED01-CBCA-4F7E-9E18-EC0F539E404B}"/>
    <cellStyle name="Style 25 2 12" xfId="9900" xr:uid="{9E0F7AFF-99D2-4659-99EC-E7FE217B2960}"/>
    <cellStyle name="Style 25 2 13" xfId="10008" xr:uid="{E3E2D3A2-D446-4BEC-A678-0AA5F95843C8}"/>
    <cellStyle name="Style 25 2 14" xfId="10015" xr:uid="{8DCF3C5C-AF2E-4D53-AF52-8D61A6D2F669}"/>
    <cellStyle name="Style 25 2 15" xfId="9908" xr:uid="{E984CF98-41C6-4539-BB98-77FA16DE98E4}"/>
    <cellStyle name="Style 25 2 16" xfId="10024" xr:uid="{3D69D5BA-0F51-4458-A0A6-08F5B18AE294}"/>
    <cellStyle name="Style 25 2 17" xfId="10032" xr:uid="{A258DED0-6756-44AA-A529-F9DC24805127}"/>
    <cellStyle name="Style 25 2 18" xfId="9916" xr:uid="{D310D97C-8DC0-4355-ACCD-20B42AB444BB}"/>
    <cellStyle name="Style 25 2 19" xfId="9924" xr:uid="{DF2C24A4-6B09-477A-891B-16F5D7844F18}"/>
    <cellStyle name="Style 25 2 2" xfId="10382" xr:uid="{5CA6F40C-ACE9-43A3-A8D4-E5784659E7C8}"/>
    <cellStyle name="Style 25 2 20" xfId="10040" xr:uid="{74ABB01A-2DBD-4F47-A279-AAD8EA7FA90C}"/>
    <cellStyle name="Style 25 2 21" xfId="9932" xr:uid="{EEB080A6-C946-4E52-BFC8-4D9E76525834}"/>
    <cellStyle name="Style 25 2 22" xfId="11330" xr:uid="{CC677999-CADE-4E7D-9B9C-97181FBC5458}"/>
    <cellStyle name="Style 25 2 23" xfId="11344" xr:uid="{E9387396-2B1C-47CC-9FEF-6846589A4C4B}"/>
    <cellStyle name="Style 25 2 3" xfId="9975" xr:uid="{38614DF5-9280-4A35-8EEE-7062F3939635}"/>
    <cellStyle name="Style 25 2 4" xfId="9868" xr:uid="{B8D9EDBF-BE3F-4C74-BB5A-E33D9060A78E}"/>
    <cellStyle name="Style 25 2 5" xfId="9968" xr:uid="{F4F30F93-B4FB-4CA0-A4F4-51A839391331}"/>
    <cellStyle name="Style 25 2 6" xfId="9978" xr:uid="{56BAF4EA-BFE4-4F2E-AD25-04BB9AA03325}"/>
    <cellStyle name="Style 25 2 7" xfId="9876" xr:uid="{440F3D55-DCA8-4B8A-8AE7-601253C3E3F6}"/>
    <cellStyle name="Style 25 2 8" xfId="9992" xr:uid="{B7B282FA-4BEC-423E-A919-E94CF50031AF}"/>
    <cellStyle name="Style 25 2 9" xfId="9884" xr:uid="{1D961BA2-5012-459B-9F8E-2956C0EB273D}"/>
    <cellStyle name="Style 25 20" xfId="9917" xr:uid="{FDFD2408-93DD-441D-8954-5E041F113DBE}"/>
    <cellStyle name="Style 25 21" xfId="9925" xr:uid="{C9B55E49-3422-4F25-9010-2F716A5C4277}"/>
    <cellStyle name="Style 25 22" xfId="10041" xr:uid="{986D9DC5-4B95-47F0-96B1-5423B0FF2BDB}"/>
    <cellStyle name="Style 25 23" xfId="9933" xr:uid="{16361AB5-270D-4AA9-9734-AA9447E80BF0}"/>
    <cellStyle name="Style 25 24" xfId="11331" xr:uid="{8257BB39-1492-4F01-A355-F301BB47FDB9}"/>
    <cellStyle name="Style 25 25" xfId="11345" xr:uid="{98DD7A4B-A6A6-4155-8D54-5124344AD670}"/>
    <cellStyle name="Style 25 3" xfId="4943" xr:uid="{00000000-0005-0000-0000-000075250000}"/>
    <cellStyle name="Style 25 4" xfId="10381" xr:uid="{A30A4C0D-ECC1-4165-92E8-4139E175A25F}"/>
    <cellStyle name="Style 25 5" xfId="9976" xr:uid="{CDEB53A8-4A38-4C67-898A-9CE061851509}"/>
    <cellStyle name="Style 25 6" xfId="9869" xr:uid="{3510ACF5-7EFC-430E-A10D-1B9EB7891D29}"/>
    <cellStyle name="Style 25 7" xfId="9969" xr:uid="{1004CCD6-BE16-4EC9-B9B7-BB37ED0CA01A}"/>
    <cellStyle name="Style 25 8" xfId="9981" xr:uid="{6DECD1C9-254D-46AB-8465-7013A5F18A2A}"/>
    <cellStyle name="Style 25 9" xfId="9877" xr:uid="{B7F2F9D1-62DB-452A-9478-16A1622BA55A}"/>
    <cellStyle name="Style 26" xfId="4944" xr:uid="{00000000-0005-0000-0000-000076250000}"/>
    <cellStyle name="Style 26 10" xfId="9875" xr:uid="{BF6491EA-220E-4FA7-8612-57944E88CC2D}"/>
    <cellStyle name="Style 26 11" xfId="9991" xr:uid="{A166BE0D-F273-4EEF-ABCB-D623DC1D239A}"/>
    <cellStyle name="Style 26 12" xfId="9883" xr:uid="{25294F69-830F-4D63-A8C8-4A665A102972}"/>
    <cellStyle name="Style 26 13" xfId="9886" xr:uid="{A370F180-CD34-4185-B98E-F67D888691D8}"/>
    <cellStyle name="Style 26 14" xfId="9999" xr:uid="{3224E062-F3FE-42D3-95FA-0AAA5A9438DF}"/>
    <cellStyle name="Style 26 15" xfId="9898" xr:uid="{3267BBC2-92DC-421D-A79B-99F09A81D1B6}"/>
    <cellStyle name="Style 26 16" xfId="10007" xr:uid="{CCC50AF1-641A-4D9A-ABC4-AC41C280ACB9}"/>
    <cellStyle name="Style 26 17" xfId="10010" xr:uid="{D38C72C1-7629-4ADE-B746-B6D5CEFA1537}"/>
    <cellStyle name="Style 26 18" xfId="9907" xr:uid="{6405FB1C-A40D-44DF-9D81-02AB4366CF25}"/>
    <cellStyle name="Style 26 19" xfId="10023" xr:uid="{BF892944-865E-44B0-95A5-D45429961906}"/>
    <cellStyle name="Style 26 2" xfId="4945" xr:uid="{00000000-0005-0000-0000-000077250000}"/>
    <cellStyle name="Style 26 20" xfId="10031" xr:uid="{F9CA4446-FF70-43F8-B08F-D46E38E42037}"/>
    <cellStyle name="Style 26 21" xfId="9915" xr:uid="{E0F7210B-2A16-4C7E-87BA-63A3677E3706}"/>
    <cellStyle name="Style 26 22" xfId="9923" xr:uid="{2272CD0E-2BF4-458B-8005-65D157BD577C}"/>
    <cellStyle name="Style 26 23" xfId="10039" xr:uid="{00F46DB1-6239-4957-B595-666EBBA67C88}"/>
    <cellStyle name="Style 26 24" xfId="9930" xr:uid="{A5C84765-AE71-4082-802C-2674C399FFF1}"/>
    <cellStyle name="Style 26 25" xfId="11329" xr:uid="{0E3F1590-6592-474D-9B47-E32E02646F6A}"/>
    <cellStyle name="Style 26 26" xfId="11343" xr:uid="{FD2714B0-2C2A-45DB-A53F-48F85CE32B08}"/>
    <cellStyle name="Style 26 3" xfId="4946" xr:uid="{00000000-0005-0000-0000-000078250000}"/>
    <cellStyle name="Style 26 4" xfId="4947" xr:uid="{00000000-0005-0000-0000-000079250000}"/>
    <cellStyle name="Style 26 5" xfId="10383" xr:uid="{B5A7D01A-0B4F-43B1-B31A-B5B7064F28C4}"/>
    <cellStyle name="Style 26 6" xfId="9973" xr:uid="{6EBDFCA2-8CC1-415E-8B67-326DFC107C63}"/>
    <cellStyle name="Style 26 7" xfId="9867" xr:uid="{517575A3-D77E-44E0-9152-60E4AECADABF}"/>
    <cellStyle name="Style 26 8" xfId="9967" xr:uid="{10E17D77-E701-436F-B6D9-04D7F8338025}"/>
    <cellStyle name="Style 26 9" xfId="9970" xr:uid="{6C29B22D-9D18-4AB6-BF65-26746C01687E}"/>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Aligned 2 2" xfId="10389" xr:uid="{665EABB1-1ADC-4752-86B7-DACA31F08AE5}"/>
    <cellStyle name="Table Head Aligned 2 3" xfId="11398" xr:uid="{CE90626E-82C9-4BEA-A93B-43C5F5E567FC}"/>
    <cellStyle name="Table Head Aligned 3" xfId="9848" xr:uid="{462B0DFC-4FA5-41B5-8CE6-EE81A0372113}"/>
    <cellStyle name="Table Head Aligned 4" xfId="9855" xr:uid="{B2AC111C-CA1E-4583-BAE2-5410985867D4}"/>
    <cellStyle name="Table Head Aligned 5" xfId="9958" xr:uid="{3A73A828-44D8-4E29-85EC-4B5D148B3327}"/>
    <cellStyle name="Table Head Aligned 6" xfId="9862" xr:uid="{5E3AE070-50EB-401C-A85E-FBA862A8ADAA}"/>
    <cellStyle name="Table Head Aligned 7" xfId="9961" xr:uid="{AFA988B3-3699-48DA-AF59-F76F96FF9581}"/>
    <cellStyle name="Table Head Aligned 8" xfId="9865" xr:uid="{46CE3986-2473-4E0B-BFA2-DE1EDB3818E0}"/>
    <cellStyle name="Table Head Blue" xfId="5038" xr:uid="{00000000-0005-0000-0000-0000D5250000}"/>
    <cellStyle name="Table Head Green" xfId="5039" xr:uid="{00000000-0005-0000-0000-0000D6250000}"/>
    <cellStyle name="Table Head Green 2" xfId="6211" xr:uid="{00000000-0005-0000-0000-0000D7250000}"/>
    <cellStyle name="Table Head Green 2 2" xfId="10390" xr:uid="{288D9D01-DD9E-4D3D-B803-579C47D2D018}"/>
    <cellStyle name="Table Head Green 2 3" xfId="11399" xr:uid="{749E985A-E382-495F-A465-D1DA51A286F4}"/>
    <cellStyle name="Table Head Green 3" xfId="9846" xr:uid="{693D42CC-EB9A-4460-BA8E-6E55BCDF105B}"/>
    <cellStyle name="Table Head Green 4" xfId="9853" xr:uid="{BB5A3E2D-F67A-43C7-B92B-F9C608265F31}"/>
    <cellStyle name="Table Head Green 5" xfId="9957" xr:uid="{02C9B366-C9B7-40CF-9A0D-C05CB1B1DCCB}"/>
    <cellStyle name="Table Head Green 6" xfId="9861" xr:uid="{07033D42-A382-45BD-8B04-B39C8EEFCFEE}"/>
    <cellStyle name="Table Head Green 7" xfId="9960" xr:uid="{472A14AA-970B-42BC-AB64-70381A42C6EF}"/>
    <cellStyle name="Table Head Green 8" xfId="9864" xr:uid="{F4903B03-9DDF-487B-B88F-57A1B3EE0CE7}"/>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Border 2" xfId="9805" xr:uid="{A9BA181F-EB56-4DF9-9F40-5B8787B96B35}"/>
    <cellStyle name="TableBorder 3" xfId="9810" xr:uid="{8FF59A40-8192-4BB3-ADB2-1EE2A0264159}"/>
    <cellStyle name="TableBorder 4" xfId="9851" xr:uid="{F1583D58-AF96-421B-A81A-9EA791DA84DA}"/>
    <cellStyle name="TableBorder 5" xfId="9856" xr:uid="{F72BAB37-30BC-404E-9586-58A2DEBB86FC}"/>
    <cellStyle name="TableBorder 6" xfId="9955" xr:uid="{DDE16894-3D4E-42A0-ADA7-657DE55075AD}"/>
    <cellStyle name="TableBorder 7" xfId="9963" xr:uid="{F09EB813-51BB-428B-8F29-9DC5850BC5C2}"/>
    <cellStyle name="TableColumnHeader" xfId="5047" xr:uid="{00000000-0005-0000-0000-0000DF250000}"/>
    <cellStyle name="TableColumnHeader 10" xfId="9809" xr:uid="{E00335AD-144E-49CB-841C-273EE8BE8470}"/>
    <cellStyle name="TableColumnHeader 11" xfId="9847" xr:uid="{7B02DF55-B2AA-44FF-96DB-B59358445EFA}"/>
    <cellStyle name="TableColumnHeader 12" xfId="9951" xr:uid="{B7B84260-1E76-44C6-A2C6-6D06DF30153A}"/>
    <cellStyle name="TableColumnHeader 13" xfId="9854" xr:uid="{A2DCE9FB-6443-40E6-8E86-DC9EFD7602FC}"/>
    <cellStyle name="TableColumnHeader 14" xfId="9956" xr:uid="{0362C231-5A80-4473-99F1-64A2F2D993B4}"/>
    <cellStyle name="TableColumnHeader 15" xfId="9858" xr:uid="{D0871736-5FC8-4C20-ACA7-7D49108C6B7E}"/>
    <cellStyle name="TableColumnHeader 16" xfId="9959" xr:uid="{ABB9EE7B-3BE9-498C-890A-3C4525119932}"/>
    <cellStyle name="TableColumnHeader 17" xfId="9859" xr:uid="{87387518-9D3D-4137-BAF2-98385E168A4C}"/>
    <cellStyle name="TableColumnHeader 18" xfId="9860" xr:uid="{93B44EE9-54F0-46E7-A1E0-81886B2540CB}"/>
    <cellStyle name="TableColumnHeader 19" xfId="9863" xr:uid="{90A9DCA6-51DB-41AC-9746-17B63A31C812}"/>
    <cellStyle name="TableColumnHeader 2" xfId="8566" xr:uid="{00000000-0005-0000-0000-0000E0250000}"/>
    <cellStyle name="TableColumnHeader 2 10" xfId="10280" xr:uid="{4B347B30-A013-4588-B90F-E8DBB6D5E5BC}"/>
    <cellStyle name="TableColumnHeader 2 11" xfId="10282" xr:uid="{FE218B7D-9ADB-48B0-A536-82BBD1471E96}"/>
    <cellStyle name="TableColumnHeader 2 12" xfId="10543" xr:uid="{B8960B93-B2E8-4E27-BEA0-30FEBD5AE801}"/>
    <cellStyle name="TableColumnHeader 2 13" xfId="10284" xr:uid="{AF1BEF17-DB10-473D-B58E-7C45BEB52A6A}"/>
    <cellStyle name="TableColumnHeader 2 14" xfId="10549" xr:uid="{969C330B-A8C1-410F-B001-14E030171A28}"/>
    <cellStyle name="TableColumnHeader 2 15" xfId="10555" xr:uid="{C5DBDF85-11A8-4A7A-BD2E-9040005B4DA0}"/>
    <cellStyle name="TableColumnHeader 2 16" xfId="10293" xr:uid="{A06B229E-A787-40D0-A760-A1A25969991D}"/>
    <cellStyle name="TableColumnHeader 2 17" xfId="10553" xr:uid="{6E394384-9B83-4D67-9EAC-EB361B14366E}"/>
    <cellStyle name="TableColumnHeader 2 18" xfId="10300" xr:uid="{3CD516A6-E00F-4557-AE14-42B61E00F586}"/>
    <cellStyle name="TableColumnHeader 2 19" xfId="10304" xr:uid="{A08495D4-FF91-4972-8B64-827041BA330D}"/>
    <cellStyle name="TableColumnHeader 2 2" xfId="10606" xr:uid="{6377A473-EC5E-4CCA-99B9-426548D0DBC8}"/>
    <cellStyle name="TableColumnHeader 2 20" xfId="10319" xr:uid="{F804AA45-363D-4AD1-82AC-042D9A4D7718}"/>
    <cellStyle name="TableColumnHeader 2 21" xfId="10561" xr:uid="{ED470A00-5726-44A5-838C-91058E4FFFF6}"/>
    <cellStyle name="TableColumnHeader 2 22" xfId="10322" xr:uid="{9B6B0EFD-686A-4BAC-9220-793BD57AACCC}"/>
    <cellStyle name="TableColumnHeader 2 23" xfId="11354" xr:uid="{F8AB6307-8A64-4F24-8E3D-F46B019B1038}"/>
    <cellStyle name="TableColumnHeader 2 24" xfId="11418" xr:uid="{87F2BC71-75BE-4755-8182-2D4743DB7CB2}"/>
    <cellStyle name="TableColumnHeader 2 25" xfId="11417" xr:uid="{93F398F6-960C-46FB-BE2B-2755D42094C2}"/>
    <cellStyle name="TableColumnHeader 2 3" xfId="10536" xr:uid="{384724FA-AAA4-4659-A48E-D87269F2A73C}"/>
    <cellStyle name="TableColumnHeader 2 4" xfId="10260" xr:uid="{460457BA-70CE-4197-B183-710743CB28C1}"/>
    <cellStyle name="TableColumnHeader 2 5" xfId="10534" xr:uid="{B3C73B3C-0970-493B-9480-B6EE85B2C292}"/>
    <cellStyle name="TableColumnHeader 2 6" xfId="10271" xr:uid="{5A844C53-C61F-42FA-9A09-4332A7EAF419}"/>
    <cellStyle name="TableColumnHeader 2 7" xfId="10540" xr:uid="{33E56212-4DCB-4901-B05D-527C9AD62F57}"/>
    <cellStyle name="TableColumnHeader 2 8" xfId="10538" xr:uid="{18C12172-4D6C-46A9-A2C9-713A6935DAE3}"/>
    <cellStyle name="TableColumnHeader 2 9" xfId="10275" xr:uid="{5B098792-1606-4AAE-B6F6-B6528C16ED66}"/>
    <cellStyle name="TableColumnHeader 20" xfId="9964" xr:uid="{ACF43920-63FB-43DC-8A87-5C29DADAFEFB}"/>
    <cellStyle name="TableColumnHeader 21" xfId="9866" xr:uid="{A0E25D30-FC08-4D4B-9EB6-BC5DBC2971BA}"/>
    <cellStyle name="TableColumnHeader 22" xfId="11328" xr:uid="{A03C0B1B-68F5-48EC-B50B-DE2A925E19EF}"/>
    <cellStyle name="TableColumnHeader 23" xfId="11323" xr:uid="{F96F697B-3DA8-4292-9897-DEF968484DEE}"/>
    <cellStyle name="TableColumnHeader 24" xfId="11324" xr:uid="{EA45A92F-A77F-47F5-9F8E-63310BF5B173}"/>
    <cellStyle name="TableColumnHeader 3" xfId="10388" xr:uid="{6FC8AC77-F5B1-4439-8B2C-3FC334BCAEE5}"/>
    <cellStyle name="TableColumnHeader 4" xfId="9802" xr:uid="{CBC97F94-4016-4DCF-992F-38685BFD3265}"/>
    <cellStyle name="TableColumnHeader 5" xfId="9843" xr:uid="{E39CFC79-839E-4736-A0F3-FF1304D66A1B}"/>
    <cellStyle name="TableColumnHeader 6" xfId="9803" xr:uid="{5BFE412A-C490-478D-9C6D-4710073B12D8}"/>
    <cellStyle name="TableColumnHeader 7" xfId="9806" xr:uid="{F2669B56-0599-4138-8727-078BB99E9FC6}"/>
    <cellStyle name="TableColumnHeader 8" xfId="9807" xr:uid="{23FF0E35-C6EA-48A9-B34A-4F18691CF774}"/>
    <cellStyle name="TableColumnHeader 9" xfId="9845" xr:uid="{5072FB5C-305A-4875-B5A5-09385BA7FDC9}"/>
    <cellStyle name="TableHeading" xfId="5048" xr:uid="{00000000-0005-0000-0000-0000E1250000}"/>
    <cellStyle name="TableHeading 2" xfId="9804" xr:uid="{97930B72-CAD8-452F-87F0-F0AE102CE2B3}"/>
    <cellStyle name="TableHeading 3" xfId="9808" xr:uid="{F9FB626C-835C-4012-9BAD-53107D83226C}"/>
    <cellStyle name="TableHeading 4" xfId="9849" xr:uid="{1AAE1E8C-8304-4C87-8DA6-29569E562599}"/>
    <cellStyle name="TableHeading 5" xfId="9852" xr:uid="{B7DFF702-4A92-4B5C-82C5-A5279266D039}"/>
    <cellStyle name="TableHeading 6" xfId="9954" xr:uid="{F0A198CF-5C29-4DEB-BA18-145775A4B7AC}"/>
    <cellStyle name="TableHeading 7" xfId="9962" xr:uid="{C52BB61D-4CB0-449A-8EA0-A59C028EB101}"/>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st a style 2 2" xfId="10391" xr:uid="{8C205927-D920-44F7-B225-0E5283273E9B}"/>
    <cellStyle name="test a style 2 3" xfId="11400" xr:uid="{BE4076BE-FFF5-4D52-A4FD-6C414D80228C}"/>
    <cellStyle name="test a style 3" xfId="9842" xr:uid="{D73EF639-0E3F-4635-85E6-FFACB0830FCB}"/>
    <cellStyle name="test a style 4" xfId="9844" xr:uid="{53E1490B-A6E0-4C72-BAAE-BA86A4E0E787}"/>
    <cellStyle name="test a style 5" xfId="9950" xr:uid="{5B189A68-7C07-4F56-B437-7892CBE32057}"/>
    <cellStyle name="test a style 6" xfId="9850" xr:uid="{B24CDEA2-4B7D-43A4-9A77-1ECE499E783F}"/>
    <cellStyle name="test a style 7" xfId="9953" xr:uid="{07F1922A-43FE-48F4-8CA7-EDB9D1DBB0F9}"/>
    <cellStyle name="test a style 8" xfId="9857" xr:uid="{A521D71D-419C-4222-B708-78ED576353E1}"/>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1 10" xfId="11022" xr:uid="{28EBA8A6-C330-424E-9415-8780B2BFA680}"/>
    <cellStyle name="Total 2 11 11" xfId="10705" xr:uid="{F8E18BA4-F8AA-42F0-A219-00957F6C2DD4}"/>
    <cellStyle name="Total 2 11 12" xfId="11093" xr:uid="{7F9E8E3A-E45A-48A0-A1A5-40758643C31C}"/>
    <cellStyle name="Total 2 11 13" xfId="11116" xr:uid="{F47FE5FF-528D-4DC4-9E73-103CED94D3F6}"/>
    <cellStyle name="Total 2 11 14" xfId="11144" xr:uid="{EB58BB5E-A5FA-4B72-85E2-907BE475C717}"/>
    <cellStyle name="Total 2 11 15" xfId="11192" xr:uid="{9D2D01AF-9785-45D6-935D-0ADA59597BAD}"/>
    <cellStyle name="Total 2 11 16" xfId="11222" xr:uid="{D329621E-CB99-40C9-AFBC-41284E05F1F3}"/>
    <cellStyle name="Total 2 11 17" xfId="10720" xr:uid="{D2E5F2C4-8E28-4A7B-8A30-F22FD411D3D3}"/>
    <cellStyle name="Total 2 11 18" xfId="11274" xr:uid="{DE0A8E68-F884-49B3-A9EA-34E9CC01B55C}"/>
    <cellStyle name="Total 2 11 19" xfId="11300" xr:uid="{DC2959B8-47AC-46E7-A398-626F213B7698}"/>
    <cellStyle name="Total 2 11 2" xfId="10640" xr:uid="{8D018346-60D7-4B7A-94FE-4F9857D260E8}"/>
    <cellStyle name="Total 2 11 20" xfId="11429" xr:uid="{6CF7D656-B59D-4B38-8EB5-6AEB5CA0924F}"/>
    <cellStyle name="Total 2 11 21" xfId="11451" xr:uid="{19192763-34C4-4C7F-BE52-606AC9BDFD45}"/>
    <cellStyle name="Total 2 11 22" xfId="11471" xr:uid="{7444C5A3-5AEE-4A2A-AF17-F22C601CBBE9}"/>
    <cellStyle name="Total 2 11 3" xfId="10796" xr:uid="{58CBDA89-3376-4CF1-B33E-1D997B953C8E}"/>
    <cellStyle name="Total 2 11 4" xfId="10838" xr:uid="{9BC6BD5C-83C5-4C71-A2B5-1A1ABA6323B2}"/>
    <cellStyle name="Total 2 11 5" xfId="10866" xr:uid="{C155C084-620A-4871-A8AF-F4A472154295}"/>
    <cellStyle name="Total 2 11 6" xfId="10667" xr:uid="{C3991DB8-E5DB-4EAD-BC80-F3D19B2854C2}"/>
    <cellStyle name="Total 2 11 7" xfId="10929" xr:uid="{38F65309-54C7-4A85-ADF6-782B1CD0E766}"/>
    <cellStyle name="Total 2 11 8" xfId="10675" xr:uid="{AA07C63B-E755-4360-AFFA-628B1E5783B3}"/>
    <cellStyle name="Total 2 11 9" xfId="10985" xr:uid="{3B7C0DF3-56BD-4278-BA05-102BAA760EF4}"/>
    <cellStyle name="Total 2 12" xfId="10740" xr:uid="{751703FE-8277-451D-85ED-FC6682FDC8C6}"/>
    <cellStyle name="Total 2 13" xfId="10825" xr:uid="{8BC53B83-BDA6-498C-BA74-0DFB44C450AE}"/>
    <cellStyle name="Total 2 14" xfId="10920" xr:uid="{AE6DA8EC-F9D0-4087-875A-8D73BB26D99B}"/>
    <cellStyle name="Total 2 15" xfId="11011" xr:uid="{11D5ED55-93A9-4D64-BE9A-5C3FDAD10C5B}"/>
    <cellStyle name="Total 2 16" xfId="11061" xr:uid="{DC3E3F58-390E-41CF-8742-FE053A57C216}"/>
    <cellStyle name="Total 2 17" xfId="11183" xr:uid="{902DA9CC-C1EA-4091-8D17-97D9E58C2ABD}"/>
    <cellStyle name="Total 2 18" xfId="11251" xr:uid="{9EA3DB8A-E0EE-434E-AEAE-045565C40268}"/>
    <cellStyle name="Total 2 2" xfId="69" xr:uid="{00000000-0005-0000-0000-0000FC250000}"/>
    <cellStyle name="Total 2 2 10" xfId="11244" xr:uid="{A40FDDE8-0BD2-4E26-B85C-A433C346742B}"/>
    <cellStyle name="Total 2 2 2" xfId="89" xr:uid="{00000000-0005-0000-0000-0000FD250000}"/>
    <cellStyle name="Total 2 2 2 2" xfId="9771" xr:uid="{00000000-0005-0000-0000-0000FE250000}"/>
    <cellStyle name="Total 2 2 2 2 10" xfId="11042" xr:uid="{2057CB54-3041-4C20-9D15-2DA5B5EB4F82}"/>
    <cellStyle name="Total 2 2 2 2 11" xfId="11079" xr:uid="{C3AEF0C5-544A-47AA-AFEB-A1AEC9B1DF89}"/>
    <cellStyle name="Total 2 2 2 2 12" xfId="11111" xr:uid="{5AB16C52-8318-400D-85EB-5B85947052B5}"/>
    <cellStyle name="Total 2 2 2 2 13" xfId="11136" xr:uid="{C0E4489D-ED9F-4D4D-B7DD-86042295712D}"/>
    <cellStyle name="Total 2 2 2 2 14" xfId="11162" xr:uid="{CF3CC077-AA06-4C2F-9865-E375A1B8A15C}"/>
    <cellStyle name="Total 2 2 2 2 15" xfId="11212" xr:uid="{026D66FE-7976-416F-9AEC-5CAFCC2DA592}"/>
    <cellStyle name="Total 2 2 2 2 16" xfId="11240" xr:uid="{66117AB8-45A0-4C90-B792-0A34BF1C2BD2}"/>
    <cellStyle name="Total 2 2 2 2 17" xfId="11267" xr:uid="{6E87BFEE-D851-4140-8D5C-972C71A20DE7}"/>
    <cellStyle name="Total 2 2 2 2 18" xfId="11294" xr:uid="{6FF107B8-5004-478A-AFA7-16A4CB4E7A63}"/>
    <cellStyle name="Total 2 2 2 2 19" xfId="11320" xr:uid="{502C40E2-6E8F-4BF8-967E-68C1F742B32E}"/>
    <cellStyle name="Total 2 2 2 2 2" xfId="10774" xr:uid="{38839C95-11D7-45B1-9A4A-D39505452EB7}"/>
    <cellStyle name="Total 2 2 2 2 20" xfId="11447" xr:uid="{4F8A6D59-7AAD-440A-9BD3-10FA035C6373}"/>
    <cellStyle name="Total 2 2 2 2 21" xfId="11465" xr:uid="{32B46CA8-F961-4DB7-A534-D8BEF6C62C56}"/>
    <cellStyle name="Total 2 2 2 2 22" xfId="11491" xr:uid="{C4C98BF5-7DF3-45CD-8604-A87ACF5B8BB5}"/>
    <cellStyle name="Total 2 2 2 2 3" xfId="10816" xr:uid="{0A21F256-46AE-4535-85BE-07C62EEAC975}"/>
    <cellStyle name="Total 2 2 2 2 4" xfId="10858" xr:uid="{AFA90A15-6451-4197-B898-BBE6A8592A60}"/>
    <cellStyle name="Total 2 2 2 2 5" xfId="10886" xr:uid="{67B52BFA-3160-444A-B16E-ABF41F7D934F}"/>
    <cellStyle name="Total 2 2 2 2 6" xfId="10901" xr:uid="{235B40D6-4651-4EC3-914A-4100258F222A}"/>
    <cellStyle name="Total 2 2 2 2 7" xfId="10949" xr:uid="{4126D7CB-E9CC-4B7B-91CC-E23874D5BC6B}"/>
    <cellStyle name="Total 2 2 2 2 8" xfId="10978" xr:uid="{BD782D16-C70E-49FF-BC26-85ACC86B3D17}"/>
    <cellStyle name="Total 2 2 2 2 9" xfId="11005" xr:uid="{3300BF85-017A-4E99-A038-269B6058BF38}"/>
    <cellStyle name="Total 2 2 2 3" xfId="10722" xr:uid="{B2AE06FC-3EFC-4850-A30E-5E76DFF69534}"/>
    <cellStyle name="Total 2 2 2 4" xfId="10778" xr:uid="{4AB409E6-FFC3-4556-BB22-0CA5D6EC2A9F}"/>
    <cellStyle name="Total 2 2 2 5" xfId="10902" xr:uid="{0296F8B6-22B0-4417-A02C-2F9C2465C6CB}"/>
    <cellStyle name="Total 2 2 2 6" xfId="10958" xr:uid="{83A63A6F-6F69-462C-8FB8-B0D13894D018}"/>
    <cellStyle name="Total 2 2 2 7" xfId="11043" xr:uid="{F2EC3E72-D1C6-4FAD-83E2-C7A4108AE367}"/>
    <cellStyle name="Total 2 2 2 8" xfId="11165" xr:uid="{846AF01C-3BFB-4DC1-8F24-E4AF677D34FA}"/>
    <cellStyle name="Total 2 2 2 9" xfId="11189" xr:uid="{3B33CADD-C822-480B-AB04-F0F0BA58E33A}"/>
    <cellStyle name="Total 2 2 3" xfId="9757" xr:uid="{00000000-0005-0000-0000-0000FF250000}"/>
    <cellStyle name="Total 2 2 3 10" xfId="11028" xr:uid="{8C4CDAEB-EBEC-4040-BBEB-0D0F93A3760F}"/>
    <cellStyle name="Total 2 2 3 11" xfId="10695" xr:uid="{24B42AE5-F5EA-4B05-9410-134144C3B3BE}"/>
    <cellStyle name="Total 2 2 3 12" xfId="11099" xr:uid="{4627745E-9623-4189-BBC7-959FE86B3A2E}"/>
    <cellStyle name="Total 2 2 3 13" xfId="11122" xr:uid="{AFDB237F-2509-4A6F-8E2E-B180D912181F}"/>
    <cellStyle name="Total 2 2 3 14" xfId="11150" xr:uid="{19843357-1441-47B8-8B1F-3AE0DAB2F737}"/>
    <cellStyle name="Total 2 2 3 15" xfId="11198" xr:uid="{FC1E4647-64D8-4B35-BA40-4A212513FFC3}"/>
    <cellStyle name="Total 2 2 3 16" xfId="11228" xr:uid="{9869646C-1A42-461E-BA16-B758DB57FF21}"/>
    <cellStyle name="Total 2 2 3 17" xfId="11257" xr:uid="{1F17AB98-BAF8-4F85-B4E9-1C5F43915FDC}"/>
    <cellStyle name="Total 2 2 3 18" xfId="11280" xr:uid="{6AEFC17A-628A-4077-A839-40DF4B49E768}"/>
    <cellStyle name="Total 2 2 3 19" xfId="11306" xr:uid="{D9D9B5DF-A6D1-4BF0-BBF1-A9106E259D67}"/>
    <cellStyle name="Total 2 2 3 2" xfId="10646" xr:uid="{88D188C1-8827-4BD2-918B-01C1F00BC08C}"/>
    <cellStyle name="Total 2 2 3 20" xfId="11435" xr:uid="{E0C9CE2E-DD0E-4978-BF1D-B77D59EEBCC6}"/>
    <cellStyle name="Total 2 2 3 21" xfId="11455" xr:uid="{55838338-DD8B-4620-AEB2-35E2272D8CEB}"/>
    <cellStyle name="Total 2 2 3 22" xfId="11477" xr:uid="{841EC4BA-43E0-4434-A820-04924AC41819}"/>
    <cellStyle name="Total 2 2 3 3" xfId="10802" xr:uid="{49B8DE71-B669-4D35-BFC2-61C1742BFE01}"/>
    <cellStyle name="Total 2 2 3 4" xfId="10844" xr:uid="{29455088-1DC8-4F90-865E-6003DD6B8003}"/>
    <cellStyle name="Total 2 2 3 5" xfId="10872" xr:uid="{FA9383F8-941D-4EEC-8F42-17EE40BF7C96}"/>
    <cellStyle name="Total 2 2 3 6" xfId="10655" xr:uid="{8EEFA87E-2F9F-4DC1-A99E-5A89F84BFBB7}"/>
    <cellStyle name="Total 2 2 3 7" xfId="10935" xr:uid="{C2390C4F-7451-44C3-B78C-3C7F79ADC7B6}"/>
    <cellStyle name="Total 2 2 3 8" xfId="10682" xr:uid="{8E91BFC0-1D0B-4282-ADB6-A41D5A92D69E}"/>
    <cellStyle name="Total 2 2 3 9" xfId="10991" xr:uid="{38E449DA-3AE9-471A-A9B1-16976D98E703}"/>
    <cellStyle name="Total 2 2 4" xfId="10734" xr:uid="{070EB775-0F74-4090-8D96-A60EC434E989}"/>
    <cellStyle name="Total 2 2 5" xfId="10818" xr:uid="{E414D675-32D4-42BB-82FE-DCD68C3084C0}"/>
    <cellStyle name="Total 2 2 6" xfId="10914" xr:uid="{83AF00FE-8B16-4EDC-A64B-F8622D735E88}"/>
    <cellStyle name="Total 2 2 7" xfId="10980" xr:uid="{5D44F5FB-A0F1-42C7-BCA8-DF091FF3D4FD}"/>
    <cellStyle name="Total 2 2 8" xfId="11055" xr:uid="{E3133F44-5620-4A62-8DBB-2E317450B611}"/>
    <cellStyle name="Total 2 2 9" xfId="11177" xr:uid="{8061A491-0A83-44C9-90A1-CB33F8682ADC}"/>
    <cellStyle name="Total 2 3" xfId="83" xr:uid="{00000000-0005-0000-0000-000000260000}"/>
    <cellStyle name="Total 2 3 2" xfId="9765" xr:uid="{00000000-0005-0000-0000-000001260000}"/>
    <cellStyle name="Total 2 3 2 10" xfId="11036" xr:uid="{990C1A87-61DB-4753-9494-DD11E1099ED3}"/>
    <cellStyle name="Total 2 3 2 11" xfId="11073" xr:uid="{C78CFC75-21A8-4532-A00E-FF45CA55928A}"/>
    <cellStyle name="Total 2 3 2 12" xfId="11105" xr:uid="{60FE33A8-42A5-4A82-968F-CC79720F06E9}"/>
    <cellStyle name="Total 2 3 2 13" xfId="11130" xr:uid="{F563AE64-8A88-4342-BB3C-229638C650B4}"/>
    <cellStyle name="Total 2 3 2 14" xfId="11156" xr:uid="{E760905A-40FE-4578-87EA-3DB8D6CBEFDB}"/>
    <cellStyle name="Total 2 3 2 15" xfId="11206" xr:uid="{DEF0401E-AB75-48C2-A438-767746142CB5}"/>
    <cellStyle name="Total 2 3 2 16" xfId="11234" xr:uid="{75D4BF30-9140-4044-9FEA-145CE00D7C4A}"/>
    <cellStyle name="Total 2 3 2 17" xfId="11263" xr:uid="{05882BF6-61C9-4ABD-A798-A3BE20C07353}"/>
    <cellStyle name="Total 2 3 2 18" xfId="11288" xr:uid="{DB41475E-3F2C-4732-903D-4B37643E230C}"/>
    <cellStyle name="Total 2 3 2 19" xfId="11314" xr:uid="{15B65104-FDED-4AA8-9C5D-7F69DAA56FCE}"/>
    <cellStyle name="Total 2 3 2 2" xfId="10624" xr:uid="{BE177F21-BCFA-49C6-832F-06FF90458563}"/>
    <cellStyle name="Total 2 3 2 20" xfId="11441" xr:uid="{C34BA2A6-A4AD-4214-8C26-C1897C90497C}"/>
    <cellStyle name="Total 2 3 2 21" xfId="11461" xr:uid="{CD779B5B-0C27-4F74-8061-7B5E0DBE0D0F}"/>
    <cellStyle name="Total 2 3 2 22" xfId="11485" xr:uid="{6B96CFEB-F4BC-4401-BA03-FFE944F595E3}"/>
    <cellStyle name="Total 2 3 2 3" xfId="10810" xr:uid="{0701DC42-5006-4F10-841E-D700FC34E5C2}"/>
    <cellStyle name="Total 2 3 2 4" xfId="10852" xr:uid="{2D911668-03D1-4746-8766-01919CBD5E66}"/>
    <cellStyle name="Total 2 3 2 5" xfId="10880" xr:uid="{36C4BB70-7A5E-43D7-9827-45109085FA08}"/>
    <cellStyle name="Total 2 3 2 6" xfId="10895" xr:uid="{B729F6D8-D39F-4B72-9CDE-03104D0718CF}"/>
    <cellStyle name="Total 2 3 2 7" xfId="10943" xr:uid="{CC5B540B-CB54-438A-BCBD-FDF354DA9A97}"/>
    <cellStyle name="Total 2 3 2 8" xfId="10974" xr:uid="{76DFA21C-DFE0-41D2-9132-56F958F9BC66}"/>
    <cellStyle name="Total 2 3 2 9" xfId="10999" xr:uid="{FE9ED8C8-6540-4205-833E-DB3E7D9EA746}"/>
    <cellStyle name="Total 2 3 3" xfId="10728" xr:uid="{4A792F26-5B2B-4DEE-9B49-BD1A8D1ADD34}"/>
    <cellStyle name="Total 2 3 4" xfId="10784" xr:uid="{3C6F1021-9C1B-481F-B14F-3F66014FB4E6}"/>
    <cellStyle name="Total 2 3 5" xfId="10908" xr:uid="{688CEE68-40AC-46E6-951F-46A51E3835AA}"/>
    <cellStyle name="Total 2 3 6" xfId="10964" xr:uid="{75F7E8AD-BEC2-4B24-8214-DAFA328075DF}"/>
    <cellStyle name="Total 2 3 7" xfId="11049" xr:uid="{DA2CF6CA-005B-4C30-B7DC-E6B947BB9D11}"/>
    <cellStyle name="Total 2 3 8" xfId="11171" xr:uid="{76CE1DB3-966A-4006-9814-BC2291BFD5B3}"/>
    <cellStyle name="Total 2 3 9" xfId="11209" xr:uid="{E442EB0E-ED22-4606-879C-2549AB8575F4}"/>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10" xfId="9790" xr:uid="{DA3374DA-F58B-4D4E-8823-CF52CA9C319B}"/>
    <cellStyle name="Total 3 11" xfId="9792" xr:uid="{BD7A3789-6D43-4C5B-9CDF-614ADEC79247}"/>
    <cellStyle name="Total 3 12" xfId="9829" xr:uid="{D0013C12-1E94-41BD-B23A-954F5B8D965E}"/>
    <cellStyle name="Total 3 13" xfId="9798" xr:uid="{A0A169E3-297E-46CE-85C4-7A24388D7837}"/>
    <cellStyle name="Total 3 14" xfId="9801" xr:uid="{FDAB3AF3-2FC0-48C2-B3BE-49A24A75BF17}"/>
    <cellStyle name="Total 3 15" xfId="9835" xr:uid="{3BFF8A92-6FFD-4080-AE9B-E839B50691A1}"/>
    <cellStyle name="Total 3 16" xfId="9838" xr:uid="{C3D6A294-57FF-4B56-9B7D-66FF08FB6B08}"/>
    <cellStyle name="Total 3 17" xfId="9841" xr:uid="{B4D161BE-CFF6-4745-B88D-FEC81E933BEA}"/>
    <cellStyle name="Total 3 18" xfId="11327" xr:uid="{0E59FB3C-E116-48B5-A81B-AD9CB48DD916}"/>
    <cellStyle name="Total 3 2" xfId="9777" xr:uid="{BF68E2D0-47B3-4157-95AE-F124E4F787BD}"/>
    <cellStyle name="Total 3 3" xfId="9817" xr:uid="{61B6371E-EB76-44F8-8043-220E8428AEC3}"/>
    <cellStyle name="Total 3 4" xfId="9780" xr:uid="{56EDF0AC-7714-4A97-BC05-92517A398295}"/>
    <cellStyle name="Total 3 5" xfId="9820" xr:uid="{A8BE19E4-F05E-43F0-8944-0B280608AC3A}"/>
    <cellStyle name="Total 3 6" xfId="9783" xr:uid="{88EA1FD1-53A1-4AB2-A414-464F683F894A}"/>
    <cellStyle name="Total 3 7" xfId="9823" xr:uid="{04A04B68-2408-49CC-9422-540170BA38A6}"/>
    <cellStyle name="Total 3 8" xfId="9825" xr:uid="{7A456C2A-4BC2-4194-B03A-C9C2BE802602}"/>
    <cellStyle name="Total 3 9" xfId="9787" xr:uid="{989E765F-8F46-4C87-991E-94EBF39F6C54}"/>
    <cellStyle name="Total Bold" xfId="5078" xr:uid="{00000000-0005-0000-0000-000009260000}"/>
    <cellStyle name="Total Bold 10" xfId="9789" xr:uid="{4891DF84-887A-4200-B99C-4BD948F0367E}"/>
    <cellStyle name="Total Bold 11" xfId="9791" xr:uid="{69E2B207-5CF2-4513-89CA-D669132ED424}"/>
    <cellStyle name="Total Bold 12" xfId="9828" xr:uid="{66022E4D-0AFA-4A69-99B4-F114F6DED135}"/>
    <cellStyle name="Total Bold 13" xfId="9797" xr:uid="{E6E344F3-8DF8-46D4-88E1-6B68DCBCEE26}"/>
    <cellStyle name="Total Bold 14" xfId="9800" xr:uid="{48CAD517-3B54-4970-9905-0590D944E63E}"/>
    <cellStyle name="Total Bold 15" xfId="9834" xr:uid="{295C576A-2055-4AB9-A830-C4AE02CCBB08}"/>
    <cellStyle name="Total Bold 16" xfId="9837" xr:uid="{E479FFD9-DFB0-4423-9776-C43AFF06B9BF}"/>
    <cellStyle name="Total Bold 17" xfId="9840" xr:uid="{0932E9EB-0D22-443F-A003-019C42B82C54}"/>
    <cellStyle name="Total Bold 18" xfId="11326" xr:uid="{DA968260-1585-42B5-805C-CC6B311169A0}"/>
    <cellStyle name="Total Bold 2" xfId="9776" xr:uid="{BC6E3FCC-54D6-42EF-BFBD-41F02675F850}"/>
    <cellStyle name="Total Bold 3" xfId="9816" xr:uid="{9CE3DB45-5643-4990-8D7E-5901E358B9CC}"/>
    <cellStyle name="Total Bold 4" xfId="9779" xr:uid="{05C067F9-1633-4BBC-8B90-7FC0247472B6}"/>
    <cellStyle name="Total Bold 5" xfId="9819" xr:uid="{36018A1B-A32C-44A7-A58D-771A8AF5D875}"/>
    <cellStyle name="Total Bold 6" xfId="9782" xr:uid="{5B600BC7-79E5-4928-AEC1-A626F98464A0}"/>
    <cellStyle name="Total Bold 7" xfId="9822" xr:uid="{E5F8C75B-93B7-4F62-B75E-7A46E9B4A553}"/>
    <cellStyle name="Total Bold 8" xfId="9824" xr:uid="{D4337DB5-3AB0-4885-9342-47ADF915EA9E}"/>
    <cellStyle name="Total Bold 9" xfId="9786" xr:uid="{E4924DE7-8C6C-4BBB-9B96-B0D775387DC8}"/>
    <cellStyle name="Totals" xfId="5079" xr:uid="{00000000-0005-0000-0000-00000A260000}"/>
    <cellStyle name="Totals 10" xfId="9785" xr:uid="{49600BE6-FA5C-4C09-9FFE-29DF827D5C08}"/>
    <cellStyle name="Totals 11" xfId="9826" xr:uid="{EB6408A6-CEC9-4009-9507-A0386991113B}"/>
    <cellStyle name="Totals 12" xfId="9788" xr:uid="{63067DB3-91A5-4D1A-8BE4-0A365A03D59B}"/>
    <cellStyle name="Totals 13" xfId="9827" xr:uid="{F1176BFB-88E5-45BB-9B2B-C7B49EE5C853}"/>
    <cellStyle name="Totals 14" xfId="9830" xr:uid="{C86E2D7B-BD8A-44E3-966D-0E5DA9715D0C}"/>
    <cellStyle name="Totals 15" xfId="9796" xr:uid="{A2B45201-1306-4DDD-BA65-46137172AD47}"/>
    <cellStyle name="Totals 16" xfId="9831" xr:uid="{FFCBCA84-F330-4092-BFB7-BB71478244F0}"/>
    <cellStyle name="Totals 17" xfId="9799" xr:uid="{152165C8-2F76-4966-A7C8-4CB0E9FE7497}"/>
    <cellStyle name="Totals 18" xfId="9832" xr:uid="{CA6C1E79-BCD1-445B-B588-2FEA932DCB80}"/>
    <cellStyle name="Totals 19" xfId="9833" xr:uid="{91C4B113-2975-4766-8F5C-4925DB3442A0}"/>
    <cellStyle name="Totals 2" xfId="8567" xr:uid="{00000000-0005-0000-0000-00000B260000}"/>
    <cellStyle name="Totals 2 10" xfId="10281" xr:uid="{3511D528-32FD-4DC1-9841-A8DF1253E8DE}"/>
    <cellStyle name="Totals 2 11" xfId="10544" xr:uid="{B6E7BA61-C16A-44DC-8626-5EF3498A6749}"/>
    <cellStyle name="Totals 2 12" xfId="10285" xr:uid="{A7AC69FD-0060-4DB7-9A92-369A874A1F9A}"/>
    <cellStyle name="Totals 2 13" xfId="10550" xr:uid="{2E099169-5DF5-473B-944B-D4C26BA98F8C}"/>
    <cellStyle name="Totals 2 14" xfId="10287" xr:uid="{7180ED3A-BEB5-4749-814D-54B59FD12975}"/>
    <cellStyle name="Totals 2 15" xfId="10556" xr:uid="{5147ED0C-3EB5-4553-9CC1-084CE8C9832C}"/>
    <cellStyle name="Totals 2 16" xfId="10295" xr:uid="{7200B423-8FEF-42E9-9271-D41247C5B1F4}"/>
    <cellStyle name="Totals 2 17" xfId="10554" xr:uid="{70D52FA5-29E3-4FE2-B27A-63C288D70085}"/>
    <cellStyle name="Totals 2 18" xfId="10301" xr:uid="{D4140FBE-2B44-431E-8005-551D46C771DB}"/>
    <cellStyle name="Totals 2 19" xfId="10305" xr:uid="{B34A6278-AFFF-4271-9AD3-E96A274D4B57}"/>
    <cellStyle name="Totals 2 2" xfId="10537" xr:uid="{AC013F81-5339-4C3F-B5B3-23B85B650EE3}"/>
    <cellStyle name="Totals 2 20" xfId="10320" xr:uid="{607F87BE-6101-4647-9335-28C05DA22944}"/>
    <cellStyle name="Totals 2 21" xfId="10323" xr:uid="{BD390F56-9911-4E5D-AB6B-0CD3BCD2C7C1}"/>
    <cellStyle name="Totals 2 22" xfId="11368" xr:uid="{89B7CAF8-CF52-493B-A759-1D34701635FA}"/>
    <cellStyle name="Totals 2 3" xfId="10263" xr:uid="{E9BE8D13-E556-4B30-B7E8-5EFDA1E6A0E1}"/>
    <cellStyle name="Totals 2 4" xfId="10261" xr:uid="{9A59896E-2EE1-4618-BF2C-0BA6FE9AD40D}"/>
    <cellStyle name="Totals 2 5" xfId="10535" xr:uid="{6F8C88BE-EC7B-411F-8E66-486D4435FAB1}"/>
    <cellStyle name="Totals 2 6" xfId="10541" xr:uid="{00A55AF5-42D5-4624-875F-33F4D5A9E1D3}"/>
    <cellStyle name="Totals 2 7" xfId="10539" xr:uid="{AB83E883-36F1-45F9-AD7E-2E7DB0109ADB}"/>
    <cellStyle name="Totals 2 8" xfId="10276" xr:uid="{0D997BAC-7CB0-431E-B2A1-E54C7A84FC5C}"/>
    <cellStyle name="Totals 2 9" xfId="10542" xr:uid="{E52C0415-6681-446B-9CE1-9616CDF36CEB}"/>
    <cellStyle name="Totals 20" xfId="9836" xr:uid="{D0A5FA1C-3316-4EE7-8448-271D33316E3C}"/>
    <cellStyle name="Totals 21" xfId="9839" xr:uid="{3177B0C9-B759-44CE-B8FD-024C5AE2428B}"/>
    <cellStyle name="Totals 22" xfId="11325" xr:uid="{CBE07513-567D-4636-8844-989D87F92FA2}"/>
    <cellStyle name="Totals 3" xfId="9775" xr:uid="{C80D4400-FA84-462D-A928-FA26437F4DDE}"/>
    <cellStyle name="Totals 4" xfId="9815" xr:uid="{42D4E078-09EB-4265-95F8-D0EE0012A5C6}"/>
    <cellStyle name="Totals 5" xfId="9818" xr:uid="{0297BBC5-C2B4-4DA2-8CBF-8420818C6034}"/>
    <cellStyle name="Totals 6" xfId="9778" xr:uid="{64DA307B-5CCA-433B-AADD-E80EACA15DB6}"/>
    <cellStyle name="Totals 7" xfId="9781" xr:uid="{26E73112-BA3F-4DC2-9CF0-BD91DF35A41C}"/>
    <cellStyle name="Totals 8" xfId="9784" xr:uid="{7EB64F6A-959A-4394-9033-38384300CE97}"/>
    <cellStyle name="Totals 9" xfId="9821" xr:uid="{107AEA7E-9840-48E8-839F-DB920BF47569}"/>
    <cellStyle name="Underline_Single" xfId="5080" xr:uid="{00000000-0005-0000-0000-00000C260000}"/>
    <cellStyle name="UnProtectedCalc" xfId="5081" xr:uid="{00000000-0005-0000-0000-00000D260000}"/>
    <cellStyle name="UnProtectedCalc 2" xfId="6213" xr:uid="{00000000-0005-0000-0000-00000E260000}"/>
    <cellStyle name="UnProtectedCalc 2 2" xfId="11401" xr:uid="{E13619B5-5CCF-4CCC-9D22-17C0881AF7D6}"/>
    <cellStyle name="UnProtectedCalc 3" xfId="9774" xr:uid="{85C0E4D4-733A-4AB5-9758-85BD406B9F15}"/>
    <cellStyle name="UnProtectedCalc 4" xfId="9793" xr:uid="{E8BE0407-AF72-4A72-8906-7A533F681665}"/>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arFormat 2 2" xfId="10392" xr:uid="{DDDB8BB6-EABB-44B8-B3E1-ED33A36B3ED6}"/>
    <cellStyle name="YearFormat 2 3" xfId="11402" xr:uid="{7837FE98-D26C-4CF1-A68D-BFD60AE1151B}"/>
    <cellStyle name="YearFormat 3" xfId="9811" xr:uid="{A1B0C152-BFD9-4769-A4F8-FF5593DEF5B9}"/>
    <cellStyle name="YearFormat 4" xfId="9812" xr:uid="{6EF4C827-1214-40C0-A012-E01412EDFC63}"/>
    <cellStyle name="YearFormat 5" xfId="9772" xr:uid="{6054AE02-1532-49BA-BDC9-BA70528A83A6}"/>
    <cellStyle name="YearFormat 6" xfId="9813" xr:uid="{4C9B19C1-8935-44A4-89DB-E5D218A1218E}"/>
    <cellStyle name="YearFormat 7" xfId="9773" xr:uid="{5B397C2A-1BE9-48BC-A4F9-60AC2CB16304}"/>
    <cellStyle name="YearFormat 8" xfId="9814" xr:uid="{00123D05-68F4-42F5-A758-65EC2A9F7A17}"/>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1">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2693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13268" y="134471"/>
          <a:ext cx="18897599" cy="2051556"/>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981334" cy="198966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894617" cy="1843617"/>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7907"/>
          <a:ext cx="16371232" cy="21756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879360" cy="1969994"/>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328678" cy="2337624"/>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960120</xdr:colOff>
          <xdr:row>53</xdr:row>
          <xdr:rowOff>22860</xdr:rowOff>
        </xdr:from>
        <xdr:to>
          <xdr:col>2</xdr:col>
          <xdr:colOff>1379220</xdr:colOff>
          <xdr:row>54</xdr:row>
          <xdr:rowOff>160020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56</xdr:row>
          <xdr:rowOff>22860</xdr:rowOff>
        </xdr:from>
        <xdr:to>
          <xdr:col>2</xdr:col>
          <xdr:colOff>1379220</xdr:colOff>
          <xdr:row>57</xdr:row>
          <xdr:rowOff>160020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59</xdr:row>
          <xdr:rowOff>22860</xdr:rowOff>
        </xdr:from>
        <xdr:to>
          <xdr:col>2</xdr:col>
          <xdr:colOff>1379220</xdr:colOff>
          <xdr:row>60</xdr:row>
          <xdr:rowOff>160020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62</xdr:row>
          <xdr:rowOff>22860</xdr:rowOff>
        </xdr:from>
        <xdr:to>
          <xdr:col>2</xdr:col>
          <xdr:colOff>1379220</xdr:colOff>
          <xdr:row>63</xdr:row>
          <xdr:rowOff>160020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65</xdr:row>
          <xdr:rowOff>22860</xdr:rowOff>
        </xdr:from>
        <xdr:to>
          <xdr:col>2</xdr:col>
          <xdr:colOff>1379220</xdr:colOff>
          <xdr:row>66</xdr:row>
          <xdr:rowOff>160020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960120</xdr:colOff>
          <xdr:row>68</xdr:row>
          <xdr:rowOff>38100</xdr:rowOff>
        </xdr:from>
        <xdr:to>
          <xdr:col>2</xdr:col>
          <xdr:colOff>1379220</xdr:colOff>
          <xdr:row>69</xdr:row>
          <xdr:rowOff>175260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960120</xdr:colOff>
          <xdr:row>71</xdr:row>
          <xdr:rowOff>38100</xdr:rowOff>
        </xdr:from>
        <xdr:to>
          <xdr:col>2</xdr:col>
          <xdr:colOff>1379220</xdr:colOff>
          <xdr:row>72</xdr:row>
          <xdr:rowOff>175260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30480</xdr:rowOff>
        </xdr:from>
        <xdr:to>
          <xdr:col>2</xdr:col>
          <xdr:colOff>1371600</xdr:colOff>
          <xdr:row>75</xdr:row>
          <xdr:rowOff>175260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335375" cy="2085975"/>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912250" cy="218046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7537" y="281441"/>
          <a:ext cx="15793391" cy="1560058"/>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3478" y="216648"/>
          <a:ext cx="18049415" cy="2237437"/>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9"/>
  <sheetViews>
    <sheetView zoomScale="90" zoomScaleNormal="90" workbookViewId="0">
      <selection activeCell="G6" sqref="G6"/>
    </sheetView>
  </sheetViews>
  <sheetFormatPr defaultColWidth="9.109375" defaultRowHeight="14.4"/>
  <cols>
    <col min="1" max="1" width="9.109375" style="9"/>
    <col min="2" max="2" width="32.109375" style="27" customWidth="1"/>
    <col min="3" max="3" width="114.33203125" style="9" customWidth="1"/>
    <col min="4" max="4" width="8.109375" style="9" customWidth="1"/>
    <col min="5" max="16384" width="9.109375" style="9"/>
  </cols>
  <sheetData>
    <row r="1" spans="1:3" ht="174" customHeight="1"/>
    <row r="3" spans="1:3" ht="20.399999999999999">
      <c r="B3" s="827" t="s">
        <v>174</v>
      </c>
      <c r="C3" s="827"/>
    </row>
    <row r="4" spans="1:3" ht="11.25" customHeight="1"/>
    <row r="5" spans="1:3" s="30" customFormat="1" ht="25.5" customHeight="1">
      <c r="B5" s="60" t="s">
        <v>420</v>
      </c>
      <c r="C5" s="60" t="s">
        <v>173</v>
      </c>
    </row>
    <row r="6" spans="1:3" s="176" customFormat="1" ht="48" customHeight="1">
      <c r="A6" s="241"/>
      <c r="B6" s="617" t="s">
        <v>170</v>
      </c>
      <c r="C6" s="670" t="s">
        <v>597</v>
      </c>
    </row>
    <row r="7" spans="1:3" s="176" customFormat="1" ht="21" customHeight="1">
      <c r="A7" s="241"/>
      <c r="B7" s="611" t="s">
        <v>553</v>
      </c>
      <c r="C7" s="671" t="s">
        <v>610</v>
      </c>
    </row>
    <row r="8" spans="1:3" s="176" customFormat="1" ht="32.25" customHeight="1">
      <c r="B8" s="611" t="s">
        <v>367</v>
      </c>
      <c r="C8" s="672" t="s">
        <v>598</v>
      </c>
    </row>
    <row r="9" spans="1:3" s="176" customFormat="1" ht="27.75" customHeight="1">
      <c r="B9" s="611" t="s">
        <v>169</v>
      </c>
      <c r="C9" s="672" t="s">
        <v>599</v>
      </c>
    </row>
    <row r="10" spans="1:3" s="176" customFormat="1" ht="33" customHeight="1">
      <c r="B10" s="611" t="s">
        <v>595</v>
      </c>
      <c r="C10" s="671" t="s">
        <v>603</v>
      </c>
    </row>
    <row r="11" spans="1:3" s="176" customFormat="1" ht="26.25" customHeight="1">
      <c r="B11" s="626" t="s">
        <v>368</v>
      </c>
      <c r="C11" s="674" t="s">
        <v>600</v>
      </c>
    </row>
    <row r="12" spans="1:3" s="176" customFormat="1" ht="39.75" customHeight="1">
      <c r="B12" s="611" t="s">
        <v>369</v>
      </c>
      <c r="C12" s="672" t="s">
        <v>601</v>
      </c>
    </row>
    <row r="13" spans="1:3" s="176" customFormat="1" ht="18" customHeight="1">
      <c r="B13" s="611" t="s">
        <v>370</v>
      </c>
      <c r="C13" s="672" t="s">
        <v>602</v>
      </c>
    </row>
    <row r="14" spans="1:3" s="176" customFormat="1" ht="13.5" customHeight="1">
      <c r="B14" s="611"/>
      <c r="C14" s="673"/>
    </row>
    <row r="15" spans="1:3" s="176" customFormat="1" ht="18" customHeight="1">
      <c r="B15" s="611" t="s">
        <v>666</v>
      </c>
      <c r="C15" s="671" t="s">
        <v>664</v>
      </c>
    </row>
    <row r="16" spans="1:3" s="176" customFormat="1" ht="8.25" customHeight="1">
      <c r="B16" s="611"/>
      <c r="C16" s="673"/>
    </row>
    <row r="17" spans="2:3" s="176" customFormat="1" ht="33" customHeight="1">
      <c r="B17" s="675" t="s">
        <v>596</v>
      </c>
      <c r="C17" s="676" t="s">
        <v>665</v>
      </c>
    </row>
    <row r="18" spans="2:3" s="103" customFormat="1" ht="15.6">
      <c r="B18" s="176"/>
    </row>
    <row r="19" spans="2:3" s="32" customFormat="1">
      <c r="B19" s="42"/>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P534"/>
  <sheetViews>
    <sheetView topLeftCell="O283" zoomScale="90" zoomScaleNormal="90" zoomScaleSheetLayoutView="80" zoomScalePageLayoutView="85" workbookViewId="0">
      <selection activeCell="O316" sqref="O316"/>
    </sheetView>
  </sheetViews>
  <sheetFormatPr defaultColWidth="9.109375" defaultRowHeight="13.8" outlineLevelRow="1" outlineLevelCol="1"/>
  <cols>
    <col min="1" max="1" width="4.5546875" style="509" customWidth="1"/>
    <col min="2" max="2" width="43.5546875" style="254" customWidth="1"/>
    <col min="3" max="3" width="14" style="254" customWidth="1"/>
    <col min="4" max="4" width="18.109375" style="253" customWidth="1"/>
    <col min="5" max="8" width="10.44140625" style="253" customWidth="1" outlineLevel="1"/>
    <col min="9" max="13" width="9.109375" style="253" customWidth="1" outlineLevel="1"/>
    <col min="14" max="14" width="12.44140625" style="253" customWidth="1" outlineLevel="1"/>
    <col min="15" max="15" width="17.5546875" style="253" customWidth="1"/>
    <col min="16" max="24" width="9.44140625" style="253" customWidth="1" outlineLevel="1"/>
    <col min="25" max="25" width="14.109375" style="255" customWidth="1"/>
    <col min="26" max="26" width="14.5546875" style="255" customWidth="1"/>
    <col min="27" max="27" width="16.88671875" style="255" customWidth="1"/>
    <col min="28" max="28" width="17.5546875" style="255" customWidth="1"/>
    <col min="29" max="35" width="14.5546875" style="255" customWidth="1"/>
    <col min="36" max="38" width="15" style="255" customWidth="1"/>
    <col min="39" max="39" width="14.33203125" style="256" customWidth="1"/>
    <col min="40" max="40" width="14.5546875" style="253" customWidth="1"/>
    <col min="41" max="41" width="14.88671875" style="253" customWidth="1"/>
    <col min="42" max="42" width="14" style="253" customWidth="1"/>
    <col min="43" max="43" width="9.5546875" style="253" customWidth="1"/>
    <col min="44" max="44" width="11.109375" style="253" customWidth="1"/>
    <col min="45" max="45" width="12.109375" style="253" customWidth="1"/>
    <col min="46" max="46" width="6.44140625" style="253" bestFit="1" customWidth="1"/>
    <col min="47" max="51" width="9.109375" style="253"/>
    <col min="52" max="52" width="6.44140625" style="253" bestFit="1" customWidth="1"/>
    <col min="53" max="16384" width="9.109375" style="253"/>
  </cols>
  <sheetData>
    <row r="1" spans="1:39" ht="164.25" customHeight="1"/>
    <row r="2" spans="1:39" ht="23.25" customHeight="1" thickBot="1"/>
    <row r="3" spans="1:39" ht="25.5" customHeight="1" thickBot="1">
      <c r="B3" s="890"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90"/>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4"/>
      <c r="C5" s="872" t="s">
        <v>552</v>
      </c>
      <c r="D5" s="873"/>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890" t="s">
        <v>505</v>
      </c>
      <c r="C7" s="889" t="s">
        <v>629</v>
      </c>
      <c r="D7" s="889"/>
      <c r="E7" s="889"/>
      <c r="F7" s="889"/>
      <c r="G7" s="889"/>
      <c r="H7" s="889"/>
      <c r="I7" s="889"/>
      <c r="J7" s="889"/>
      <c r="K7" s="889"/>
      <c r="L7" s="889"/>
      <c r="M7" s="889"/>
      <c r="N7" s="889"/>
      <c r="O7" s="889"/>
      <c r="P7" s="889"/>
      <c r="Q7" s="889"/>
      <c r="R7" s="889"/>
      <c r="S7" s="889"/>
      <c r="T7" s="889"/>
      <c r="U7" s="889"/>
      <c r="V7" s="889"/>
      <c r="W7" s="889"/>
      <c r="X7" s="889"/>
      <c r="Y7" s="605"/>
      <c r="Z7" s="605"/>
      <c r="AA7" s="605"/>
      <c r="AB7" s="605"/>
      <c r="AC7" s="605"/>
      <c r="AD7" s="605"/>
      <c r="AE7" s="270"/>
      <c r="AF7" s="270"/>
      <c r="AG7" s="270"/>
      <c r="AH7" s="270"/>
      <c r="AI7" s="270"/>
      <c r="AJ7" s="270"/>
      <c r="AK7" s="270"/>
      <c r="AL7" s="270"/>
    </row>
    <row r="8" spans="1:39" s="271" customFormat="1" ht="58.5" customHeight="1">
      <c r="A8" s="509"/>
      <c r="B8" s="890"/>
      <c r="C8" s="889" t="s">
        <v>567</v>
      </c>
      <c r="D8" s="889"/>
      <c r="E8" s="889"/>
      <c r="F8" s="889"/>
      <c r="G8" s="889"/>
      <c r="H8" s="889"/>
      <c r="I8" s="889"/>
      <c r="J8" s="889"/>
      <c r="K8" s="889"/>
      <c r="L8" s="889"/>
      <c r="M8" s="889"/>
      <c r="N8" s="889"/>
      <c r="O8" s="889"/>
      <c r="P8" s="889"/>
      <c r="Q8" s="889"/>
      <c r="R8" s="889"/>
      <c r="S8" s="889"/>
      <c r="T8" s="889"/>
      <c r="U8" s="889"/>
      <c r="V8" s="889"/>
      <c r="W8" s="889"/>
      <c r="X8" s="889"/>
      <c r="Y8" s="605"/>
      <c r="Z8" s="605"/>
      <c r="AA8" s="605"/>
      <c r="AB8" s="605"/>
      <c r="AC8" s="605"/>
      <c r="AD8" s="605"/>
      <c r="AE8" s="272"/>
      <c r="AF8" s="255"/>
      <c r="AG8" s="255"/>
      <c r="AH8" s="255"/>
      <c r="AI8" s="255"/>
      <c r="AJ8" s="255"/>
      <c r="AK8" s="255"/>
      <c r="AL8" s="255"/>
      <c r="AM8" s="256"/>
    </row>
    <row r="9" spans="1:39" s="271" customFormat="1" ht="57.75" customHeight="1">
      <c r="A9" s="509"/>
      <c r="B9" s="273"/>
      <c r="C9" s="889" t="s">
        <v>566</v>
      </c>
      <c r="D9" s="889"/>
      <c r="E9" s="889"/>
      <c r="F9" s="889"/>
      <c r="G9" s="889"/>
      <c r="H9" s="889"/>
      <c r="I9" s="889"/>
      <c r="J9" s="889"/>
      <c r="K9" s="889"/>
      <c r="L9" s="889"/>
      <c r="M9" s="889"/>
      <c r="N9" s="889"/>
      <c r="O9" s="889"/>
      <c r="P9" s="889"/>
      <c r="Q9" s="889"/>
      <c r="R9" s="889"/>
      <c r="S9" s="889"/>
      <c r="T9" s="889"/>
      <c r="U9" s="889"/>
      <c r="V9" s="889"/>
      <c r="W9" s="889"/>
      <c r="X9" s="889"/>
      <c r="Y9" s="605"/>
      <c r="Z9" s="605"/>
      <c r="AA9" s="605"/>
      <c r="AB9" s="605"/>
      <c r="AC9" s="605"/>
      <c r="AD9" s="605"/>
      <c r="AE9" s="272"/>
      <c r="AF9" s="255"/>
      <c r="AG9" s="255"/>
      <c r="AH9" s="255"/>
      <c r="AI9" s="255"/>
      <c r="AJ9" s="255"/>
      <c r="AK9" s="255"/>
      <c r="AL9" s="255"/>
      <c r="AM9" s="256"/>
    </row>
    <row r="10" spans="1:39" ht="41.25" customHeight="1">
      <c r="B10" s="275"/>
      <c r="C10" s="889" t="s">
        <v>632</v>
      </c>
      <c r="D10" s="889"/>
      <c r="E10" s="889"/>
      <c r="F10" s="889"/>
      <c r="G10" s="889"/>
      <c r="H10" s="889"/>
      <c r="I10" s="889"/>
      <c r="J10" s="889"/>
      <c r="K10" s="889"/>
      <c r="L10" s="889"/>
      <c r="M10" s="889"/>
      <c r="N10" s="889"/>
      <c r="O10" s="889"/>
      <c r="P10" s="889"/>
      <c r="Q10" s="889"/>
      <c r="R10" s="889"/>
      <c r="S10" s="889"/>
      <c r="T10" s="889"/>
      <c r="U10" s="889"/>
      <c r="V10" s="889"/>
      <c r="W10" s="889"/>
      <c r="X10" s="889"/>
      <c r="Y10" s="605"/>
      <c r="Z10" s="605"/>
      <c r="AA10" s="605"/>
      <c r="AB10" s="605"/>
      <c r="AC10" s="605"/>
      <c r="AD10" s="605"/>
      <c r="AE10" s="272"/>
      <c r="AF10" s="276"/>
      <c r="AG10" s="276"/>
      <c r="AH10" s="276"/>
      <c r="AI10" s="276"/>
      <c r="AJ10" s="276"/>
      <c r="AK10" s="276"/>
      <c r="AL10" s="276"/>
    </row>
    <row r="11" spans="1:39" ht="53.25" customHeight="1">
      <c r="C11" s="889" t="s">
        <v>617</v>
      </c>
      <c r="D11" s="889"/>
      <c r="E11" s="889"/>
      <c r="F11" s="889"/>
      <c r="G11" s="889"/>
      <c r="H11" s="889"/>
      <c r="I11" s="889"/>
      <c r="J11" s="889"/>
      <c r="K11" s="889"/>
      <c r="L11" s="889"/>
      <c r="M11" s="889"/>
      <c r="N11" s="889"/>
      <c r="O11" s="889"/>
      <c r="P11" s="889"/>
      <c r="Q11" s="889"/>
      <c r="R11" s="889"/>
      <c r="S11" s="889"/>
      <c r="T11" s="889"/>
      <c r="U11" s="889"/>
      <c r="V11" s="889"/>
      <c r="W11" s="889"/>
      <c r="X11" s="889"/>
      <c r="Y11" s="605"/>
      <c r="Z11" s="605"/>
      <c r="AA11" s="605"/>
      <c r="AB11" s="605"/>
      <c r="AC11" s="605"/>
      <c r="AD11" s="605"/>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90" t="s">
        <v>528</v>
      </c>
      <c r="C13" s="590" t="s">
        <v>523</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890"/>
      <c r="C14" s="590" t="s">
        <v>524</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0" t="s">
        <v>525</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0" t="s">
        <v>526</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6">
      <c r="B18" s="280" t="s">
        <v>241</v>
      </c>
      <c r="C18" s="281"/>
      <c r="E18" s="589"/>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880" t="s">
        <v>211</v>
      </c>
      <c r="C19" s="882" t="s">
        <v>33</v>
      </c>
      <c r="D19" s="284" t="s">
        <v>422</v>
      </c>
      <c r="E19" s="884" t="s">
        <v>209</v>
      </c>
      <c r="F19" s="885"/>
      <c r="G19" s="885"/>
      <c r="H19" s="885"/>
      <c r="I19" s="885"/>
      <c r="J19" s="885"/>
      <c r="K19" s="885"/>
      <c r="L19" s="885"/>
      <c r="M19" s="886"/>
      <c r="N19" s="887" t="s">
        <v>213</v>
      </c>
      <c r="O19" s="284" t="s">
        <v>423</v>
      </c>
      <c r="P19" s="884" t="s">
        <v>212</v>
      </c>
      <c r="Q19" s="885"/>
      <c r="R19" s="885"/>
      <c r="S19" s="885"/>
      <c r="T19" s="885"/>
      <c r="U19" s="885"/>
      <c r="V19" s="885"/>
      <c r="W19" s="885"/>
      <c r="X19" s="886"/>
      <c r="Y19" s="877" t="s">
        <v>243</v>
      </c>
      <c r="Z19" s="878"/>
      <c r="AA19" s="878"/>
      <c r="AB19" s="878"/>
      <c r="AC19" s="878"/>
      <c r="AD19" s="878"/>
      <c r="AE19" s="878"/>
      <c r="AF19" s="878"/>
      <c r="AG19" s="878"/>
      <c r="AH19" s="878"/>
      <c r="AI19" s="878"/>
      <c r="AJ19" s="878"/>
      <c r="AK19" s="878"/>
      <c r="AL19" s="878"/>
      <c r="AM19" s="879"/>
    </row>
    <row r="20" spans="1:39" s="283" customFormat="1" ht="59.25" customHeight="1">
      <c r="A20" s="509"/>
      <c r="B20" s="881"/>
      <c r="C20" s="883"/>
      <c r="D20" s="285">
        <v>2011</v>
      </c>
      <c r="E20" s="285">
        <v>2012</v>
      </c>
      <c r="F20" s="285">
        <v>2013</v>
      </c>
      <c r="G20" s="285">
        <v>2014</v>
      </c>
      <c r="H20" s="285">
        <v>2015</v>
      </c>
      <c r="I20" s="285">
        <v>2016</v>
      </c>
      <c r="J20" s="285">
        <v>2017</v>
      </c>
      <c r="K20" s="285">
        <v>2018</v>
      </c>
      <c r="L20" s="285">
        <v>2019</v>
      </c>
      <c r="M20" s="285">
        <v>2020</v>
      </c>
      <c r="N20" s="888"/>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GS&gt;50kW</v>
      </c>
      <c r="AB20" s="286" t="str">
        <f>'1.  LRAMVA Summary'!G52</f>
        <v>Street Lighting</v>
      </c>
      <c r="AC20" s="286" t="str">
        <f>'1.  LRAMVA Summary'!H52</f>
        <v>Unmetered Scattered Load</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kWh</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6"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6"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outlineLevel="1">
      <c r="A28" s="509">
        <v>3</v>
      </c>
      <c r="B28" s="294" t="s">
        <v>3</v>
      </c>
      <c r="C28" s="291" t="s">
        <v>25</v>
      </c>
      <c r="D28" s="295"/>
      <c r="E28" s="295"/>
      <c r="F28" s="295"/>
      <c r="G28" s="295"/>
      <c r="H28" s="295"/>
      <c r="I28" s="295"/>
      <c r="J28" s="295"/>
      <c r="K28" s="295"/>
      <c r="L28" s="295"/>
      <c r="M28" s="295"/>
      <c r="N28" s="291"/>
      <c r="O28" s="295"/>
      <c r="P28" s="295"/>
      <c r="Q28" s="295"/>
      <c r="R28" s="295"/>
      <c r="S28" s="295"/>
      <c r="T28" s="295"/>
      <c r="U28" s="295"/>
      <c r="V28" s="295"/>
      <c r="W28" s="295"/>
      <c r="X28" s="295"/>
      <c r="Y28" s="410"/>
      <c r="Z28" s="410"/>
      <c r="AA28" s="410"/>
      <c r="AB28" s="410"/>
      <c r="AC28" s="410"/>
      <c r="AD28" s="410"/>
      <c r="AE28" s="410"/>
      <c r="AF28" s="410"/>
      <c r="AG28" s="410"/>
      <c r="AH28" s="410"/>
      <c r="AI28" s="410"/>
      <c r="AJ28" s="410"/>
      <c r="AK28" s="410"/>
      <c r="AL28" s="410"/>
      <c r="AM28" s="296">
        <f>SUM(Y28:AL28)</f>
        <v>0</v>
      </c>
    </row>
    <row r="29" spans="1:39" s="283" customFormat="1" ht="15" outlineLevel="1">
      <c r="A29" s="509"/>
      <c r="B29" s="294" t="s">
        <v>214</v>
      </c>
      <c r="C29" s="291" t="s">
        <v>163</v>
      </c>
      <c r="D29" s="295"/>
      <c r="E29" s="295"/>
      <c r="F29" s="295"/>
      <c r="G29" s="295"/>
      <c r="H29" s="295"/>
      <c r="I29" s="295"/>
      <c r="J29" s="295"/>
      <c r="K29" s="295"/>
      <c r="L29" s="295"/>
      <c r="M29" s="295"/>
      <c r="N29" s="468"/>
      <c r="O29" s="295"/>
      <c r="P29" s="295"/>
      <c r="Q29" s="295"/>
      <c r="R29" s="295"/>
      <c r="S29" s="295"/>
      <c r="T29" s="295"/>
      <c r="U29" s="295"/>
      <c r="V29" s="295"/>
      <c r="W29" s="295"/>
      <c r="X29" s="295"/>
      <c r="Y29" s="411">
        <f>Y28</f>
        <v>0</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outlineLevel="1">
      <c r="A30" s="509"/>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outlineLevel="1">
      <c r="A31" s="509">
        <v>4</v>
      </c>
      <c r="B31" s="294" t="s">
        <v>4</v>
      </c>
      <c r="C31" s="291" t="s">
        <v>25</v>
      </c>
      <c r="D31" s="295"/>
      <c r="E31" s="295"/>
      <c r="F31" s="295"/>
      <c r="G31" s="295"/>
      <c r="H31" s="295"/>
      <c r="I31" s="295"/>
      <c r="J31" s="295"/>
      <c r="K31" s="295"/>
      <c r="L31" s="295"/>
      <c r="M31" s="295"/>
      <c r="N31" s="291"/>
      <c r="O31" s="295"/>
      <c r="P31" s="295"/>
      <c r="Q31" s="295"/>
      <c r="R31" s="295"/>
      <c r="S31" s="295"/>
      <c r="T31" s="295"/>
      <c r="U31" s="295"/>
      <c r="V31" s="295"/>
      <c r="W31" s="295"/>
      <c r="X31" s="295"/>
      <c r="Y31" s="410"/>
      <c r="Z31" s="410"/>
      <c r="AA31" s="410"/>
      <c r="AB31" s="410"/>
      <c r="AC31" s="410"/>
      <c r="AD31" s="410"/>
      <c r="AE31" s="410"/>
      <c r="AF31" s="410"/>
      <c r="AG31" s="410"/>
      <c r="AH31" s="410"/>
      <c r="AI31" s="410"/>
      <c r="AJ31" s="410"/>
      <c r="AK31" s="410"/>
      <c r="AL31" s="410"/>
      <c r="AM31" s="296">
        <f>SUM(Y31:AL31)</f>
        <v>0</v>
      </c>
    </row>
    <row r="32" spans="1:39" s="283" customFormat="1" ht="15" outlineLevel="1">
      <c r="A32" s="509"/>
      <c r="B32" s="294" t="s">
        <v>214</v>
      </c>
      <c r="C32" s="291" t="s">
        <v>163</v>
      </c>
      <c r="D32" s="295"/>
      <c r="E32" s="295"/>
      <c r="F32" s="295"/>
      <c r="G32" s="295"/>
      <c r="H32" s="295"/>
      <c r="I32" s="295"/>
      <c r="J32" s="295"/>
      <c r="K32" s="295"/>
      <c r="L32" s="295"/>
      <c r="M32" s="295"/>
      <c r="N32" s="468"/>
      <c r="O32" s="295"/>
      <c r="P32" s="295"/>
      <c r="Q32" s="295"/>
      <c r="R32" s="295"/>
      <c r="S32" s="295"/>
      <c r="T32" s="295"/>
      <c r="U32" s="295"/>
      <c r="V32" s="295"/>
      <c r="W32" s="295"/>
      <c r="X32" s="295"/>
      <c r="Y32" s="411">
        <f>Y31</f>
        <v>0</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outlineLevel="1">
      <c r="A33" s="509"/>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outlineLevel="1">
      <c r="A34" s="509">
        <v>5</v>
      </c>
      <c r="B34" s="294" t="s">
        <v>5</v>
      </c>
      <c r="C34" s="291" t="s">
        <v>25</v>
      </c>
      <c r="D34" s="295"/>
      <c r="E34" s="295"/>
      <c r="F34" s="295"/>
      <c r="G34" s="295"/>
      <c r="H34" s="295"/>
      <c r="I34" s="295"/>
      <c r="J34" s="295"/>
      <c r="K34" s="295"/>
      <c r="L34" s="295"/>
      <c r="M34" s="295"/>
      <c r="N34" s="291"/>
      <c r="O34" s="295"/>
      <c r="P34" s="295"/>
      <c r="Q34" s="295"/>
      <c r="R34" s="295"/>
      <c r="S34" s="295"/>
      <c r="T34" s="295"/>
      <c r="U34" s="295"/>
      <c r="V34" s="295"/>
      <c r="W34" s="295"/>
      <c r="X34" s="295"/>
      <c r="Y34" s="410"/>
      <c r="Z34" s="410"/>
      <c r="AA34" s="410"/>
      <c r="AB34" s="410"/>
      <c r="AC34" s="410"/>
      <c r="AD34" s="410"/>
      <c r="AE34" s="410"/>
      <c r="AF34" s="410"/>
      <c r="AG34" s="410"/>
      <c r="AH34" s="410"/>
      <c r="AI34" s="410"/>
      <c r="AJ34" s="410"/>
      <c r="AK34" s="410"/>
      <c r="AL34" s="410"/>
      <c r="AM34" s="296">
        <f>SUM(Y34:AL34)</f>
        <v>0</v>
      </c>
    </row>
    <row r="35" spans="1:39" s="283" customFormat="1" ht="15" outlineLevel="1">
      <c r="A35" s="509"/>
      <c r="B35" s="294" t="s">
        <v>214</v>
      </c>
      <c r="C35" s="291" t="s">
        <v>163</v>
      </c>
      <c r="D35" s="295"/>
      <c r="E35" s="295"/>
      <c r="F35" s="295"/>
      <c r="G35" s="295"/>
      <c r="H35" s="295"/>
      <c r="I35" s="295"/>
      <c r="J35" s="295"/>
      <c r="K35" s="295"/>
      <c r="L35" s="295"/>
      <c r="M35" s="295"/>
      <c r="N35" s="468"/>
      <c r="O35" s="295"/>
      <c r="P35" s="295"/>
      <c r="Q35" s="295"/>
      <c r="R35" s="295"/>
      <c r="S35" s="295"/>
      <c r="T35" s="295"/>
      <c r="U35" s="295"/>
      <c r="V35" s="295"/>
      <c r="W35" s="295"/>
      <c r="X35" s="295"/>
      <c r="Y35" s="411">
        <f>Y34</f>
        <v>0</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6"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outlineLevel="1">
      <c r="A50" s="509">
        <v>10</v>
      </c>
      <c r="B50" s="310" t="s">
        <v>22</v>
      </c>
      <c r="C50" s="291" t="s">
        <v>25</v>
      </c>
      <c r="D50" s="295"/>
      <c r="E50" s="295"/>
      <c r="F50" s="295"/>
      <c r="G50" s="295"/>
      <c r="H50" s="295"/>
      <c r="I50" s="295"/>
      <c r="J50" s="295"/>
      <c r="K50" s="295"/>
      <c r="L50" s="295"/>
      <c r="M50" s="295"/>
      <c r="N50" s="295">
        <v>12</v>
      </c>
      <c r="O50" s="295"/>
      <c r="P50" s="295"/>
      <c r="Q50" s="295"/>
      <c r="R50" s="295"/>
      <c r="S50" s="295"/>
      <c r="T50" s="295"/>
      <c r="U50" s="295"/>
      <c r="V50" s="295"/>
      <c r="W50" s="295"/>
      <c r="X50" s="295"/>
      <c r="Y50" s="415"/>
      <c r="Z50" s="415"/>
      <c r="AA50" s="415"/>
      <c r="AB50" s="415"/>
      <c r="AC50" s="415"/>
      <c r="AD50" s="415"/>
      <c r="AE50" s="415"/>
      <c r="AF50" s="415"/>
      <c r="AG50" s="415"/>
      <c r="AH50" s="415"/>
      <c r="AI50" s="415"/>
      <c r="AJ50" s="415"/>
      <c r="AK50" s="415"/>
      <c r="AL50" s="415"/>
      <c r="AM50" s="296">
        <f>SUM(Y50:AL50)</f>
        <v>0</v>
      </c>
    </row>
    <row r="51" spans="1:42" s="283" customFormat="1" ht="15" outlineLevel="1">
      <c r="A51" s="509"/>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v>
      </c>
      <c r="AA51" s="411">
        <f t="shared" ref="AA51:AL51" si="9">AA50</f>
        <v>0</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outlineLevel="1">
      <c r="A53" s="509">
        <v>11</v>
      </c>
      <c r="B53" s="314" t="s">
        <v>21</v>
      </c>
      <c r="C53" s="291" t="s">
        <v>25</v>
      </c>
      <c r="D53" s="295"/>
      <c r="E53" s="295"/>
      <c r="F53" s="295"/>
      <c r="G53" s="295"/>
      <c r="H53" s="295"/>
      <c r="I53" s="295"/>
      <c r="J53" s="295"/>
      <c r="K53" s="295"/>
      <c r="L53" s="295"/>
      <c r="M53" s="295"/>
      <c r="N53" s="295">
        <v>12</v>
      </c>
      <c r="O53" s="295"/>
      <c r="P53" s="295"/>
      <c r="Q53" s="295"/>
      <c r="R53" s="295"/>
      <c r="S53" s="295"/>
      <c r="T53" s="295"/>
      <c r="U53" s="295"/>
      <c r="V53" s="295"/>
      <c r="W53" s="295"/>
      <c r="X53" s="295"/>
      <c r="Y53" s="415"/>
      <c r="Z53" s="415"/>
      <c r="AA53" s="415"/>
      <c r="AB53" s="415"/>
      <c r="AC53" s="415"/>
      <c r="AD53" s="415"/>
      <c r="AE53" s="415"/>
      <c r="AF53" s="415"/>
      <c r="AG53" s="415"/>
      <c r="AH53" s="415"/>
      <c r="AI53" s="415"/>
      <c r="AJ53" s="415"/>
      <c r="AK53" s="415"/>
      <c r="AL53" s="415"/>
      <c r="AM53" s="296">
        <f>SUM(Y53:AL53)</f>
        <v>0</v>
      </c>
    </row>
    <row r="54" spans="1:42" s="283" customFormat="1" ht="15"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0</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6"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6"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6"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6"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outlineLevel="1">
      <c r="A102" s="509">
        <v>26</v>
      </c>
      <c r="B102" s="321" t="s">
        <v>16</v>
      </c>
      <c r="C102" s="291" t="s">
        <v>25</v>
      </c>
      <c r="D102" s="295"/>
      <c r="E102" s="295"/>
      <c r="F102" s="295"/>
      <c r="G102" s="295"/>
      <c r="H102" s="295"/>
      <c r="I102" s="295"/>
      <c r="J102" s="295"/>
      <c r="K102" s="295"/>
      <c r="L102" s="295"/>
      <c r="M102" s="295"/>
      <c r="N102" s="295">
        <v>12</v>
      </c>
      <c r="O102" s="295"/>
      <c r="P102" s="295"/>
      <c r="Q102" s="295"/>
      <c r="R102" s="295"/>
      <c r="S102" s="295"/>
      <c r="T102" s="295"/>
      <c r="U102" s="295"/>
      <c r="V102" s="295"/>
      <c r="W102" s="295"/>
      <c r="X102" s="295"/>
      <c r="Y102" s="410"/>
      <c r="Z102" s="410"/>
      <c r="AA102" s="410"/>
      <c r="AB102" s="410"/>
      <c r="AC102" s="410"/>
      <c r="AD102" s="410"/>
      <c r="AE102" s="415"/>
      <c r="AF102" s="415"/>
      <c r="AG102" s="415"/>
      <c r="AH102" s="415"/>
      <c r="AI102" s="415"/>
      <c r="AJ102" s="415"/>
      <c r="AK102" s="415"/>
      <c r="AL102" s="415"/>
      <c r="AM102" s="296">
        <f>SUM(Y102:AL102)</f>
        <v>0</v>
      </c>
    </row>
    <row r="103" spans="1:39" s="283" customFormat="1" ht="15"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0</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outlineLevel="1">
      <c r="A105" s="509">
        <v>27</v>
      </c>
      <c r="B105" s="321" t="s">
        <v>17</v>
      </c>
      <c r="C105" s="291" t="s">
        <v>25</v>
      </c>
      <c r="D105" s="295"/>
      <c r="E105" s="295"/>
      <c r="F105" s="295"/>
      <c r="G105" s="295"/>
      <c r="H105" s="295"/>
      <c r="I105" s="295"/>
      <c r="J105" s="295"/>
      <c r="K105" s="295"/>
      <c r="L105" s="295"/>
      <c r="M105" s="295"/>
      <c r="N105" s="295">
        <v>12</v>
      </c>
      <c r="O105" s="295"/>
      <c r="P105" s="295"/>
      <c r="Q105" s="295"/>
      <c r="R105" s="295"/>
      <c r="S105" s="295"/>
      <c r="T105" s="295"/>
      <c r="U105" s="295"/>
      <c r="V105" s="295"/>
      <c r="W105" s="295"/>
      <c r="X105" s="295"/>
      <c r="Y105" s="410"/>
      <c r="Z105" s="410"/>
      <c r="AA105" s="410"/>
      <c r="AB105" s="410"/>
      <c r="AC105" s="410"/>
      <c r="AD105" s="410"/>
      <c r="AE105" s="415"/>
      <c r="AF105" s="415"/>
      <c r="AG105" s="415"/>
      <c r="AH105" s="415"/>
      <c r="AI105" s="415"/>
      <c r="AJ105" s="415"/>
      <c r="AK105" s="415"/>
      <c r="AL105" s="415"/>
      <c r="AM105" s="296">
        <f>SUM(Y105:AL105)</f>
        <v>0</v>
      </c>
    </row>
    <row r="106" spans="1:39" s="283" customFormat="1" ht="15" outlineLevel="1">
      <c r="A106" s="509"/>
      <c r="B106" s="315" t="s">
        <v>214</v>
      </c>
      <c r="C106" s="291" t="s">
        <v>163</v>
      </c>
      <c r="D106" s="295"/>
      <c r="E106" s="295"/>
      <c r="F106" s="295"/>
      <c r="G106" s="295"/>
      <c r="H106" s="295"/>
      <c r="I106" s="295"/>
      <c r="J106" s="295"/>
      <c r="K106" s="295"/>
      <c r="L106" s="295"/>
      <c r="M106" s="295"/>
      <c r="N106" s="295">
        <f>N105</f>
        <v>12</v>
      </c>
      <c r="O106" s="295"/>
      <c r="P106" s="295"/>
      <c r="Q106" s="295"/>
      <c r="R106" s="295"/>
      <c r="S106" s="295"/>
      <c r="T106" s="295"/>
      <c r="U106" s="295"/>
      <c r="V106" s="295"/>
      <c r="W106" s="295"/>
      <c r="X106" s="295"/>
      <c r="Y106" s="411">
        <f>Y105</f>
        <v>0</v>
      </c>
      <c r="Z106" s="411">
        <f>Z105</f>
        <v>0</v>
      </c>
      <c r="AA106" s="411">
        <f>AA105</f>
        <v>0</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6"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6"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6">
      <c r="A127" s="509"/>
      <c r="B127" s="327" t="s">
        <v>237</v>
      </c>
      <c r="C127" s="328"/>
      <c r="D127" s="328">
        <f>SUM(D22:D125)</f>
        <v>0</v>
      </c>
      <c r="E127" s="328"/>
      <c r="F127" s="328"/>
      <c r="G127" s="328"/>
      <c r="H127" s="328"/>
      <c r="I127" s="328"/>
      <c r="J127" s="328"/>
      <c r="K127" s="328"/>
      <c r="L127" s="328"/>
      <c r="M127" s="328"/>
      <c r="N127" s="328"/>
      <c r="O127" s="328">
        <f>SUM(O22:O125)</f>
        <v>0</v>
      </c>
      <c r="P127" s="328"/>
      <c r="Q127" s="328"/>
      <c r="R127" s="328"/>
      <c r="S127" s="328"/>
      <c r="T127" s="328"/>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6">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8.6999999999999994E-3</v>
      </c>
      <c r="Z130" s="341">
        <f>HLOOKUP(Z$20,'3.  Distribution Rates'!$C$122:$P$133,3,FALSE)</f>
        <v>6.4999999999999997E-3</v>
      </c>
      <c r="AA130" s="341">
        <f>HLOOKUP(AA$20,'3.  Distribution Rates'!$C$122:$P$133,3,FALSE)</f>
        <v>3.4148000000000001</v>
      </c>
      <c r="AB130" s="341">
        <f>HLOOKUP(AB$20,'3.  Distribution Rates'!$C$122:$P$133,3,FALSE)</f>
        <v>3.0068000000000001</v>
      </c>
      <c r="AC130" s="341">
        <f>HLOOKUP(AC$20,'3.  Distribution Rates'!$C$122:$P$133,3,FALSE)</f>
        <v>6.4999999999999997E-3</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6">
      <c r="A131" s="511"/>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3">Y127*Y130</f>
        <v>0</v>
      </c>
      <c r="Z131" s="346">
        <f t="shared" si="33"/>
        <v>0</v>
      </c>
      <c r="AA131" s="347">
        <f t="shared" si="33"/>
        <v>0</v>
      </c>
      <c r="AB131" s="347">
        <f t="shared" si="33"/>
        <v>0</v>
      </c>
      <c r="AC131" s="347">
        <f t="shared" si="33"/>
        <v>0</v>
      </c>
      <c r="AD131" s="347">
        <f t="shared" si="33"/>
        <v>0</v>
      </c>
      <c r="AE131" s="347">
        <f>AE127*AE130</f>
        <v>0</v>
      </c>
      <c r="AF131" s="347">
        <f t="shared" ref="AF131:AL131" si="34">AF127*AF130</f>
        <v>0</v>
      </c>
      <c r="AG131" s="347">
        <f t="shared" si="34"/>
        <v>0</v>
      </c>
      <c r="AH131" s="347">
        <f t="shared" si="34"/>
        <v>0</v>
      </c>
      <c r="AI131" s="347">
        <f t="shared" si="34"/>
        <v>0</v>
      </c>
      <c r="AJ131" s="347">
        <f t="shared" si="34"/>
        <v>0</v>
      </c>
      <c r="AK131" s="347">
        <f t="shared" si="34"/>
        <v>0</v>
      </c>
      <c r="AL131" s="347">
        <f t="shared" si="34"/>
        <v>0</v>
      </c>
      <c r="AM131" s="407">
        <f>SUM(Y131:AL131)</f>
        <v>0</v>
      </c>
    </row>
    <row r="132" spans="1:40" s="303" customFormat="1" ht="15.6">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5">Y128*Y130</f>
        <v>0</v>
      </c>
      <c r="Z132" s="347">
        <f t="shared" si="35"/>
        <v>0</v>
      </c>
      <c r="AA132" s="347">
        <f t="shared" si="35"/>
        <v>0</v>
      </c>
      <c r="AB132" s="347">
        <f t="shared" si="35"/>
        <v>0</v>
      </c>
      <c r="AC132" s="347">
        <f t="shared" si="35"/>
        <v>0</v>
      </c>
      <c r="AD132" s="347">
        <f t="shared" si="35"/>
        <v>0</v>
      </c>
      <c r="AE132" s="347">
        <f>AE128*AE130</f>
        <v>0</v>
      </c>
      <c r="AF132" s="347">
        <f t="shared" ref="AF132:AL132" si="36">AF128*AF130</f>
        <v>0</v>
      </c>
      <c r="AG132" s="347">
        <f t="shared" si="36"/>
        <v>0</v>
      </c>
      <c r="AH132" s="347">
        <f t="shared" si="36"/>
        <v>0</v>
      </c>
      <c r="AI132" s="347">
        <f t="shared" si="36"/>
        <v>0</v>
      </c>
      <c r="AJ132" s="347">
        <f t="shared" si="36"/>
        <v>0</v>
      </c>
      <c r="AK132" s="347">
        <f t="shared" si="36"/>
        <v>0</v>
      </c>
      <c r="AL132" s="347">
        <f t="shared" si="36"/>
        <v>0</v>
      </c>
      <c r="AM132" s="407">
        <f>SUM(Y132:AL132)</f>
        <v>0</v>
      </c>
    </row>
    <row r="133" spans="1:40" s="350" customFormat="1" ht="17.25" customHeight="1">
      <c r="A133" s="513"/>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585</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6">
      <c r="B146" s="280" t="s">
        <v>242</v>
      </c>
      <c r="C146" s="281"/>
      <c r="D146" s="589" t="s">
        <v>527</v>
      </c>
      <c r="F146" s="589"/>
      <c r="O146" s="281"/>
      <c r="Y146" s="270"/>
      <c r="Z146" s="267"/>
      <c r="AA146" s="267"/>
      <c r="AB146" s="267"/>
      <c r="AC146" s="267"/>
      <c r="AD146" s="267"/>
      <c r="AE146" s="267"/>
      <c r="AF146" s="267"/>
      <c r="AG146" s="267"/>
      <c r="AH146" s="267"/>
      <c r="AI146" s="267"/>
      <c r="AJ146" s="267"/>
      <c r="AK146" s="267"/>
      <c r="AL146" s="267"/>
      <c r="AM146" s="282"/>
    </row>
    <row r="147" spans="1:39" ht="34.5" customHeight="1">
      <c r="B147" s="880" t="s">
        <v>211</v>
      </c>
      <c r="C147" s="882" t="s">
        <v>33</v>
      </c>
      <c r="D147" s="284" t="s">
        <v>422</v>
      </c>
      <c r="E147" s="884" t="s">
        <v>209</v>
      </c>
      <c r="F147" s="885"/>
      <c r="G147" s="885"/>
      <c r="H147" s="885"/>
      <c r="I147" s="885"/>
      <c r="J147" s="885"/>
      <c r="K147" s="885"/>
      <c r="L147" s="885"/>
      <c r="M147" s="886"/>
      <c r="N147" s="887" t="s">
        <v>213</v>
      </c>
      <c r="O147" s="284" t="s">
        <v>423</v>
      </c>
      <c r="P147" s="884" t="s">
        <v>212</v>
      </c>
      <c r="Q147" s="885"/>
      <c r="R147" s="885"/>
      <c r="S147" s="885"/>
      <c r="T147" s="885"/>
      <c r="U147" s="885"/>
      <c r="V147" s="885"/>
      <c r="W147" s="885"/>
      <c r="X147" s="886"/>
      <c r="Y147" s="877" t="s">
        <v>243</v>
      </c>
      <c r="Z147" s="878"/>
      <c r="AA147" s="878"/>
      <c r="AB147" s="878"/>
      <c r="AC147" s="878"/>
      <c r="AD147" s="878"/>
      <c r="AE147" s="878"/>
      <c r="AF147" s="878"/>
      <c r="AG147" s="878"/>
      <c r="AH147" s="878"/>
      <c r="AI147" s="878"/>
      <c r="AJ147" s="878"/>
      <c r="AK147" s="878"/>
      <c r="AL147" s="878"/>
      <c r="AM147" s="879"/>
    </row>
    <row r="148" spans="1:39" ht="60.75" customHeight="1">
      <c r="B148" s="881"/>
      <c r="C148" s="883"/>
      <c r="D148" s="285">
        <v>2012</v>
      </c>
      <c r="E148" s="285">
        <v>2013</v>
      </c>
      <c r="F148" s="285">
        <v>2014</v>
      </c>
      <c r="G148" s="285">
        <v>2015</v>
      </c>
      <c r="H148" s="285">
        <v>2016</v>
      </c>
      <c r="I148" s="285">
        <v>2017</v>
      </c>
      <c r="J148" s="285">
        <v>2018</v>
      </c>
      <c r="K148" s="285">
        <v>2019</v>
      </c>
      <c r="L148" s="285">
        <v>2020</v>
      </c>
      <c r="M148" s="285">
        <v>2021</v>
      </c>
      <c r="N148" s="888"/>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GS&gt;50kW</v>
      </c>
      <c r="AB148" s="285" t="str">
        <f>'1.  LRAMVA Summary'!G52</f>
        <v>Street Lighting</v>
      </c>
      <c r="AC148" s="285" t="str">
        <f>'1.  LRAMVA Summary'!H52</f>
        <v>Unmetered Scattered Load</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kWh</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outlineLevel="1">
      <c r="A150" s="509">
        <v>1</v>
      </c>
      <c r="B150" s="294" t="s">
        <v>1</v>
      </c>
      <c r="C150" s="291" t="s">
        <v>25</v>
      </c>
      <c r="D150" s="295"/>
      <c r="E150" s="295"/>
      <c r="F150" s="295"/>
      <c r="G150" s="295"/>
      <c r="H150" s="295"/>
      <c r="I150" s="295"/>
      <c r="J150" s="295"/>
      <c r="K150" s="295"/>
      <c r="L150" s="295"/>
      <c r="M150" s="295"/>
      <c r="N150" s="291"/>
      <c r="O150" s="295"/>
      <c r="P150" s="295"/>
      <c r="Q150" s="295"/>
      <c r="R150" s="295"/>
      <c r="S150" s="295"/>
      <c r="T150" s="295"/>
      <c r="U150" s="295"/>
      <c r="V150" s="295"/>
      <c r="W150" s="295"/>
      <c r="X150" s="295"/>
      <c r="Y150" s="410"/>
      <c r="Z150" s="410"/>
      <c r="AA150" s="410"/>
      <c r="AB150" s="410"/>
      <c r="AC150" s="410"/>
      <c r="AD150" s="410"/>
      <c r="AE150" s="410"/>
      <c r="AF150" s="410"/>
      <c r="AG150" s="410"/>
      <c r="AH150" s="410"/>
      <c r="AI150" s="410"/>
      <c r="AJ150" s="410"/>
      <c r="AK150" s="410"/>
      <c r="AL150" s="410"/>
      <c r="AM150" s="296">
        <f>SUM(Y150:AL150)</f>
        <v>0</v>
      </c>
    </row>
    <row r="151" spans="1:39" ht="15" outlineLevel="1">
      <c r="B151" s="294" t="s">
        <v>244</v>
      </c>
      <c r="C151" s="291" t="s">
        <v>163</v>
      </c>
      <c r="D151" s="295"/>
      <c r="E151" s="295"/>
      <c r="F151" s="295"/>
      <c r="G151" s="295"/>
      <c r="H151" s="295"/>
      <c r="I151" s="295"/>
      <c r="J151" s="295"/>
      <c r="K151" s="295"/>
      <c r="L151" s="295"/>
      <c r="M151" s="295"/>
      <c r="N151" s="468"/>
      <c r="O151" s="295"/>
      <c r="P151" s="295"/>
      <c r="Q151" s="295"/>
      <c r="R151" s="295"/>
      <c r="S151" s="295"/>
      <c r="T151" s="295"/>
      <c r="U151" s="295"/>
      <c r="V151" s="295"/>
      <c r="W151" s="295"/>
      <c r="X151" s="295"/>
      <c r="Y151" s="411">
        <f>Y150</f>
        <v>0</v>
      </c>
      <c r="Z151" s="411">
        <f>Z150</f>
        <v>0</v>
      </c>
      <c r="AA151" s="411">
        <f t="shared" ref="AA151:AL151" si="37">AA150</f>
        <v>0</v>
      </c>
      <c r="AB151" s="411">
        <f t="shared" si="37"/>
        <v>0</v>
      </c>
      <c r="AC151" s="411">
        <f t="shared" si="37"/>
        <v>0</v>
      </c>
      <c r="AD151" s="411">
        <f t="shared" si="37"/>
        <v>0</v>
      </c>
      <c r="AE151" s="411">
        <f t="shared" si="37"/>
        <v>0</v>
      </c>
      <c r="AF151" s="411">
        <f t="shared" si="37"/>
        <v>0</v>
      </c>
      <c r="AG151" s="411">
        <f t="shared" si="37"/>
        <v>0</v>
      </c>
      <c r="AH151" s="411">
        <f t="shared" si="37"/>
        <v>0</v>
      </c>
      <c r="AI151" s="411">
        <f t="shared" si="37"/>
        <v>0</v>
      </c>
      <c r="AJ151" s="411">
        <f t="shared" si="37"/>
        <v>0</v>
      </c>
      <c r="AK151" s="411">
        <f t="shared" si="37"/>
        <v>0</v>
      </c>
      <c r="AL151" s="411">
        <f t="shared" si="37"/>
        <v>0</v>
      </c>
      <c r="AM151" s="505"/>
    </row>
    <row r="152" spans="1:39" ht="15.6" outlineLevel="1">
      <c r="A152" s="511"/>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outlineLevel="1">
      <c r="A153" s="509">
        <v>2</v>
      </c>
      <c r="B153" s="294" t="s">
        <v>2</v>
      </c>
      <c r="C153" s="291" t="s">
        <v>25</v>
      </c>
      <c r="D153" s="295"/>
      <c r="E153" s="295"/>
      <c r="F153" s="295"/>
      <c r="G153" s="295"/>
      <c r="H153" s="295"/>
      <c r="I153" s="295"/>
      <c r="J153" s="295"/>
      <c r="K153" s="295"/>
      <c r="L153" s="295"/>
      <c r="M153" s="295"/>
      <c r="N153" s="291"/>
      <c r="O153" s="295"/>
      <c r="P153" s="295"/>
      <c r="Q153" s="295"/>
      <c r="R153" s="295"/>
      <c r="S153" s="295"/>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 outlineLevel="1">
      <c r="B154" s="294" t="s">
        <v>244</v>
      </c>
      <c r="C154" s="291" t="s">
        <v>163</v>
      </c>
      <c r="D154" s="295"/>
      <c r="E154" s="295"/>
      <c r="F154" s="295"/>
      <c r="G154" s="295"/>
      <c r="H154" s="295"/>
      <c r="I154" s="295"/>
      <c r="J154" s="295"/>
      <c r="K154" s="295"/>
      <c r="L154" s="295"/>
      <c r="M154" s="295"/>
      <c r="N154" s="468"/>
      <c r="O154" s="295"/>
      <c r="P154" s="295"/>
      <c r="Q154" s="295"/>
      <c r="R154" s="295"/>
      <c r="S154" s="295"/>
      <c r="T154" s="295"/>
      <c r="U154" s="295"/>
      <c r="V154" s="295"/>
      <c r="W154" s="295"/>
      <c r="X154" s="295"/>
      <c r="Y154" s="411">
        <f>Y153</f>
        <v>0</v>
      </c>
      <c r="Z154" s="411">
        <f>Z153</f>
        <v>0</v>
      </c>
      <c r="AA154" s="411">
        <f t="shared" ref="AA154:AL154" si="38">AA153</f>
        <v>0</v>
      </c>
      <c r="AB154" s="411">
        <f t="shared" si="38"/>
        <v>0</v>
      </c>
      <c r="AC154" s="411">
        <f t="shared" si="38"/>
        <v>0</v>
      </c>
      <c r="AD154" s="411">
        <f t="shared" si="38"/>
        <v>0</v>
      </c>
      <c r="AE154" s="411">
        <f t="shared" si="38"/>
        <v>0</v>
      </c>
      <c r="AF154" s="411">
        <f t="shared" si="38"/>
        <v>0</v>
      </c>
      <c r="AG154" s="411">
        <f t="shared" si="38"/>
        <v>0</v>
      </c>
      <c r="AH154" s="411">
        <f t="shared" si="38"/>
        <v>0</v>
      </c>
      <c r="AI154" s="411">
        <f t="shared" si="38"/>
        <v>0</v>
      </c>
      <c r="AJ154" s="411">
        <f t="shared" si="38"/>
        <v>0</v>
      </c>
      <c r="AK154" s="411">
        <f t="shared" si="38"/>
        <v>0</v>
      </c>
      <c r="AL154" s="411">
        <f t="shared" si="38"/>
        <v>0</v>
      </c>
      <c r="AM154" s="505"/>
    </row>
    <row r="155" spans="1:39" ht="15.6" outlineLevel="1">
      <c r="A155" s="511"/>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outlineLevel="1">
      <c r="A156" s="509">
        <v>3</v>
      </c>
      <c r="B156" s="294" t="s">
        <v>3</v>
      </c>
      <c r="C156" s="291" t="s">
        <v>25</v>
      </c>
      <c r="D156" s="295"/>
      <c r="E156" s="295"/>
      <c r="F156" s="295"/>
      <c r="G156" s="295"/>
      <c r="H156" s="295"/>
      <c r="I156" s="295"/>
      <c r="J156" s="295"/>
      <c r="K156" s="295"/>
      <c r="L156" s="295"/>
      <c r="M156" s="295"/>
      <c r="N156" s="291"/>
      <c r="O156" s="295"/>
      <c r="P156" s="295"/>
      <c r="Q156" s="295"/>
      <c r="R156" s="295"/>
      <c r="S156" s="295"/>
      <c r="T156" s="295"/>
      <c r="U156" s="295"/>
      <c r="V156" s="295"/>
      <c r="W156" s="295"/>
      <c r="X156" s="295"/>
      <c r="Y156" s="410"/>
      <c r="Z156" s="410"/>
      <c r="AA156" s="410"/>
      <c r="AB156" s="410"/>
      <c r="AC156" s="410"/>
      <c r="AD156" s="410"/>
      <c r="AE156" s="410"/>
      <c r="AF156" s="410"/>
      <c r="AG156" s="410"/>
      <c r="AH156" s="410"/>
      <c r="AI156" s="410"/>
      <c r="AJ156" s="410"/>
      <c r="AK156" s="410"/>
      <c r="AL156" s="410"/>
      <c r="AM156" s="296">
        <f>SUM(Y156:AL156)</f>
        <v>0</v>
      </c>
    </row>
    <row r="157" spans="1:39" ht="15" outlineLevel="1">
      <c r="B157" s="294" t="s">
        <v>244</v>
      </c>
      <c r="C157" s="291" t="s">
        <v>163</v>
      </c>
      <c r="D157" s="295"/>
      <c r="E157" s="295"/>
      <c r="F157" s="295"/>
      <c r="G157" s="295"/>
      <c r="H157" s="295"/>
      <c r="I157" s="295"/>
      <c r="J157" s="295"/>
      <c r="K157" s="295"/>
      <c r="L157" s="295"/>
      <c r="M157" s="295"/>
      <c r="N157" s="468"/>
      <c r="O157" s="295"/>
      <c r="P157" s="295"/>
      <c r="Q157" s="295"/>
      <c r="R157" s="295"/>
      <c r="S157" s="295"/>
      <c r="T157" s="295"/>
      <c r="U157" s="295"/>
      <c r="V157" s="295"/>
      <c r="W157" s="295"/>
      <c r="X157" s="295"/>
      <c r="Y157" s="411">
        <f>Y156</f>
        <v>0</v>
      </c>
      <c r="Z157" s="411">
        <f>Z156</f>
        <v>0</v>
      </c>
      <c r="AA157" s="411">
        <f t="shared" ref="AA157:AL157" si="39">AA156</f>
        <v>0</v>
      </c>
      <c r="AB157" s="411">
        <f t="shared" si="39"/>
        <v>0</v>
      </c>
      <c r="AC157" s="411">
        <f t="shared" si="39"/>
        <v>0</v>
      </c>
      <c r="AD157" s="411">
        <f t="shared" si="39"/>
        <v>0</v>
      </c>
      <c r="AE157" s="411">
        <f t="shared" si="39"/>
        <v>0</v>
      </c>
      <c r="AF157" s="411">
        <f t="shared" si="39"/>
        <v>0</v>
      </c>
      <c r="AG157" s="411">
        <f t="shared" si="39"/>
        <v>0</v>
      </c>
      <c r="AH157" s="411">
        <f t="shared" si="39"/>
        <v>0</v>
      </c>
      <c r="AI157" s="411">
        <f t="shared" si="39"/>
        <v>0</v>
      </c>
      <c r="AJ157" s="411">
        <f t="shared" si="39"/>
        <v>0</v>
      </c>
      <c r="AK157" s="411">
        <f t="shared" si="39"/>
        <v>0</v>
      </c>
      <c r="AL157" s="411">
        <f t="shared" si="39"/>
        <v>0</v>
      </c>
      <c r="AM157" s="505"/>
    </row>
    <row r="158" spans="1:39" ht="15"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outlineLevel="1">
      <c r="A159" s="509">
        <v>4</v>
      </c>
      <c r="B159" s="294" t="s">
        <v>4</v>
      </c>
      <c r="C159" s="291" t="s">
        <v>25</v>
      </c>
      <c r="D159" s="295"/>
      <c r="E159" s="295"/>
      <c r="F159" s="295"/>
      <c r="G159" s="295"/>
      <c r="H159" s="295"/>
      <c r="I159" s="295"/>
      <c r="J159" s="295"/>
      <c r="K159" s="295"/>
      <c r="L159" s="295"/>
      <c r="M159" s="295"/>
      <c r="N159" s="291"/>
      <c r="O159" s="295"/>
      <c r="P159" s="295"/>
      <c r="Q159" s="295"/>
      <c r="R159" s="295"/>
      <c r="S159" s="295"/>
      <c r="T159" s="295"/>
      <c r="U159" s="295"/>
      <c r="V159" s="295"/>
      <c r="W159" s="295"/>
      <c r="X159" s="295"/>
      <c r="Y159" s="410"/>
      <c r="Z159" s="410"/>
      <c r="AA159" s="410"/>
      <c r="AB159" s="410"/>
      <c r="AC159" s="410"/>
      <c r="AD159" s="410"/>
      <c r="AE159" s="410"/>
      <c r="AF159" s="410"/>
      <c r="AG159" s="410"/>
      <c r="AH159" s="410"/>
      <c r="AI159" s="410"/>
      <c r="AJ159" s="410"/>
      <c r="AK159" s="410"/>
      <c r="AL159" s="410"/>
      <c r="AM159" s="296">
        <f>SUM(Y159:AL159)</f>
        <v>0</v>
      </c>
    </row>
    <row r="160" spans="1:39" ht="15" outlineLevel="1">
      <c r="B160" s="294" t="s">
        <v>244</v>
      </c>
      <c r="C160" s="291" t="s">
        <v>163</v>
      </c>
      <c r="D160" s="295"/>
      <c r="E160" s="295"/>
      <c r="F160" s="295"/>
      <c r="G160" s="295"/>
      <c r="H160" s="295"/>
      <c r="I160" s="295"/>
      <c r="J160" s="295"/>
      <c r="K160" s="295"/>
      <c r="L160" s="295"/>
      <c r="M160" s="295"/>
      <c r="N160" s="468"/>
      <c r="O160" s="295"/>
      <c r="P160" s="295"/>
      <c r="Q160" s="295"/>
      <c r="R160" s="295"/>
      <c r="S160" s="295"/>
      <c r="T160" s="295"/>
      <c r="U160" s="295"/>
      <c r="V160" s="295"/>
      <c r="W160" s="295"/>
      <c r="X160" s="295"/>
      <c r="Y160" s="411">
        <f>Y159</f>
        <v>0</v>
      </c>
      <c r="Z160" s="411">
        <f>Z159</f>
        <v>0</v>
      </c>
      <c r="AA160" s="411">
        <f t="shared" ref="AA160:AL160" si="40">AA159</f>
        <v>0</v>
      </c>
      <c r="AB160" s="411">
        <f t="shared" si="40"/>
        <v>0</v>
      </c>
      <c r="AC160" s="411">
        <f t="shared" si="40"/>
        <v>0</v>
      </c>
      <c r="AD160" s="411">
        <f t="shared" si="40"/>
        <v>0</v>
      </c>
      <c r="AE160" s="411">
        <f t="shared" si="40"/>
        <v>0</v>
      </c>
      <c r="AF160" s="411">
        <f t="shared" si="40"/>
        <v>0</v>
      </c>
      <c r="AG160" s="411">
        <f t="shared" si="40"/>
        <v>0</v>
      </c>
      <c r="AH160" s="411">
        <f t="shared" si="40"/>
        <v>0</v>
      </c>
      <c r="AI160" s="411">
        <f t="shared" si="40"/>
        <v>0</v>
      </c>
      <c r="AJ160" s="411">
        <f t="shared" si="40"/>
        <v>0</v>
      </c>
      <c r="AK160" s="411">
        <f t="shared" si="40"/>
        <v>0</v>
      </c>
      <c r="AL160" s="411">
        <f t="shared" si="40"/>
        <v>0</v>
      </c>
      <c r="AM160" s="505"/>
    </row>
    <row r="161" spans="1:39" ht="15"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outlineLevel="1">
      <c r="A162" s="509">
        <v>5</v>
      </c>
      <c r="B162" s="294" t="s">
        <v>5</v>
      </c>
      <c r="C162" s="291" t="s">
        <v>25</v>
      </c>
      <c r="D162" s="295"/>
      <c r="E162" s="295"/>
      <c r="F162" s="295"/>
      <c r="G162" s="295"/>
      <c r="H162" s="295"/>
      <c r="I162" s="295"/>
      <c r="J162" s="295"/>
      <c r="K162" s="295"/>
      <c r="L162" s="295"/>
      <c r="M162" s="295"/>
      <c r="N162" s="291"/>
      <c r="O162" s="295"/>
      <c r="P162" s="295"/>
      <c r="Q162" s="295"/>
      <c r="R162" s="295"/>
      <c r="S162" s="295"/>
      <c r="T162" s="295"/>
      <c r="U162" s="295"/>
      <c r="V162" s="295"/>
      <c r="W162" s="295"/>
      <c r="X162" s="295"/>
      <c r="Y162" s="410"/>
      <c r="Z162" s="410"/>
      <c r="AA162" s="410"/>
      <c r="AB162" s="410"/>
      <c r="AC162" s="410"/>
      <c r="AD162" s="410"/>
      <c r="AE162" s="410"/>
      <c r="AF162" s="410"/>
      <c r="AG162" s="410"/>
      <c r="AH162" s="410"/>
      <c r="AI162" s="410"/>
      <c r="AJ162" s="410"/>
      <c r="AK162" s="410"/>
      <c r="AL162" s="410"/>
      <c r="AM162" s="296">
        <f>SUM(Y162:AL162)</f>
        <v>0</v>
      </c>
    </row>
    <row r="163" spans="1:39" ht="15" outlineLevel="1">
      <c r="B163" s="294" t="s">
        <v>244</v>
      </c>
      <c r="C163" s="291" t="s">
        <v>163</v>
      </c>
      <c r="D163" s="295"/>
      <c r="E163" s="295"/>
      <c r="F163" s="295"/>
      <c r="G163" s="295"/>
      <c r="H163" s="295"/>
      <c r="I163" s="295"/>
      <c r="J163" s="295"/>
      <c r="K163" s="295"/>
      <c r="L163" s="295"/>
      <c r="M163" s="295"/>
      <c r="N163" s="468"/>
      <c r="O163" s="295"/>
      <c r="P163" s="295"/>
      <c r="Q163" s="295"/>
      <c r="R163" s="295"/>
      <c r="S163" s="295"/>
      <c r="T163" s="295"/>
      <c r="U163" s="295"/>
      <c r="V163" s="295"/>
      <c r="W163" s="295"/>
      <c r="X163" s="295"/>
      <c r="Y163" s="411">
        <f>Y162</f>
        <v>0</v>
      </c>
      <c r="Z163" s="411">
        <f>Z162</f>
        <v>0</v>
      </c>
      <c r="AA163" s="411">
        <f t="shared" ref="AA163:AL163" si="41">AA162</f>
        <v>0</v>
      </c>
      <c r="AB163" s="411">
        <f t="shared" si="41"/>
        <v>0</v>
      </c>
      <c r="AC163" s="411">
        <f t="shared" si="41"/>
        <v>0</v>
      </c>
      <c r="AD163" s="411">
        <f t="shared" si="41"/>
        <v>0</v>
      </c>
      <c r="AE163" s="411">
        <f t="shared" si="41"/>
        <v>0</v>
      </c>
      <c r="AF163" s="411">
        <f t="shared" si="41"/>
        <v>0</v>
      </c>
      <c r="AG163" s="411">
        <f t="shared" si="41"/>
        <v>0</v>
      </c>
      <c r="AH163" s="411">
        <f t="shared" si="41"/>
        <v>0</v>
      </c>
      <c r="AI163" s="411">
        <f t="shared" si="41"/>
        <v>0</v>
      </c>
      <c r="AJ163" s="411">
        <f t="shared" si="41"/>
        <v>0</v>
      </c>
      <c r="AK163" s="411">
        <f t="shared" si="41"/>
        <v>0</v>
      </c>
      <c r="AL163" s="411">
        <f t="shared" si="41"/>
        <v>0</v>
      </c>
      <c r="AM163" s="505"/>
    </row>
    <row r="164" spans="1:39" ht="15"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outlineLevel="1">
      <c r="A165" s="509">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outlineLevel="1">
      <c r="B166" s="294" t="s">
        <v>244</v>
      </c>
      <c r="C166" s="291" t="s">
        <v>163</v>
      </c>
      <c r="D166" s="295"/>
      <c r="E166" s="295"/>
      <c r="F166" s="295"/>
      <c r="G166" s="295"/>
      <c r="H166" s="295"/>
      <c r="I166" s="295"/>
      <c r="J166" s="295"/>
      <c r="K166" s="295"/>
      <c r="L166" s="295"/>
      <c r="M166" s="295"/>
      <c r="N166" s="468"/>
      <c r="O166" s="295"/>
      <c r="P166" s="295"/>
      <c r="Q166" s="295"/>
      <c r="R166" s="295"/>
      <c r="S166" s="295"/>
      <c r="T166" s="295"/>
      <c r="U166" s="295"/>
      <c r="V166" s="295"/>
      <c r="W166" s="295"/>
      <c r="X166" s="295"/>
      <c r="Y166" s="411">
        <f>Y165</f>
        <v>0</v>
      </c>
      <c r="Z166" s="411">
        <f>Z165</f>
        <v>0</v>
      </c>
      <c r="AA166" s="411">
        <f t="shared" ref="AA166:AL166" si="42">AA165</f>
        <v>0</v>
      </c>
      <c r="AB166" s="411">
        <f t="shared" si="42"/>
        <v>0</v>
      </c>
      <c r="AC166" s="411">
        <f t="shared" si="42"/>
        <v>0</v>
      </c>
      <c r="AD166" s="411">
        <f t="shared" si="42"/>
        <v>0</v>
      </c>
      <c r="AE166" s="411">
        <f t="shared" si="42"/>
        <v>0</v>
      </c>
      <c r="AF166" s="411">
        <f t="shared" si="42"/>
        <v>0</v>
      </c>
      <c r="AG166" s="411">
        <f t="shared" si="42"/>
        <v>0</v>
      </c>
      <c r="AH166" s="411">
        <f t="shared" si="42"/>
        <v>0</v>
      </c>
      <c r="AI166" s="411">
        <f t="shared" si="42"/>
        <v>0</v>
      </c>
      <c r="AJ166" s="411">
        <f t="shared" si="42"/>
        <v>0</v>
      </c>
      <c r="AK166" s="411">
        <f t="shared" si="42"/>
        <v>0</v>
      </c>
      <c r="AL166" s="411">
        <f t="shared" si="42"/>
        <v>0</v>
      </c>
      <c r="AM166" s="505"/>
    </row>
    <row r="167" spans="1:39" ht="15"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outlineLevel="1">
      <c r="A168" s="509">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411">
        <f>Y168</f>
        <v>0</v>
      </c>
      <c r="Z169" s="411">
        <f>Z168</f>
        <v>0</v>
      </c>
      <c r="AA169" s="411">
        <f t="shared" ref="AA169:AL169" si="43">AA168</f>
        <v>0</v>
      </c>
      <c r="AB169" s="411">
        <f t="shared" si="43"/>
        <v>0</v>
      </c>
      <c r="AC169" s="411">
        <f t="shared" si="43"/>
        <v>0</v>
      </c>
      <c r="AD169" s="411">
        <f t="shared" si="43"/>
        <v>0</v>
      </c>
      <c r="AE169" s="411">
        <f t="shared" si="43"/>
        <v>0</v>
      </c>
      <c r="AF169" s="411">
        <f t="shared" si="43"/>
        <v>0</v>
      </c>
      <c r="AG169" s="411">
        <f t="shared" si="43"/>
        <v>0</v>
      </c>
      <c r="AH169" s="411">
        <f t="shared" si="43"/>
        <v>0</v>
      </c>
      <c r="AI169" s="411">
        <f t="shared" si="43"/>
        <v>0</v>
      </c>
      <c r="AJ169" s="411">
        <f t="shared" si="43"/>
        <v>0</v>
      </c>
      <c r="AK169" s="411">
        <f t="shared" si="43"/>
        <v>0</v>
      </c>
      <c r="AL169" s="411">
        <f t="shared" si="43"/>
        <v>0</v>
      </c>
      <c r="AM169" s="505"/>
    </row>
    <row r="170" spans="1:39" ht="15"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outlineLevel="1">
      <c r="A171" s="509">
        <v>8</v>
      </c>
      <c r="B171" s="294" t="s">
        <v>485</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outlineLevel="1">
      <c r="A172" s="509"/>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411">
        <f>Y171</f>
        <v>0</v>
      </c>
      <c r="Z172" s="411">
        <f>Z171</f>
        <v>0</v>
      </c>
      <c r="AA172" s="411">
        <f t="shared" ref="AA172:AL172" si="44">AA171</f>
        <v>0</v>
      </c>
      <c r="AB172" s="411">
        <f t="shared" si="44"/>
        <v>0</v>
      </c>
      <c r="AC172" s="411">
        <f t="shared" si="44"/>
        <v>0</v>
      </c>
      <c r="AD172" s="411">
        <f t="shared" si="44"/>
        <v>0</v>
      </c>
      <c r="AE172" s="411">
        <f t="shared" si="44"/>
        <v>0</v>
      </c>
      <c r="AF172" s="411">
        <f t="shared" si="44"/>
        <v>0</v>
      </c>
      <c r="AG172" s="411">
        <f t="shared" si="44"/>
        <v>0</v>
      </c>
      <c r="AH172" s="411">
        <f t="shared" si="44"/>
        <v>0</v>
      </c>
      <c r="AI172" s="411">
        <f t="shared" si="44"/>
        <v>0</v>
      </c>
      <c r="AJ172" s="411">
        <f t="shared" si="44"/>
        <v>0</v>
      </c>
      <c r="AK172" s="411">
        <f t="shared" si="44"/>
        <v>0</v>
      </c>
      <c r="AL172" s="411">
        <f t="shared" si="44"/>
        <v>0</v>
      </c>
      <c r="AM172" s="505"/>
    </row>
    <row r="173" spans="1:39" s="283" customFormat="1" ht="15" outlineLevel="1">
      <c r="A173" s="509"/>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outlineLevel="1">
      <c r="A174" s="509">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411">
        <f>Y174</f>
        <v>0</v>
      </c>
      <c r="Z175" s="411">
        <f>Z174</f>
        <v>0</v>
      </c>
      <c r="AA175" s="411">
        <f t="shared" ref="AA175:AL175" si="45">AA174</f>
        <v>0</v>
      </c>
      <c r="AB175" s="411">
        <f t="shared" si="45"/>
        <v>0</v>
      </c>
      <c r="AC175" s="411">
        <f t="shared" si="45"/>
        <v>0</v>
      </c>
      <c r="AD175" s="411">
        <f t="shared" si="45"/>
        <v>0</v>
      </c>
      <c r="AE175" s="411">
        <f t="shared" si="45"/>
        <v>0</v>
      </c>
      <c r="AF175" s="411">
        <f t="shared" si="45"/>
        <v>0</v>
      </c>
      <c r="AG175" s="411">
        <f t="shared" si="45"/>
        <v>0</v>
      </c>
      <c r="AH175" s="411">
        <f t="shared" si="45"/>
        <v>0</v>
      </c>
      <c r="AI175" s="411">
        <f t="shared" si="45"/>
        <v>0</v>
      </c>
      <c r="AJ175" s="411">
        <f t="shared" si="45"/>
        <v>0</v>
      </c>
      <c r="AK175" s="411">
        <f t="shared" si="45"/>
        <v>0</v>
      </c>
      <c r="AL175" s="411">
        <f t="shared" si="45"/>
        <v>0</v>
      </c>
      <c r="AM175" s="505"/>
    </row>
    <row r="176" spans="1:39" ht="15"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6" outlineLevel="1">
      <c r="A177" s="510"/>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outlineLevel="1">
      <c r="A178" s="509">
        <v>10</v>
      </c>
      <c r="B178" s="310" t="s">
        <v>22</v>
      </c>
      <c r="C178" s="291" t="s">
        <v>25</v>
      </c>
      <c r="D178" s="295"/>
      <c r="E178" s="295"/>
      <c r="F178" s="295"/>
      <c r="G178" s="295"/>
      <c r="H178" s="295"/>
      <c r="I178" s="295"/>
      <c r="J178" s="295"/>
      <c r="K178" s="295"/>
      <c r="L178" s="295"/>
      <c r="M178" s="295"/>
      <c r="N178" s="295">
        <v>12</v>
      </c>
      <c r="O178" s="295"/>
      <c r="P178" s="295"/>
      <c r="Q178" s="295"/>
      <c r="R178" s="295"/>
      <c r="S178" s="295"/>
      <c r="T178" s="295"/>
      <c r="U178" s="295"/>
      <c r="V178" s="295"/>
      <c r="W178" s="295"/>
      <c r="X178" s="295"/>
      <c r="Y178" s="467"/>
      <c r="Z178" s="469"/>
      <c r="AA178" s="469"/>
      <c r="AB178" s="415"/>
      <c r="AC178" s="415"/>
      <c r="AD178" s="415"/>
      <c r="AE178" s="415"/>
      <c r="AF178" s="415"/>
      <c r="AG178" s="415"/>
      <c r="AH178" s="415"/>
      <c r="AI178" s="415"/>
      <c r="AJ178" s="415"/>
      <c r="AK178" s="415"/>
      <c r="AL178" s="415"/>
      <c r="AM178" s="296">
        <f>SUM(Y178:AL178)</f>
        <v>0</v>
      </c>
    </row>
    <row r="179" spans="1:39" ht="15" outlineLevel="1">
      <c r="B179" s="294" t="s">
        <v>244</v>
      </c>
      <c r="C179" s="291" t="s">
        <v>163</v>
      </c>
      <c r="D179" s="295"/>
      <c r="E179" s="295"/>
      <c r="F179" s="295"/>
      <c r="G179" s="295"/>
      <c r="H179" s="295"/>
      <c r="I179" s="295"/>
      <c r="J179" s="295"/>
      <c r="K179" s="295"/>
      <c r="L179" s="295"/>
      <c r="M179" s="295"/>
      <c r="N179" s="295">
        <f>N178</f>
        <v>12</v>
      </c>
      <c r="O179" s="295"/>
      <c r="P179" s="295"/>
      <c r="Q179" s="295"/>
      <c r="R179" s="295"/>
      <c r="S179" s="295"/>
      <c r="T179" s="295"/>
      <c r="U179" s="295"/>
      <c r="V179" s="295"/>
      <c r="W179" s="295"/>
      <c r="X179" s="295"/>
      <c r="Y179" s="411">
        <f>Y178</f>
        <v>0</v>
      </c>
      <c r="Z179" s="411">
        <f>Z178</f>
        <v>0</v>
      </c>
      <c r="AA179" s="411">
        <f t="shared" ref="AA179:AL179" si="46">AA178</f>
        <v>0</v>
      </c>
      <c r="AB179" s="411">
        <f t="shared" si="46"/>
        <v>0</v>
      </c>
      <c r="AC179" s="411">
        <f t="shared" si="46"/>
        <v>0</v>
      </c>
      <c r="AD179" s="411">
        <f t="shared" si="46"/>
        <v>0</v>
      </c>
      <c r="AE179" s="411">
        <f t="shared" si="46"/>
        <v>0</v>
      </c>
      <c r="AF179" s="411">
        <f t="shared" si="46"/>
        <v>0</v>
      </c>
      <c r="AG179" s="411">
        <f t="shared" si="46"/>
        <v>0</v>
      </c>
      <c r="AH179" s="411">
        <f t="shared" si="46"/>
        <v>0</v>
      </c>
      <c r="AI179" s="411">
        <f t="shared" si="46"/>
        <v>0</v>
      </c>
      <c r="AJ179" s="411">
        <f t="shared" si="46"/>
        <v>0</v>
      </c>
      <c r="AK179" s="411">
        <f t="shared" si="46"/>
        <v>0</v>
      </c>
      <c r="AL179" s="411">
        <f t="shared" si="46"/>
        <v>0</v>
      </c>
      <c r="AM179" s="505"/>
    </row>
    <row r="180" spans="1:39" ht="15"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outlineLevel="1">
      <c r="A181" s="509">
        <v>11</v>
      </c>
      <c r="B181" s="314" t="s">
        <v>21</v>
      </c>
      <c r="C181" s="291" t="s">
        <v>25</v>
      </c>
      <c r="D181" s="295"/>
      <c r="E181" s="295"/>
      <c r="F181" s="295"/>
      <c r="G181" s="295"/>
      <c r="H181" s="295"/>
      <c r="I181" s="295"/>
      <c r="J181" s="295"/>
      <c r="K181" s="295"/>
      <c r="L181" s="295"/>
      <c r="M181" s="295"/>
      <c r="N181" s="295">
        <v>12</v>
      </c>
      <c r="O181" s="295"/>
      <c r="P181" s="295"/>
      <c r="Q181" s="295"/>
      <c r="R181" s="295"/>
      <c r="S181" s="295"/>
      <c r="T181" s="295"/>
      <c r="U181" s="295"/>
      <c r="V181" s="295"/>
      <c r="W181" s="295"/>
      <c r="X181" s="295"/>
      <c r="Y181" s="415"/>
      <c r="Z181" s="469"/>
      <c r="AA181" s="415"/>
      <c r="AB181" s="415"/>
      <c r="AC181" s="415"/>
      <c r="AD181" s="415"/>
      <c r="AE181" s="415"/>
      <c r="AF181" s="415"/>
      <c r="AG181" s="415"/>
      <c r="AH181" s="415"/>
      <c r="AI181" s="415"/>
      <c r="AJ181" s="415"/>
      <c r="AK181" s="415"/>
      <c r="AL181" s="415"/>
      <c r="AM181" s="296">
        <f>SUM(Y181:AL181)</f>
        <v>0</v>
      </c>
    </row>
    <row r="182" spans="1:39" ht="15"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411">
        <f>Y181</f>
        <v>0</v>
      </c>
      <c r="Z182" s="411">
        <f>Z181</f>
        <v>0</v>
      </c>
      <c r="AA182" s="411">
        <f t="shared" ref="AA182:AL182" si="47">AA181</f>
        <v>0</v>
      </c>
      <c r="AB182" s="411">
        <f t="shared" si="47"/>
        <v>0</v>
      </c>
      <c r="AC182" s="411">
        <f t="shared" si="47"/>
        <v>0</v>
      </c>
      <c r="AD182" s="411">
        <f t="shared" si="47"/>
        <v>0</v>
      </c>
      <c r="AE182" s="411">
        <f t="shared" si="47"/>
        <v>0</v>
      </c>
      <c r="AF182" s="411">
        <f t="shared" si="47"/>
        <v>0</v>
      </c>
      <c r="AG182" s="411">
        <f t="shared" si="47"/>
        <v>0</v>
      </c>
      <c r="AH182" s="411">
        <f t="shared" si="47"/>
        <v>0</v>
      </c>
      <c r="AI182" s="411">
        <f t="shared" si="47"/>
        <v>0</v>
      </c>
      <c r="AJ182" s="411">
        <f t="shared" si="47"/>
        <v>0</v>
      </c>
      <c r="AK182" s="411">
        <f t="shared" si="47"/>
        <v>0</v>
      </c>
      <c r="AL182" s="411">
        <f t="shared" si="47"/>
        <v>0</v>
      </c>
      <c r="AM182" s="505"/>
    </row>
    <row r="183" spans="1:39" ht="15"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outlineLevel="1">
      <c r="A184" s="509">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411">
        <f>Y184</f>
        <v>0</v>
      </c>
      <c r="Z185" s="411">
        <f>Z184</f>
        <v>0</v>
      </c>
      <c r="AA185" s="411">
        <f t="shared" ref="AA185:AL185" si="48">AA184</f>
        <v>0</v>
      </c>
      <c r="AB185" s="411">
        <f t="shared" si="48"/>
        <v>0</v>
      </c>
      <c r="AC185" s="411">
        <f t="shared" si="48"/>
        <v>0</v>
      </c>
      <c r="AD185" s="411">
        <f t="shared" si="48"/>
        <v>0</v>
      </c>
      <c r="AE185" s="411">
        <f t="shared" si="48"/>
        <v>0</v>
      </c>
      <c r="AF185" s="411">
        <f t="shared" si="48"/>
        <v>0</v>
      </c>
      <c r="AG185" s="411">
        <f t="shared" si="48"/>
        <v>0</v>
      </c>
      <c r="AH185" s="411">
        <f t="shared" si="48"/>
        <v>0</v>
      </c>
      <c r="AI185" s="411">
        <f t="shared" si="48"/>
        <v>0</v>
      </c>
      <c r="AJ185" s="411">
        <f t="shared" si="48"/>
        <v>0</v>
      </c>
      <c r="AK185" s="411">
        <f t="shared" si="48"/>
        <v>0</v>
      </c>
      <c r="AL185" s="411">
        <f t="shared" si="48"/>
        <v>0</v>
      </c>
      <c r="AM185" s="505"/>
    </row>
    <row r="186" spans="1:39" ht="15"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outlineLevel="1">
      <c r="A187" s="509">
        <v>13</v>
      </c>
      <c r="B187" s="314" t="s">
        <v>24</v>
      </c>
      <c r="C187" s="291" t="s">
        <v>25</v>
      </c>
      <c r="D187" s="295"/>
      <c r="E187" s="295"/>
      <c r="F187" s="295"/>
      <c r="G187" s="295"/>
      <c r="H187" s="295"/>
      <c r="I187" s="295"/>
      <c r="J187" s="295"/>
      <c r="K187" s="295"/>
      <c r="L187" s="295"/>
      <c r="M187" s="295"/>
      <c r="N187" s="295">
        <v>12</v>
      </c>
      <c r="O187" s="295"/>
      <c r="P187" s="295"/>
      <c r="Q187" s="295"/>
      <c r="R187" s="295"/>
      <c r="S187" s="295"/>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411">
        <f>Y187</f>
        <v>0</v>
      </c>
      <c r="Z188" s="411">
        <f>Z187</f>
        <v>0</v>
      </c>
      <c r="AA188" s="411">
        <f t="shared" ref="AA188:AL188" si="49">AA187</f>
        <v>0</v>
      </c>
      <c r="AB188" s="411">
        <f t="shared" si="49"/>
        <v>0</v>
      </c>
      <c r="AC188" s="411">
        <f t="shared" si="49"/>
        <v>0</v>
      </c>
      <c r="AD188" s="411">
        <f t="shared" si="49"/>
        <v>0</v>
      </c>
      <c r="AE188" s="411">
        <f t="shared" si="49"/>
        <v>0</v>
      </c>
      <c r="AF188" s="411">
        <f t="shared" si="49"/>
        <v>0</v>
      </c>
      <c r="AG188" s="411">
        <f t="shared" si="49"/>
        <v>0</v>
      </c>
      <c r="AH188" s="411">
        <f t="shared" si="49"/>
        <v>0</v>
      </c>
      <c r="AI188" s="411">
        <f t="shared" si="49"/>
        <v>0</v>
      </c>
      <c r="AJ188" s="411">
        <f t="shared" si="49"/>
        <v>0</v>
      </c>
      <c r="AK188" s="411">
        <f t="shared" si="49"/>
        <v>0</v>
      </c>
      <c r="AL188" s="411">
        <f t="shared" si="49"/>
        <v>0</v>
      </c>
      <c r="AM188" s="505"/>
    </row>
    <row r="189" spans="1:39" ht="15"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outlineLevel="1">
      <c r="A190" s="509">
        <v>14</v>
      </c>
      <c r="B190" s="314" t="s">
        <v>20</v>
      </c>
      <c r="C190" s="291" t="s">
        <v>25</v>
      </c>
      <c r="D190" s="295"/>
      <c r="E190" s="295"/>
      <c r="F190" s="295"/>
      <c r="G190" s="295"/>
      <c r="H190" s="295"/>
      <c r="I190" s="295"/>
      <c r="J190" s="295"/>
      <c r="K190" s="295"/>
      <c r="L190" s="295"/>
      <c r="M190" s="295"/>
      <c r="N190" s="295">
        <v>12</v>
      </c>
      <c r="O190" s="295"/>
      <c r="P190" s="295"/>
      <c r="Q190" s="295"/>
      <c r="R190" s="295"/>
      <c r="S190" s="295"/>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outlineLevel="1">
      <c r="B191" s="294" t="s">
        <v>244</v>
      </c>
      <c r="C191" s="291" t="s">
        <v>163</v>
      </c>
      <c r="D191" s="295"/>
      <c r="E191" s="295"/>
      <c r="F191" s="295"/>
      <c r="G191" s="295"/>
      <c r="H191" s="295"/>
      <c r="I191" s="295"/>
      <c r="J191" s="295"/>
      <c r="K191" s="295"/>
      <c r="L191" s="295"/>
      <c r="M191" s="295"/>
      <c r="N191" s="295">
        <f>N190</f>
        <v>12</v>
      </c>
      <c r="O191" s="295"/>
      <c r="P191" s="295"/>
      <c r="Q191" s="295"/>
      <c r="R191" s="295"/>
      <c r="S191" s="295"/>
      <c r="T191" s="295"/>
      <c r="U191" s="295"/>
      <c r="V191" s="295"/>
      <c r="W191" s="295"/>
      <c r="X191" s="295"/>
      <c r="Y191" s="411">
        <f>Y190</f>
        <v>0</v>
      </c>
      <c r="Z191" s="411">
        <f>Z190</f>
        <v>0</v>
      </c>
      <c r="AA191" s="411">
        <f t="shared" ref="AA191:AL191" si="50">AA190</f>
        <v>0</v>
      </c>
      <c r="AB191" s="411">
        <f t="shared" si="50"/>
        <v>0</v>
      </c>
      <c r="AC191" s="411">
        <f t="shared" si="50"/>
        <v>0</v>
      </c>
      <c r="AD191" s="411">
        <f t="shared" si="50"/>
        <v>0</v>
      </c>
      <c r="AE191" s="411">
        <f t="shared" si="50"/>
        <v>0</v>
      </c>
      <c r="AF191" s="411">
        <f t="shared" si="50"/>
        <v>0</v>
      </c>
      <c r="AG191" s="411">
        <f t="shared" si="50"/>
        <v>0</v>
      </c>
      <c r="AH191" s="411">
        <f t="shared" si="50"/>
        <v>0</v>
      </c>
      <c r="AI191" s="411">
        <f t="shared" si="50"/>
        <v>0</v>
      </c>
      <c r="AJ191" s="411">
        <f t="shared" si="50"/>
        <v>0</v>
      </c>
      <c r="AK191" s="411">
        <f t="shared" si="50"/>
        <v>0</v>
      </c>
      <c r="AL191" s="411">
        <f t="shared" si="50"/>
        <v>0</v>
      </c>
      <c r="AM191" s="505"/>
    </row>
    <row r="192" spans="1:39" ht="15"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outlineLevel="1">
      <c r="A193" s="509">
        <v>15</v>
      </c>
      <c r="B193" s="314" t="s">
        <v>486</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outlineLevel="1">
      <c r="A194" s="509"/>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411">
        <f>Y193</f>
        <v>0</v>
      </c>
      <c r="Z194" s="411">
        <f>Z193</f>
        <v>0</v>
      </c>
      <c r="AA194" s="411">
        <f t="shared" ref="AA194:AL194" si="51">AA193</f>
        <v>0</v>
      </c>
      <c r="AB194" s="411">
        <f t="shared" si="51"/>
        <v>0</v>
      </c>
      <c r="AC194" s="411">
        <f t="shared" si="51"/>
        <v>0</v>
      </c>
      <c r="AD194" s="411">
        <f t="shared" si="51"/>
        <v>0</v>
      </c>
      <c r="AE194" s="411">
        <f t="shared" si="51"/>
        <v>0</v>
      </c>
      <c r="AF194" s="411">
        <f t="shared" si="51"/>
        <v>0</v>
      </c>
      <c r="AG194" s="411">
        <f t="shared" si="51"/>
        <v>0</v>
      </c>
      <c r="AH194" s="411">
        <f t="shared" si="51"/>
        <v>0</v>
      </c>
      <c r="AI194" s="411">
        <f t="shared" si="51"/>
        <v>0</v>
      </c>
      <c r="AJ194" s="411">
        <f t="shared" si="51"/>
        <v>0</v>
      </c>
      <c r="AK194" s="411">
        <f t="shared" si="51"/>
        <v>0</v>
      </c>
      <c r="AL194" s="411">
        <f t="shared" si="51"/>
        <v>0</v>
      </c>
      <c r="AM194" s="505"/>
    </row>
    <row r="195" spans="1:39" s="283" customFormat="1" ht="15" outlineLevel="1">
      <c r="A195" s="509"/>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outlineLevel="1">
      <c r="A196" s="509">
        <v>16</v>
      </c>
      <c r="B196" s="314" t="s">
        <v>487</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outlineLevel="1">
      <c r="A197" s="509"/>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411">
        <f>Y196</f>
        <v>0</v>
      </c>
      <c r="Z197" s="411">
        <f>Z196</f>
        <v>0</v>
      </c>
      <c r="AA197" s="411">
        <f t="shared" ref="AA197:AL197" si="52">AA196</f>
        <v>0</v>
      </c>
      <c r="AB197" s="411">
        <f t="shared" si="52"/>
        <v>0</v>
      </c>
      <c r="AC197" s="411">
        <f t="shared" si="52"/>
        <v>0</v>
      </c>
      <c r="AD197" s="411">
        <f t="shared" si="52"/>
        <v>0</v>
      </c>
      <c r="AE197" s="411">
        <f t="shared" si="52"/>
        <v>0</v>
      </c>
      <c r="AF197" s="411">
        <f t="shared" si="52"/>
        <v>0</v>
      </c>
      <c r="AG197" s="411">
        <f t="shared" si="52"/>
        <v>0</v>
      </c>
      <c r="AH197" s="411">
        <f t="shared" si="52"/>
        <v>0</v>
      </c>
      <c r="AI197" s="411">
        <f t="shared" si="52"/>
        <v>0</v>
      </c>
      <c r="AJ197" s="411">
        <f t="shared" si="52"/>
        <v>0</v>
      </c>
      <c r="AK197" s="411">
        <f t="shared" si="52"/>
        <v>0</v>
      </c>
      <c r="AL197" s="411">
        <f t="shared" si="52"/>
        <v>0</v>
      </c>
      <c r="AM197" s="505"/>
    </row>
    <row r="198" spans="1:39" s="283" customFormat="1" ht="15" outlineLevel="1">
      <c r="A198" s="509"/>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outlineLevel="1">
      <c r="A199" s="509">
        <v>17</v>
      </c>
      <c r="B199" s="314" t="s">
        <v>9</v>
      </c>
      <c r="C199" s="291" t="s">
        <v>25</v>
      </c>
      <c r="D199" s="295"/>
      <c r="E199" s="295"/>
      <c r="F199" s="295"/>
      <c r="G199" s="295"/>
      <c r="H199" s="295"/>
      <c r="I199" s="295"/>
      <c r="J199" s="295"/>
      <c r="K199" s="295"/>
      <c r="L199" s="295"/>
      <c r="M199" s="295"/>
      <c r="N199" s="291"/>
      <c r="O199" s="295"/>
      <c r="P199" s="295"/>
      <c r="Q199" s="295"/>
      <c r="R199" s="295"/>
      <c r="S199" s="295"/>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411">
        <f>Y199</f>
        <v>0</v>
      </c>
      <c r="Z200" s="411">
        <f>Z199</f>
        <v>0</v>
      </c>
      <c r="AA200" s="411">
        <f t="shared" ref="AA200:AL200" si="53">AA199</f>
        <v>0</v>
      </c>
      <c r="AB200" s="411">
        <f t="shared" si="53"/>
        <v>0</v>
      </c>
      <c r="AC200" s="411">
        <f t="shared" si="53"/>
        <v>0</v>
      </c>
      <c r="AD200" s="411">
        <f t="shared" si="53"/>
        <v>0</v>
      </c>
      <c r="AE200" s="411">
        <f t="shared" si="53"/>
        <v>0</v>
      </c>
      <c r="AF200" s="411">
        <f t="shared" si="53"/>
        <v>0</v>
      </c>
      <c r="AG200" s="411">
        <f t="shared" si="53"/>
        <v>0</v>
      </c>
      <c r="AH200" s="411">
        <f t="shared" si="53"/>
        <v>0</v>
      </c>
      <c r="AI200" s="411">
        <f t="shared" si="53"/>
        <v>0</v>
      </c>
      <c r="AJ200" s="411">
        <f t="shared" si="53"/>
        <v>0</v>
      </c>
      <c r="AK200" s="411">
        <f t="shared" si="53"/>
        <v>0</v>
      </c>
      <c r="AL200" s="411">
        <f t="shared" si="53"/>
        <v>0</v>
      </c>
      <c r="AM200" s="505"/>
    </row>
    <row r="201" spans="1:39" ht="15"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6" outlineLevel="1">
      <c r="A202" s="510"/>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outlineLevel="1">
      <c r="A203" s="509">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411">
        <f>Y203</f>
        <v>0</v>
      </c>
      <c r="Z204" s="411">
        <f>Z203</f>
        <v>0</v>
      </c>
      <c r="AA204" s="411">
        <f t="shared" ref="AA204:AL204" si="54">AA203</f>
        <v>0</v>
      </c>
      <c r="AB204" s="411">
        <f t="shared" si="54"/>
        <v>0</v>
      </c>
      <c r="AC204" s="411">
        <f t="shared" si="54"/>
        <v>0</v>
      </c>
      <c r="AD204" s="411">
        <f t="shared" si="54"/>
        <v>0</v>
      </c>
      <c r="AE204" s="411">
        <f t="shared" si="54"/>
        <v>0</v>
      </c>
      <c r="AF204" s="411">
        <f t="shared" si="54"/>
        <v>0</v>
      </c>
      <c r="AG204" s="411">
        <f t="shared" si="54"/>
        <v>0</v>
      </c>
      <c r="AH204" s="411">
        <f t="shared" si="54"/>
        <v>0</v>
      </c>
      <c r="AI204" s="411">
        <f t="shared" si="54"/>
        <v>0</v>
      </c>
      <c r="AJ204" s="411">
        <f t="shared" si="54"/>
        <v>0</v>
      </c>
      <c r="AK204" s="411">
        <f t="shared" si="54"/>
        <v>0</v>
      </c>
      <c r="AL204" s="411">
        <f t="shared" si="54"/>
        <v>0</v>
      </c>
      <c r="AM204" s="505"/>
    </row>
    <row r="205" spans="1:39" ht="15" outlineLevel="1">
      <c r="A205" s="512"/>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outlineLevel="1">
      <c r="A206" s="509">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411">
        <f>Y206</f>
        <v>0</v>
      </c>
      <c r="Z207" s="411">
        <f>Z206</f>
        <v>0</v>
      </c>
      <c r="AA207" s="411">
        <f t="shared" ref="AA207:AL207" si="55">AA206</f>
        <v>0</v>
      </c>
      <c r="AB207" s="411">
        <f t="shared" si="55"/>
        <v>0</v>
      </c>
      <c r="AC207" s="411">
        <f t="shared" si="55"/>
        <v>0</v>
      </c>
      <c r="AD207" s="411">
        <f t="shared" si="55"/>
        <v>0</v>
      </c>
      <c r="AE207" s="411">
        <f t="shared" si="55"/>
        <v>0</v>
      </c>
      <c r="AF207" s="411">
        <f t="shared" si="55"/>
        <v>0</v>
      </c>
      <c r="AG207" s="411">
        <f t="shared" si="55"/>
        <v>0</v>
      </c>
      <c r="AH207" s="411">
        <f t="shared" si="55"/>
        <v>0</v>
      </c>
      <c r="AI207" s="411">
        <f t="shared" si="55"/>
        <v>0</v>
      </c>
      <c r="AJ207" s="411">
        <f t="shared" si="55"/>
        <v>0</v>
      </c>
      <c r="AK207" s="411">
        <f t="shared" si="55"/>
        <v>0</v>
      </c>
      <c r="AL207" s="411">
        <f t="shared" si="55"/>
        <v>0</v>
      </c>
      <c r="AM207" s="505"/>
    </row>
    <row r="208" spans="1:39" ht="15"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outlineLevel="1">
      <c r="A209" s="509">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411">
        <f>Y209</f>
        <v>0</v>
      </c>
      <c r="Z210" s="411">
        <f>Z209</f>
        <v>0</v>
      </c>
      <c r="AA210" s="411">
        <f t="shared" ref="AA210:AL210" si="56">AA209</f>
        <v>0</v>
      </c>
      <c r="AB210" s="411">
        <f t="shared" si="56"/>
        <v>0</v>
      </c>
      <c r="AC210" s="411">
        <f t="shared" si="56"/>
        <v>0</v>
      </c>
      <c r="AD210" s="411">
        <f t="shared" si="56"/>
        <v>0</v>
      </c>
      <c r="AE210" s="411">
        <f t="shared" si="56"/>
        <v>0</v>
      </c>
      <c r="AF210" s="411">
        <f t="shared" si="56"/>
        <v>0</v>
      </c>
      <c r="AG210" s="411">
        <f t="shared" si="56"/>
        <v>0</v>
      </c>
      <c r="AH210" s="411">
        <f t="shared" si="56"/>
        <v>0</v>
      </c>
      <c r="AI210" s="411">
        <f t="shared" si="56"/>
        <v>0</v>
      </c>
      <c r="AJ210" s="411">
        <f t="shared" si="56"/>
        <v>0</v>
      </c>
      <c r="AK210" s="411">
        <f t="shared" si="56"/>
        <v>0</v>
      </c>
      <c r="AL210" s="411">
        <f t="shared" si="56"/>
        <v>0</v>
      </c>
      <c r="AM210" s="505"/>
    </row>
    <row r="211" spans="1:39" ht="15"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outlineLevel="1">
      <c r="A212" s="509">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411">
        <f>Y212</f>
        <v>0</v>
      </c>
      <c r="Z213" s="411">
        <f>Z212</f>
        <v>0</v>
      </c>
      <c r="AA213" s="411">
        <f t="shared" ref="AA213:AL213" si="57">AA212</f>
        <v>0</v>
      </c>
      <c r="AB213" s="411">
        <f t="shared" si="57"/>
        <v>0</v>
      </c>
      <c r="AC213" s="411">
        <f t="shared" si="57"/>
        <v>0</v>
      </c>
      <c r="AD213" s="411">
        <f t="shared" si="57"/>
        <v>0</v>
      </c>
      <c r="AE213" s="411">
        <f t="shared" si="57"/>
        <v>0</v>
      </c>
      <c r="AF213" s="411">
        <f t="shared" si="57"/>
        <v>0</v>
      </c>
      <c r="AG213" s="411">
        <f t="shared" si="57"/>
        <v>0</v>
      </c>
      <c r="AH213" s="411">
        <f t="shared" si="57"/>
        <v>0</v>
      </c>
      <c r="AI213" s="411">
        <f t="shared" si="57"/>
        <v>0</v>
      </c>
      <c r="AJ213" s="411">
        <f t="shared" si="57"/>
        <v>0</v>
      </c>
      <c r="AK213" s="411">
        <f t="shared" si="57"/>
        <v>0</v>
      </c>
      <c r="AL213" s="411">
        <f t="shared" si="57"/>
        <v>0</v>
      </c>
      <c r="AM213" s="505"/>
    </row>
    <row r="214" spans="1:39" ht="15"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outlineLevel="1">
      <c r="A215" s="509">
        <v>22</v>
      </c>
      <c r="B215" s="315" t="s">
        <v>9</v>
      </c>
      <c r="C215" s="291" t="s">
        <v>25</v>
      </c>
      <c r="D215" s="295"/>
      <c r="E215" s="295"/>
      <c r="F215" s="295"/>
      <c r="G215" s="295"/>
      <c r="H215" s="295"/>
      <c r="I215" s="295"/>
      <c r="J215" s="295"/>
      <c r="K215" s="295"/>
      <c r="L215" s="295"/>
      <c r="M215" s="295"/>
      <c r="N215" s="291"/>
      <c r="O215" s="295"/>
      <c r="P215" s="295"/>
      <c r="Q215" s="295"/>
      <c r="R215" s="295"/>
      <c r="S215" s="295"/>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411">
        <f>Y215</f>
        <v>0</v>
      </c>
      <c r="Z216" s="411">
        <f>Z215</f>
        <v>0</v>
      </c>
      <c r="AA216" s="411">
        <f t="shared" ref="AA216:AL216" si="58">AA215</f>
        <v>0</v>
      </c>
      <c r="AB216" s="411">
        <f t="shared" si="58"/>
        <v>0</v>
      </c>
      <c r="AC216" s="411">
        <f t="shared" si="58"/>
        <v>0</v>
      </c>
      <c r="AD216" s="411">
        <f t="shared" si="58"/>
        <v>0</v>
      </c>
      <c r="AE216" s="411">
        <f t="shared" si="58"/>
        <v>0</v>
      </c>
      <c r="AF216" s="411">
        <f t="shared" si="58"/>
        <v>0</v>
      </c>
      <c r="AG216" s="411">
        <f t="shared" si="58"/>
        <v>0</v>
      </c>
      <c r="AH216" s="411">
        <f t="shared" si="58"/>
        <v>0</v>
      </c>
      <c r="AI216" s="411">
        <f t="shared" si="58"/>
        <v>0</v>
      </c>
      <c r="AJ216" s="411">
        <f t="shared" si="58"/>
        <v>0</v>
      </c>
      <c r="AK216" s="411">
        <f t="shared" si="58"/>
        <v>0</v>
      </c>
      <c r="AL216" s="411">
        <f t="shared" si="58"/>
        <v>0</v>
      </c>
      <c r="AM216" s="505"/>
    </row>
    <row r="217" spans="1:39" ht="15"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6" outlineLevel="1">
      <c r="A218" s="510"/>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outlineLevel="1">
      <c r="A219" s="509">
        <v>23</v>
      </c>
      <c r="B219" s="315" t="s">
        <v>14</v>
      </c>
      <c r="C219" s="291" t="s">
        <v>25</v>
      </c>
      <c r="D219" s="295"/>
      <c r="E219" s="295"/>
      <c r="F219" s="295"/>
      <c r="G219" s="295"/>
      <c r="H219" s="295"/>
      <c r="I219" s="295"/>
      <c r="J219" s="295"/>
      <c r="K219" s="295"/>
      <c r="L219" s="295"/>
      <c r="M219" s="295"/>
      <c r="N219" s="291"/>
      <c r="O219" s="295"/>
      <c r="P219" s="295"/>
      <c r="Q219" s="295"/>
      <c r="R219" s="295"/>
      <c r="S219" s="295"/>
      <c r="T219" s="295"/>
      <c r="U219" s="295"/>
      <c r="V219" s="295"/>
      <c r="W219" s="295"/>
      <c r="X219" s="295"/>
      <c r="Y219" s="470"/>
      <c r="Z219" s="410"/>
      <c r="AA219" s="410"/>
      <c r="AB219" s="410"/>
      <c r="AC219" s="410"/>
      <c r="AD219" s="410"/>
      <c r="AE219" s="410"/>
      <c r="AF219" s="410"/>
      <c r="AG219" s="410"/>
      <c r="AH219" s="410"/>
      <c r="AI219" s="410"/>
      <c r="AJ219" s="410"/>
      <c r="AK219" s="410"/>
      <c r="AL219" s="410"/>
      <c r="AM219" s="296">
        <f>SUM(Y219:AL219)</f>
        <v>0</v>
      </c>
    </row>
    <row r="220" spans="1:39" ht="15" outlineLevel="1">
      <c r="B220" s="294" t="s">
        <v>244</v>
      </c>
      <c r="C220" s="291" t="s">
        <v>163</v>
      </c>
      <c r="D220" s="295"/>
      <c r="E220" s="295"/>
      <c r="F220" s="295"/>
      <c r="G220" s="295"/>
      <c r="H220" s="295"/>
      <c r="I220" s="295"/>
      <c r="J220" s="295"/>
      <c r="K220" s="295"/>
      <c r="L220" s="295"/>
      <c r="M220" s="295"/>
      <c r="N220" s="468"/>
      <c r="O220" s="295"/>
      <c r="P220" s="295"/>
      <c r="Q220" s="295"/>
      <c r="R220" s="295"/>
      <c r="S220" s="295"/>
      <c r="T220" s="295"/>
      <c r="U220" s="295"/>
      <c r="V220" s="295"/>
      <c r="W220" s="295"/>
      <c r="X220" s="295"/>
      <c r="Y220" s="411">
        <f>Y219</f>
        <v>0</v>
      </c>
      <c r="Z220" s="411">
        <f>Z219</f>
        <v>0</v>
      </c>
      <c r="AA220" s="411">
        <f t="shared" ref="AA220:AL220" si="59">AA219</f>
        <v>0</v>
      </c>
      <c r="AB220" s="411">
        <f t="shared" si="59"/>
        <v>0</v>
      </c>
      <c r="AC220" s="411">
        <f t="shared" si="59"/>
        <v>0</v>
      </c>
      <c r="AD220" s="411">
        <f t="shared" si="59"/>
        <v>0</v>
      </c>
      <c r="AE220" s="411">
        <f t="shared" si="59"/>
        <v>0</v>
      </c>
      <c r="AF220" s="411">
        <f t="shared" si="59"/>
        <v>0</v>
      </c>
      <c r="AG220" s="411">
        <f t="shared" si="59"/>
        <v>0</v>
      </c>
      <c r="AH220" s="411">
        <f t="shared" si="59"/>
        <v>0</v>
      </c>
      <c r="AI220" s="411">
        <f t="shared" si="59"/>
        <v>0</v>
      </c>
      <c r="AJ220" s="411">
        <f t="shared" si="59"/>
        <v>0</v>
      </c>
      <c r="AK220" s="411">
        <f t="shared" si="59"/>
        <v>0</v>
      </c>
      <c r="AL220" s="411">
        <f t="shared" si="59"/>
        <v>0</v>
      </c>
      <c r="AM220" s="505"/>
    </row>
    <row r="221" spans="1:39" ht="15"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6" outlineLevel="1">
      <c r="A222" s="510"/>
      <c r="B222" s="288" t="s">
        <v>488</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outlineLevel="1">
      <c r="A223" s="509">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outlineLevel="1">
      <c r="A224" s="509"/>
      <c r="B224" s="315" t="s">
        <v>244</v>
      </c>
      <c r="C224" s="291" t="s">
        <v>163</v>
      </c>
      <c r="D224" s="295"/>
      <c r="E224" s="295"/>
      <c r="F224" s="295"/>
      <c r="G224" s="295"/>
      <c r="H224" s="295"/>
      <c r="I224" s="295"/>
      <c r="J224" s="295"/>
      <c r="K224" s="295"/>
      <c r="L224" s="295"/>
      <c r="M224" s="295"/>
      <c r="N224" s="468"/>
      <c r="O224" s="295"/>
      <c r="P224" s="295"/>
      <c r="Q224" s="295"/>
      <c r="R224" s="295"/>
      <c r="S224" s="295"/>
      <c r="T224" s="295"/>
      <c r="U224" s="295"/>
      <c r="V224" s="295"/>
      <c r="W224" s="295"/>
      <c r="X224" s="295"/>
      <c r="Y224" s="411">
        <f>Y223</f>
        <v>0</v>
      </c>
      <c r="Z224" s="411">
        <f>Z223</f>
        <v>0</v>
      </c>
      <c r="AA224" s="411">
        <f t="shared" ref="AA224:AL224" si="60">AA223</f>
        <v>0</v>
      </c>
      <c r="AB224" s="411">
        <f t="shared" si="60"/>
        <v>0</v>
      </c>
      <c r="AC224" s="411">
        <f t="shared" si="60"/>
        <v>0</v>
      </c>
      <c r="AD224" s="411">
        <f t="shared" si="60"/>
        <v>0</v>
      </c>
      <c r="AE224" s="411">
        <f t="shared" si="60"/>
        <v>0</v>
      </c>
      <c r="AF224" s="411">
        <f t="shared" si="60"/>
        <v>0</v>
      </c>
      <c r="AG224" s="411">
        <f t="shared" si="60"/>
        <v>0</v>
      </c>
      <c r="AH224" s="411">
        <f t="shared" si="60"/>
        <v>0</v>
      </c>
      <c r="AI224" s="411">
        <f t="shared" si="60"/>
        <v>0</v>
      </c>
      <c r="AJ224" s="411">
        <f t="shared" si="60"/>
        <v>0</v>
      </c>
      <c r="AK224" s="411">
        <f t="shared" si="60"/>
        <v>0</v>
      </c>
      <c r="AL224" s="411">
        <f t="shared" si="60"/>
        <v>0</v>
      </c>
      <c r="AM224" s="505"/>
    </row>
    <row r="225" spans="1:39" s="283" customFormat="1" ht="15" outlineLevel="1">
      <c r="A225" s="509"/>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outlineLevel="1">
      <c r="A226" s="509">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outlineLevel="1">
      <c r="A227" s="509"/>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411">
        <f>Y226</f>
        <v>0</v>
      </c>
      <c r="Z227" s="411">
        <f>Z226</f>
        <v>0</v>
      </c>
      <c r="AA227" s="411">
        <f t="shared" ref="AA227:AL227" si="61">AA226</f>
        <v>0</v>
      </c>
      <c r="AB227" s="411">
        <f t="shared" si="61"/>
        <v>0</v>
      </c>
      <c r="AC227" s="411">
        <f t="shared" si="61"/>
        <v>0</v>
      </c>
      <c r="AD227" s="411">
        <f t="shared" si="61"/>
        <v>0</v>
      </c>
      <c r="AE227" s="411">
        <f t="shared" si="61"/>
        <v>0</v>
      </c>
      <c r="AF227" s="411">
        <f t="shared" si="61"/>
        <v>0</v>
      </c>
      <c r="AG227" s="411">
        <f t="shared" si="61"/>
        <v>0</v>
      </c>
      <c r="AH227" s="411">
        <f t="shared" si="61"/>
        <v>0</v>
      </c>
      <c r="AI227" s="411">
        <f t="shared" si="61"/>
        <v>0</v>
      </c>
      <c r="AJ227" s="411">
        <f t="shared" si="61"/>
        <v>0</v>
      </c>
      <c r="AK227" s="411">
        <f t="shared" si="61"/>
        <v>0</v>
      </c>
      <c r="AL227" s="411">
        <f t="shared" si="61"/>
        <v>0</v>
      </c>
      <c r="AM227" s="505"/>
    </row>
    <row r="228" spans="1:39" s="283" customFormat="1" ht="15" outlineLevel="1">
      <c r="A228" s="509"/>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6" outlineLevel="1">
      <c r="A229" s="510"/>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outlineLevel="1">
      <c r="A230" s="509">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411">
        <f>Y230</f>
        <v>0</v>
      </c>
      <c r="Z231" s="411">
        <f>Z230</f>
        <v>0</v>
      </c>
      <c r="AA231" s="411">
        <f t="shared" ref="AA231:AL231" si="62">AA230</f>
        <v>0</v>
      </c>
      <c r="AB231" s="411">
        <f t="shared" si="62"/>
        <v>0</v>
      </c>
      <c r="AC231" s="411">
        <f t="shared" si="62"/>
        <v>0</v>
      </c>
      <c r="AD231" s="411">
        <f t="shared" si="62"/>
        <v>0</v>
      </c>
      <c r="AE231" s="411">
        <f t="shared" si="62"/>
        <v>0</v>
      </c>
      <c r="AF231" s="411">
        <f t="shared" si="62"/>
        <v>0</v>
      </c>
      <c r="AG231" s="411">
        <f t="shared" si="62"/>
        <v>0</v>
      </c>
      <c r="AH231" s="411">
        <f t="shared" si="62"/>
        <v>0</v>
      </c>
      <c r="AI231" s="411">
        <f t="shared" si="62"/>
        <v>0</v>
      </c>
      <c r="AJ231" s="411">
        <f t="shared" si="62"/>
        <v>0</v>
      </c>
      <c r="AK231" s="411">
        <f t="shared" si="62"/>
        <v>0</v>
      </c>
      <c r="AL231" s="411">
        <f t="shared" si="62"/>
        <v>0</v>
      </c>
      <c r="AM231" s="505"/>
    </row>
    <row r="232" spans="1:39" ht="15" outlineLevel="1">
      <c r="A232" s="512"/>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outlineLevel="1">
      <c r="A233" s="509">
        <v>27</v>
      </c>
      <c r="B233" s="321" t="s">
        <v>17</v>
      </c>
      <c r="C233" s="291" t="s">
        <v>25</v>
      </c>
      <c r="D233" s="295"/>
      <c r="E233" s="295"/>
      <c r="F233" s="295"/>
      <c r="G233" s="295"/>
      <c r="H233" s="295"/>
      <c r="I233" s="295"/>
      <c r="J233" s="295"/>
      <c r="K233" s="295"/>
      <c r="L233" s="295"/>
      <c r="M233" s="295"/>
      <c r="N233" s="295">
        <v>12</v>
      </c>
      <c r="O233" s="295"/>
      <c r="P233" s="295"/>
      <c r="Q233" s="295"/>
      <c r="R233" s="295"/>
      <c r="S233" s="295"/>
      <c r="T233" s="295"/>
      <c r="U233" s="295"/>
      <c r="V233" s="295"/>
      <c r="W233" s="295"/>
      <c r="X233" s="295"/>
      <c r="Y233" s="426"/>
      <c r="Z233" s="415"/>
      <c r="AA233" s="415"/>
      <c r="AB233" s="415"/>
      <c r="AC233" s="415"/>
      <c r="AD233" s="415"/>
      <c r="AE233" s="415"/>
      <c r="AF233" s="415"/>
      <c r="AG233" s="415"/>
      <c r="AH233" s="415"/>
      <c r="AI233" s="415"/>
      <c r="AJ233" s="415"/>
      <c r="AK233" s="415"/>
      <c r="AL233" s="415"/>
      <c r="AM233" s="296">
        <f>SUM(Y233:AL233)</f>
        <v>0</v>
      </c>
    </row>
    <row r="234" spans="1:39" ht="15"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411">
        <f>Y233</f>
        <v>0</v>
      </c>
      <c r="Z234" s="411">
        <f>Z233</f>
        <v>0</v>
      </c>
      <c r="AA234" s="411">
        <f t="shared" ref="AA234:AL234" si="63">AA233</f>
        <v>0</v>
      </c>
      <c r="AB234" s="411">
        <f t="shared" si="63"/>
        <v>0</v>
      </c>
      <c r="AC234" s="411">
        <f t="shared" si="63"/>
        <v>0</v>
      </c>
      <c r="AD234" s="411">
        <f t="shared" si="63"/>
        <v>0</v>
      </c>
      <c r="AE234" s="411">
        <f t="shared" si="63"/>
        <v>0</v>
      </c>
      <c r="AF234" s="411">
        <f t="shared" si="63"/>
        <v>0</v>
      </c>
      <c r="AG234" s="411">
        <f t="shared" si="63"/>
        <v>0</v>
      </c>
      <c r="AH234" s="411">
        <f t="shared" si="63"/>
        <v>0</v>
      </c>
      <c r="AI234" s="411">
        <f t="shared" si="63"/>
        <v>0</v>
      </c>
      <c r="AJ234" s="411">
        <f t="shared" si="63"/>
        <v>0</v>
      </c>
      <c r="AK234" s="411">
        <f t="shared" si="63"/>
        <v>0</v>
      </c>
      <c r="AL234" s="411">
        <f t="shared" si="63"/>
        <v>0</v>
      </c>
      <c r="AM234" s="505"/>
    </row>
    <row r="235" spans="1:39" ht="15.6" outlineLevel="1">
      <c r="A235" s="512"/>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outlineLevel="1">
      <c r="A236" s="509">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411">
        <f>Y236</f>
        <v>0</v>
      </c>
      <c r="Z237" s="411">
        <f>Z236</f>
        <v>0</v>
      </c>
      <c r="AA237" s="411">
        <f t="shared" ref="AA237:AL237" si="64">AA236</f>
        <v>0</v>
      </c>
      <c r="AB237" s="411">
        <f t="shared" si="64"/>
        <v>0</v>
      </c>
      <c r="AC237" s="411">
        <f t="shared" si="64"/>
        <v>0</v>
      </c>
      <c r="AD237" s="411">
        <f t="shared" si="64"/>
        <v>0</v>
      </c>
      <c r="AE237" s="411">
        <f t="shared" si="64"/>
        <v>0</v>
      </c>
      <c r="AF237" s="411">
        <f t="shared" si="64"/>
        <v>0</v>
      </c>
      <c r="AG237" s="411">
        <f t="shared" si="64"/>
        <v>0</v>
      </c>
      <c r="AH237" s="411">
        <f t="shared" si="64"/>
        <v>0</v>
      </c>
      <c r="AI237" s="411">
        <f t="shared" si="64"/>
        <v>0</v>
      </c>
      <c r="AJ237" s="411">
        <f t="shared" si="64"/>
        <v>0</v>
      </c>
      <c r="AK237" s="411">
        <f t="shared" si="64"/>
        <v>0</v>
      </c>
      <c r="AL237" s="411">
        <f t="shared" si="64"/>
        <v>0</v>
      </c>
      <c r="AM237" s="505"/>
    </row>
    <row r="238" spans="1:39" ht="15" outlineLevel="1">
      <c r="A238" s="512"/>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outlineLevel="1">
      <c r="A239" s="509">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411">
        <f>Y239</f>
        <v>0</v>
      </c>
      <c r="Z240" s="411">
        <f t="shared" ref="Z240:AL240" si="65">Z239</f>
        <v>0</v>
      </c>
      <c r="AA240" s="411">
        <f t="shared" si="65"/>
        <v>0</v>
      </c>
      <c r="AB240" s="411">
        <f t="shared" si="65"/>
        <v>0</v>
      </c>
      <c r="AC240" s="411">
        <f t="shared" si="65"/>
        <v>0</v>
      </c>
      <c r="AD240" s="411">
        <f t="shared" si="65"/>
        <v>0</v>
      </c>
      <c r="AE240" s="411">
        <f t="shared" si="65"/>
        <v>0</v>
      </c>
      <c r="AF240" s="411">
        <f t="shared" si="65"/>
        <v>0</v>
      </c>
      <c r="AG240" s="411">
        <f t="shared" si="65"/>
        <v>0</v>
      </c>
      <c r="AH240" s="411">
        <f t="shared" si="65"/>
        <v>0</v>
      </c>
      <c r="AI240" s="411">
        <f t="shared" si="65"/>
        <v>0</v>
      </c>
      <c r="AJ240" s="411">
        <f t="shared" si="65"/>
        <v>0</v>
      </c>
      <c r="AK240" s="411">
        <f t="shared" si="65"/>
        <v>0</v>
      </c>
      <c r="AL240" s="411">
        <f t="shared" si="65"/>
        <v>0</v>
      </c>
      <c r="AM240" s="505"/>
    </row>
    <row r="241" spans="1:39" ht="15"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outlineLevel="1">
      <c r="A242" s="509">
        <v>30</v>
      </c>
      <c r="B242" s="324" t="s">
        <v>489</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outlineLevel="1">
      <c r="A243" s="509"/>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411">
        <f>Y242</f>
        <v>0</v>
      </c>
      <c r="Z243" s="411">
        <f t="shared" ref="Z243:AL243" si="66">Z242</f>
        <v>0</v>
      </c>
      <c r="AA243" s="411">
        <f t="shared" si="66"/>
        <v>0</v>
      </c>
      <c r="AB243" s="411">
        <f t="shared" si="66"/>
        <v>0</v>
      </c>
      <c r="AC243" s="411">
        <f t="shared" si="66"/>
        <v>0</v>
      </c>
      <c r="AD243" s="411">
        <f t="shared" si="66"/>
        <v>0</v>
      </c>
      <c r="AE243" s="411">
        <f t="shared" si="66"/>
        <v>0</v>
      </c>
      <c r="AF243" s="411">
        <f t="shared" si="66"/>
        <v>0</v>
      </c>
      <c r="AG243" s="411">
        <f t="shared" si="66"/>
        <v>0</v>
      </c>
      <c r="AH243" s="411">
        <f t="shared" si="66"/>
        <v>0</v>
      </c>
      <c r="AI243" s="411">
        <f t="shared" si="66"/>
        <v>0</v>
      </c>
      <c r="AJ243" s="411">
        <f t="shared" si="66"/>
        <v>0</v>
      </c>
      <c r="AK243" s="411">
        <f t="shared" si="66"/>
        <v>0</v>
      </c>
      <c r="AL243" s="411">
        <f t="shared" si="66"/>
        <v>0</v>
      </c>
      <c r="AM243" s="505"/>
    </row>
    <row r="244" spans="1:39" s="283" customFormat="1" ht="15" outlineLevel="1">
      <c r="A244" s="509"/>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6" outlineLevel="1">
      <c r="A245" s="509"/>
      <c r="B245" s="288" t="s">
        <v>490</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outlineLevel="1">
      <c r="A246" s="509">
        <v>31</v>
      </c>
      <c r="B246" s="324" t="s">
        <v>491</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outlineLevel="1">
      <c r="A247" s="509"/>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411">
        <f>Y246</f>
        <v>0</v>
      </c>
      <c r="Z247" s="411">
        <f t="shared" ref="Z247:AL247" si="67">Z246</f>
        <v>0</v>
      </c>
      <c r="AA247" s="411">
        <f t="shared" si="67"/>
        <v>0</v>
      </c>
      <c r="AB247" s="411">
        <f t="shared" si="67"/>
        <v>0</v>
      </c>
      <c r="AC247" s="411">
        <f t="shared" si="67"/>
        <v>0</v>
      </c>
      <c r="AD247" s="411">
        <f t="shared" si="67"/>
        <v>0</v>
      </c>
      <c r="AE247" s="411">
        <f t="shared" si="67"/>
        <v>0</v>
      </c>
      <c r="AF247" s="411">
        <f t="shared" si="67"/>
        <v>0</v>
      </c>
      <c r="AG247" s="411">
        <f t="shared" si="67"/>
        <v>0</v>
      </c>
      <c r="AH247" s="411">
        <f t="shared" si="67"/>
        <v>0</v>
      </c>
      <c r="AI247" s="411">
        <f t="shared" si="67"/>
        <v>0</v>
      </c>
      <c r="AJ247" s="411">
        <f t="shared" si="67"/>
        <v>0</v>
      </c>
      <c r="AK247" s="411">
        <f t="shared" si="67"/>
        <v>0</v>
      </c>
      <c r="AL247" s="411">
        <f t="shared" si="67"/>
        <v>0</v>
      </c>
      <c r="AM247" s="505"/>
    </row>
    <row r="248" spans="1:39" s="283" customFormat="1" ht="15" outlineLevel="1">
      <c r="A248" s="509"/>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outlineLevel="1">
      <c r="A249" s="509">
        <v>32</v>
      </c>
      <c r="B249" s="324" t="s">
        <v>492</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outlineLevel="1">
      <c r="A250" s="509"/>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411">
        <f>Y249</f>
        <v>0</v>
      </c>
      <c r="Z250" s="411">
        <f t="shared" ref="Z250:AL250" si="68">Z249</f>
        <v>0</v>
      </c>
      <c r="AA250" s="411">
        <f t="shared" si="68"/>
        <v>0</v>
      </c>
      <c r="AB250" s="411">
        <f t="shared" si="68"/>
        <v>0</v>
      </c>
      <c r="AC250" s="411">
        <f t="shared" si="68"/>
        <v>0</v>
      </c>
      <c r="AD250" s="411">
        <f t="shared" si="68"/>
        <v>0</v>
      </c>
      <c r="AE250" s="411">
        <f t="shared" si="68"/>
        <v>0</v>
      </c>
      <c r="AF250" s="411">
        <f t="shared" si="68"/>
        <v>0</v>
      </c>
      <c r="AG250" s="411">
        <f t="shared" si="68"/>
        <v>0</v>
      </c>
      <c r="AH250" s="411">
        <f t="shared" si="68"/>
        <v>0</v>
      </c>
      <c r="AI250" s="411">
        <f t="shared" si="68"/>
        <v>0</v>
      </c>
      <c r="AJ250" s="411">
        <f t="shared" si="68"/>
        <v>0</v>
      </c>
      <c r="AK250" s="411">
        <f t="shared" si="68"/>
        <v>0</v>
      </c>
      <c r="AL250" s="411">
        <f t="shared" si="68"/>
        <v>0</v>
      </c>
      <c r="AM250" s="505"/>
    </row>
    <row r="251" spans="1:39" s="283" customFormat="1" ht="15" outlineLevel="1">
      <c r="A251" s="509"/>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outlineLevel="1">
      <c r="A252" s="509">
        <v>33</v>
      </c>
      <c r="B252" s="324" t="s">
        <v>493</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outlineLevel="1">
      <c r="A253" s="509"/>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411">
        <f>Y252</f>
        <v>0</v>
      </c>
      <c r="Z253" s="411">
        <f t="shared" ref="Z253:AL253" si="69">Z252</f>
        <v>0</v>
      </c>
      <c r="AA253" s="411">
        <f t="shared" si="69"/>
        <v>0</v>
      </c>
      <c r="AB253" s="411">
        <f t="shared" si="69"/>
        <v>0</v>
      </c>
      <c r="AC253" s="411">
        <f t="shared" si="69"/>
        <v>0</v>
      </c>
      <c r="AD253" s="411">
        <f t="shared" si="69"/>
        <v>0</v>
      </c>
      <c r="AE253" s="411">
        <f t="shared" si="69"/>
        <v>0</v>
      </c>
      <c r="AF253" s="411">
        <f t="shared" si="69"/>
        <v>0</v>
      </c>
      <c r="AG253" s="411">
        <f t="shared" si="69"/>
        <v>0</v>
      </c>
      <c r="AH253" s="411">
        <f t="shared" si="69"/>
        <v>0</v>
      </c>
      <c r="AI253" s="411">
        <f t="shared" si="69"/>
        <v>0</v>
      </c>
      <c r="AJ253" s="411">
        <f t="shared" si="69"/>
        <v>0</v>
      </c>
      <c r="AK253" s="411">
        <f t="shared" si="69"/>
        <v>0</v>
      </c>
      <c r="AL253" s="411">
        <f t="shared" si="69"/>
        <v>0</v>
      </c>
      <c r="AM253" s="505"/>
    </row>
    <row r="254" spans="1:39" ht="15"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6">
      <c r="B255" s="327" t="s">
        <v>245</v>
      </c>
      <c r="C255" s="329"/>
      <c r="D255" s="329">
        <f>SUM(D150:D253)</f>
        <v>0</v>
      </c>
      <c r="E255" s="329"/>
      <c r="F255" s="329"/>
      <c r="G255" s="329"/>
      <c r="H255" s="329"/>
      <c r="I255" s="329"/>
      <c r="J255" s="329"/>
      <c r="K255" s="329"/>
      <c r="L255" s="329"/>
      <c r="M255" s="329"/>
      <c r="N255" s="329"/>
      <c r="O255" s="329">
        <f>SUM(O150:O253)</f>
        <v>0</v>
      </c>
      <c r="P255" s="329"/>
      <c r="Q255" s="329"/>
      <c r="R255" s="329"/>
      <c r="S255" s="329"/>
      <c r="T255" s="329"/>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6">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8.8000000000000005E-3</v>
      </c>
      <c r="Z258" s="341">
        <f>HLOOKUP(Z$20,'3.  Distribution Rates'!$C$122:$P$133,4,FALSE)</f>
        <v>6.6E-3</v>
      </c>
      <c r="AA258" s="341">
        <f>HLOOKUP(AA$20,'3.  Distribution Rates'!$C$122:$P$133,4,FALSE)</f>
        <v>3.5028999999999999</v>
      </c>
      <c r="AB258" s="341">
        <f>HLOOKUP(AB$20,'3.  Distribution Rates'!$C$122:$P$133,4,FALSE)</f>
        <v>3.0274999999999999</v>
      </c>
      <c r="AC258" s="341">
        <f>HLOOKUP(AC$20,'3.  Distribution Rates'!$C$122:$P$133,4,FALSE)</f>
        <v>6.6E-3</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0">Y135*Y258</f>
        <v>0</v>
      </c>
      <c r="Z259" s="378">
        <f t="shared" si="70"/>
        <v>0</v>
      </c>
      <c r="AA259" s="378">
        <f t="shared" si="70"/>
        <v>0</v>
      </c>
      <c r="AB259" s="378">
        <f t="shared" si="70"/>
        <v>0</v>
      </c>
      <c r="AC259" s="378">
        <f t="shared" si="70"/>
        <v>0</v>
      </c>
      <c r="AD259" s="378">
        <f t="shared" si="70"/>
        <v>0</v>
      </c>
      <c r="AE259" s="378">
        <f t="shared" si="70"/>
        <v>0</v>
      </c>
      <c r="AF259" s="378">
        <f t="shared" si="70"/>
        <v>0</v>
      </c>
      <c r="AG259" s="378">
        <f t="shared" si="70"/>
        <v>0</v>
      </c>
      <c r="AH259" s="378">
        <f t="shared" si="70"/>
        <v>0</v>
      </c>
      <c r="AI259" s="378">
        <f t="shared" si="70"/>
        <v>0</v>
      </c>
      <c r="AJ259" s="378">
        <f t="shared" si="70"/>
        <v>0</v>
      </c>
      <c r="AK259" s="378">
        <f t="shared" si="70"/>
        <v>0</v>
      </c>
      <c r="AL259" s="378">
        <f t="shared" si="70"/>
        <v>0</v>
      </c>
      <c r="AM259" s="628">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1">Y255*Y258</f>
        <v>0</v>
      </c>
      <c r="Z260" s="378">
        <f t="shared" si="71"/>
        <v>0</v>
      </c>
      <c r="AA260" s="379">
        <f t="shared" si="71"/>
        <v>0</v>
      </c>
      <c r="AB260" s="379">
        <f t="shared" si="71"/>
        <v>0</v>
      </c>
      <c r="AC260" s="379">
        <f t="shared" si="71"/>
        <v>0</v>
      </c>
      <c r="AD260" s="379">
        <f t="shared" si="71"/>
        <v>0</v>
      </c>
      <c r="AE260" s="379">
        <f t="shared" si="71"/>
        <v>0</v>
      </c>
      <c r="AF260" s="379">
        <f t="shared" ref="AF260:AL260" si="72">AF255*AF258</f>
        <v>0</v>
      </c>
      <c r="AG260" s="379">
        <f t="shared" si="72"/>
        <v>0</v>
      </c>
      <c r="AH260" s="379">
        <f t="shared" si="72"/>
        <v>0</v>
      </c>
      <c r="AI260" s="379">
        <f t="shared" si="72"/>
        <v>0</v>
      </c>
      <c r="AJ260" s="379">
        <f t="shared" si="72"/>
        <v>0</v>
      </c>
      <c r="AK260" s="379">
        <f t="shared" si="72"/>
        <v>0</v>
      </c>
      <c r="AL260" s="379">
        <f t="shared" si="72"/>
        <v>0</v>
      </c>
      <c r="AM260" s="628">
        <f>SUM(Y260:AL260)</f>
        <v>0</v>
      </c>
    </row>
    <row r="261" spans="1:41" s="380" customFormat="1" ht="15.6">
      <c r="A261" s="511"/>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3">SUM(Z259:Z260)</f>
        <v>0</v>
      </c>
      <c r="AA261" s="346">
        <f t="shared" si="73"/>
        <v>0</v>
      </c>
      <c r="AB261" s="346">
        <f t="shared" si="73"/>
        <v>0</v>
      </c>
      <c r="AC261" s="346">
        <f t="shared" si="73"/>
        <v>0</v>
      </c>
      <c r="AD261" s="346">
        <f t="shared" si="73"/>
        <v>0</v>
      </c>
      <c r="AE261" s="346">
        <f t="shared" si="73"/>
        <v>0</v>
      </c>
      <c r="AF261" s="346">
        <f t="shared" ref="AF261:AL261" si="74">SUM(AF259:AF260)</f>
        <v>0</v>
      </c>
      <c r="AG261" s="346">
        <f t="shared" si="74"/>
        <v>0</v>
      </c>
      <c r="AH261" s="346">
        <f t="shared" si="74"/>
        <v>0</v>
      </c>
      <c r="AI261" s="346">
        <f t="shared" si="74"/>
        <v>0</v>
      </c>
      <c r="AJ261" s="346">
        <f t="shared" si="74"/>
        <v>0</v>
      </c>
      <c r="AK261" s="346">
        <f t="shared" si="74"/>
        <v>0</v>
      </c>
      <c r="AL261" s="346">
        <f t="shared" si="74"/>
        <v>0</v>
      </c>
      <c r="AM261" s="407">
        <f>SUM(AM259:AM260)</f>
        <v>0</v>
      </c>
    </row>
    <row r="262" spans="1:41" s="380" customFormat="1" ht="15.6">
      <c r="A262" s="511"/>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5">Y256*Y258</f>
        <v>0</v>
      </c>
      <c r="Z262" s="347">
        <f t="shared" si="75"/>
        <v>0</v>
      </c>
      <c r="AA262" s="347">
        <f t="shared" si="75"/>
        <v>0</v>
      </c>
      <c r="AB262" s="347">
        <f t="shared" si="75"/>
        <v>0</v>
      </c>
      <c r="AC262" s="347">
        <f t="shared" si="75"/>
        <v>0</v>
      </c>
      <c r="AD262" s="347">
        <f t="shared" si="75"/>
        <v>0</v>
      </c>
      <c r="AE262" s="347">
        <f t="shared" si="75"/>
        <v>0</v>
      </c>
      <c r="AF262" s="347">
        <f t="shared" ref="AF262:AL262" si="76">AF256*AF258</f>
        <v>0</v>
      </c>
      <c r="AG262" s="347">
        <f t="shared" si="76"/>
        <v>0</v>
      </c>
      <c r="AH262" s="347">
        <f t="shared" si="76"/>
        <v>0</v>
      </c>
      <c r="AI262" s="347">
        <f t="shared" si="76"/>
        <v>0</v>
      </c>
      <c r="AJ262" s="347">
        <f t="shared" si="76"/>
        <v>0</v>
      </c>
      <c r="AK262" s="347">
        <f t="shared" si="76"/>
        <v>0</v>
      </c>
      <c r="AL262" s="347">
        <f t="shared" si="76"/>
        <v>0</v>
      </c>
      <c r="AM262" s="407">
        <f>SUM(Y262:AL262)</f>
        <v>0</v>
      </c>
    </row>
    <row r="263" spans="1:41" s="380" customFormat="1" ht="15.6">
      <c r="A263" s="511"/>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585</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6">
      <c r="B275" s="280" t="s">
        <v>248</v>
      </c>
      <c r="C275" s="281"/>
      <c r="D275" s="591" t="s">
        <v>527</v>
      </c>
      <c r="E275" s="589"/>
      <c r="O275" s="281"/>
      <c r="Y275" s="270"/>
      <c r="Z275" s="267"/>
      <c r="AA275" s="267"/>
      <c r="AB275" s="267"/>
      <c r="AC275" s="267"/>
      <c r="AD275" s="267"/>
      <c r="AE275" s="267"/>
      <c r="AF275" s="267"/>
      <c r="AG275" s="267"/>
      <c r="AH275" s="267"/>
      <c r="AI275" s="267"/>
      <c r="AJ275" s="267"/>
      <c r="AK275" s="267"/>
      <c r="AL275" s="267"/>
      <c r="AM275" s="282"/>
    </row>
    <row r="276" spans="1:39" ht="33" customHeight="1">
      <c r="B276" s="880" t="s">
        <v>211</v>
      </c>
      <c r="C276" s="882" t="s">
        <v>33</v>
      </c>
      <c r="D276" s="284" t="s">
        <v>422</v>
      </c>
      <c r="E276" s="884" t="s">
        <v>209</v>
      </c>
      <c r="F276" s="885"/>
      <c r="G276" s="885"/>
      <c r="H276" s="885"/>
      <c r="I276" s="885"/>
      <c r="J276" s="885"/>
      <c r="K276" s="885"/>
      <c r="L276" s="885"/>
      <c r="M276" s="886"/>
      <c r="N276" s="887" t="s">
        <v>213</v>
      </c>
      <c r="O276" s="284" t="s">
        <v>423</v>
      </c>
      <c r="P276" s="884" t="s">
        <v>212</v>
      </c>
      <c r="Q276" s="885"/>
      <c r="R276" s="885"/>
      <c r="S276" s="885"/>
      <c r="T276" s="885"/>
      <c r="U276" s="885"/>
      <c r="V276" s="885"/>
      <c r="W276" s="885"/>
      <c r="X276" s="886"/>
      <c r="Y276" s="877" t="s">
        <v>243</v>
      </c>
      <c r="Z276" s="878"/>
      <c r="AA276" s="878"/>
      <c r="AB276" s="878"/>
      <c r="AC276" s="878"/>
      <c r="AD276" s="878"/>
      <c r="AE276" s="878"/>
      <c r="AF276" s="878"/>
      <c r="AG276" s="878"/>
      <c r="AH276" s="878"/>
      <c r="AI276" s="878"/>
      <c r="AJ276" s="878"/>
      <c r="AK276" s="878"/>
      <c r="AL276" s="878"/>
      <c r="AM276" s="879"/>
    </row>
    <row r="277" spans="1:39" ht="60.75" customHeight="1">
      <c r="B277" s="881"/>
      <c r="C277" s="883"/>
      <c r="D277" s="285">
        <v>2013</v>
      </c>
      <c r="E277" s="285">
        <v>2014</v>
      </c>
      <c r="F277" s="285">
        <v>2015</v>
      </c>
      <c r="G277" s="285">
        <v>2016</v>
      </c>
      <c r="H277" s="285">
        <v>2017</v>
      </c>
      <c r="I277" s="285">
        <v>2018</v>
      </c>
      <c r="J277" s="285">
        <v>2019</v>
      </c>
      <c r="K277" s="285">
        <v>2020</v>
      </c>
      <c r="L277" s="285">
        <v>2021</v>
      </c>
      <c r="M277" s="285">
        <v>2022</v>
      </c>
      <c r="N277" s="888"/>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GS&gt;50kW</v>
      </c>
      <c r="AB277" s="285" t="str">
        <f>'1.  LRAMVA Summary'!G52</f>
        <v>Street Lighting</v>
      </c>
      <c r="AC277" s="285" t="str">
        <f>'1.  LRAMVA Summary'!H52</f>
        <v>Unmetered Scattered Load</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kWh</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outlineLevel="1">
      <c r="A279" s="509">
        <v>1</v>
      </c>
      <c r="B279" s="294" t="s">
        <v>1</v>
      </c>
      <c r="C279" s="291" t="s">
        <v>25</v>
      </c>
      <c r="D279" s="763">
        <v>13819</v>
      </c>
      <c r="E279" s="763">
        <v>13819</v>
      </c>
      <c r="F279" s="763">
        <v>13819</v>
      </c>
      <c r="G279" s="763">
        <v>13717</v>
      </c>
      <c r="H279" s="763">
        <v>10739</v>
      </c>
      <c r="I279" s="763"/>
      <c r="J279" s="295"/>
      <c r="K279" s="295"/>
      <c r="L279" s="295"/>
      <c r="M279" s="295"/>
      <c r="N279" s="291"/>
      <c r="O279" s="295">
        <v>2</v>
      </c>
      <c r="P279" s="295">
        <v>2</v>
      </c>
      <c r="Q279" s="295">
        <v>2</v>
      </c>
      <c r="R279" s="295">
        <v>2</v>
      </c>
      <c r="S279" s="295">
        <v>2</v>
      </c>
      <c r="T279" s="295"/>
      <c r="U279" s="295"/>
      <c r="V279" s="295"/>
      <c r="W279" s="295"/>
      <c r="X279" s="295"/>
      <c r="Y279" s="410">
        <v>1</v>
      </c>
      <c r="Z279" s="410"/>
      <c r="AA279" s="410"/>
      <c r="AB279" s="410"/>
      <c r="AC279" s="410"/>
      <c r="AD279" s="410"/>
      <c r="AE279" s="410"/>
      <c r="AF279" s="410"/>
      <c r="AG279" s="410"/>
      <c r="AH279" s="410"/>
      <c r="AI279" s="410"/>
      <c r="AJ279" s="410"/>
      <c r="AK279" s="410"/>
      <c r="AL279" s="410"/>
      <c r="AM279" s="296">
        <f>SUM(Y279:AL279)</f>
        <v>1</v>
      </c>
    </row>
    <row r="280" spans="1:39" ht="15" outlineLevel="1">
      <c r="B280" s="294" t="s">
        <v>249</v>
      </c>
      <c r="C280" s="291" t="s">
        <v>163</v>
      </c>
      <c r="D280" s="295"/>
      <c r="E280" s="295"/>
      <c r="F280" s="295"/>
      <c r="G280" s="295"/>
      <c r="H280" s="295"/>
      <c r="I280" s="295"/>
      <c r="J280" s="295"/>
      <c r="K280" s="295"/>
      <c r="L280" s="295"/>
      <c r="M280" s="295"/>
      <c r="N280" s="468"/>
      <c r="O280" s="295"/>
      <c r="P280" s="295"/>
      <c r="Q280" s="295"/>
      <c r="R280" s="295"/>
      <c r="S280" s="295"/>
      <c r="T280" s="295"/>
      <c r="U280" s="295"/>
      <c r="V280" s="295"/>
      <c r="W280" s="295"/>
      <c r="X280" s="295"/>
      <c r="Y280" s="411">
        <f>Y279</f>
        <v>1</v>
      </c>
      <c r="Z280" s="411">
        <f>Z279</f>
        <v>0</v>
      </c>
      <c r="AA280" s="411">
        <f t="shared" ref="AA280:AL280" si="77">AA279</f>
        <v>0</v>
      </c>
      <c r="AB280" s="411">
        <f t="shared" si="77"/>
        <v>0</v>
      </c>
      <c r="AC280" s="411">
        <f t="shared" si="77"/>
        <v>0</v>
      </c>
      <c r="AD280" s="411">
        <f t="shared" si="77"/>
        <v>0</v>
      </c>
      <c r="AE280" s="411">
        <f t="shared" si="77"/>
        <v>0</v>
      </c>
      <c r="AF280" s="411">
        <f t="shared" si="77"/>
        <v>0</v>
      </c>
      <c r="AG280" s="411">
        <f t="shared" si="77"/>
        <v>0</v>
      </c>
      <c r="AH280" s="411">
        <f t="shared" si="77"/>
        <v>0</v>
      </c>
      <c r="AI280" s="411">
        <f t="shared" si="77"/>
        <v>0</v>
      </c>
      <c r="AJ280" s="411">
        <f t="shared" si="77"/>
        <v>0</v>
      </c>
      <c r="AK280" s="411">
        <f t="shared" si="77"/>
        <v>0</v>
      </c>
      <c r="AL280" s="411">
        <f t="shared" si="77"/>
        <v>0</v>
      </c>
      <c r="AM280" s="297"/>
    </row>
    <row r="281" spans="1:39" ht="15.6" outlineLevel="1">
      <c r="A281" s="511"/>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outlineLevel="1">
      <c r="A282" s="509">
        <v>2</v>
      </c>
      <c r="B282" s="294" t="s">
        <v>2</v>
      </c>
      <c r="C282" s="291" t="s">
        <v>25</v>
      </c>
      <c r="D282" s="765">
        <v>3694</v>
      </c>
      <c r="E282" s="765">
        <v>3694</v>
      </c>
      <c r="F282" s="765">
        <v>3694</v>
      </c>
      <c r="G282" s="765">
        <v>3694</v>
      </c>
      <c r="H282" s="765"/>
      <c r="I282" s="765"/>
      <c r="J282" s="765"/>
      <c r="K282" s="765"/>
      <c r="L282" s="765"/>
      <c r="M282" s="765"/>
      <c r="N282" s="764"/>
      <c r="O282" s="765">
        <v>2</v>
      </c>
      <c r="P282" s="765">
        <v>2</v>
      </c>
      <c r="Q282" s="765">
        <v>2</v>
      </c>
      <c r="R282" s="765">
        <v>2</v>
      </c>
      <c r="S282" s="765"/>
      <c r="T282" s="765"/>
      <c r="U282" s="295"/>
      <c r="V282" s="295"/>
      <c r="W282" s="295"/>
      <c r="X282" s="295"/>
      <c r="Y282" s="410">
        <v>1</v>
      </c>
      <c r="Z282" s="410"/>
      <c r="AA282" s="410"/>
      <c r="AB282" s="410"/>
      <c r="AC282" s="410"/>
      <c r="AD282" s="410"/>
      <c r="AE282" s="410"/>
      <c r="AF282" s="410"/>
      <c r="AG282" s="410"/>
      <c r="AH282" s="410"/>
      <c r="AI282" s="410"/>
      <c r="AJ282" s="410"/>
      <c r="AK282" s="410"/>
      <c r="AL282" s="410"/>
      <c r="AM282" s="296">
        <f>SUM(Y282:AL282)</f>
        <v>1</v>
      </c>
    </row>
    <row r="283" spans="1:39" ht="15" outlineLevel="1">
      <c r="B283" s="294" t="s">
        <v>249</v>
      </c>
      <c r="C283" s="291" t="s">
        <v>163</v>
      </c>
      <c r="D283" s="295"/>
      <c r="E283" s="295"/>
      <c r="F283" s="295"/>
      <c r="G283" s="295"/>
      <c r="H283" s="295"/>
      <c r="I283" s="295"/>
      <c r="J283" s="295"/>
      <c r="K283" s="295"/>
      <c r="L283" s="295"/>
      <c r="M283" s="295"/>
      <c r="N283" s="468"/>
      <c r="O283" s="295"/>
      <c r="P283" s="295"/>
      <c r="Q283" s="295"/>
      <c r="R283" s="295"/>
      <c r="S283" s="295"/>
      <c r="T283" s="295"/>
      <c r="U283" s="295"/>
      <c r="V283" s="295"/>
      <c r="W283" s="295"/>
      <c r="X283" s="295"/>
      <c r="Y283" s="411">
        <f>Y282</f>
        <v>1</v>
      </c>
      <c r="Z283" s="411">
        <f>Z282</f>
        <v>0</v>
      </c>
      <c r="AA283" s="411">
        <f t="shared" ref="AA283:AL283" si="78">AA282</f>
        <v>0</v>
      </c>
      <c r="AB283" s="411">
        <f t="shared" si="78"/>
        <v>0</v>
      </c>
      <c r="AC283" s="411">
        <f t="shared" si="78"/>
        <v>0</v>
      </c>
      <c r="AD283" s="411">
        <f t="shared" si="78"/>
        <v>0</v>
      </c>
      <c r="AE283" s="411">
        <f t="shared" si="78"/>
        <v>0</v>
      </c>
      <c r="AF283" s="411">
        <f t="shared" si="78"/>
        <v>0</v>
      </c>
      <c r="AG283" s="411">
        <f t="shared" si="78"/>
        <v>0</v>
      </c>
      <c r="AH283" s="411">
        <f t="shared" si="78"/>
        <v>0</v>
      </c>
      <c r="AI283" s="411">
        <f t="shared" si="78"/>
        <v>0</v>
      </c>
      <c r="AJ283" s="411">
        <f t="shared" si="78"/>
        <v>0</v>
      </c>
      <c r="AK283" s="411">
        <f t="shared" si="78"/>
        <v>0</v>
      </c>
      <c r="AL283" s="411">
        <f t="shared" si="78"/>
        <v>0</v>
      </c>
      <c r="AM283" s="297"/>
    </row>
    <row r="284" spans="1:39" ht="15.6" outlineLevel="1">
      <c r="A284" s="511"/>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outlineLevel="1">
      <c r="A285" s="509">
        <v>3</v>
      </c>
      <c r="B285" s="294" t="s">
        <v>3</v>
      </c>
      <c r="C285" s="291" t="s">
        <v>25</v>
      </c>
      <c r="D285" s="767">
        <v>11637</v>
      </c>
      <c r="E285" s="814">
        <v>11637</v>
      </c>
      <c r="F285" s="814">
        <v>11637</v>
      </c>
      <c r="G285" s="814">
        <v>11637</v>
      </c>
      <c r="H285" s="814">
        <v>11637</v>
      </c>
      <c r="I285" s="814">
        <v>11637</v>
      </c>
      <c r="J285" s="767"/>
      <c r="K285" s="767"/>
      <c r="L285" s="767"/>
      <c r="M285" s="767"/>
      <c r="N285" s="766"/>
      <c r="O285" s="767">
        <v>6</v>
      </c>
      <c r="P285" s="767">
        <v>6</v>
      </c>
      <c r="Q285" s="767">
        <v>6</v>
      </c>
      <c r="R285" s="767">
        <v>6</v>
      </c>
      <c r="S285" s="767">
        <v>6</v>
      </c>
      <c r="T285" s="767">
        <v>6</v>
      </c>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 outlineLevel="1">
      <c r="B286" s="294" t="s">
        <v>249</v>
      </c>
      <c r="C286" s="291" t="s">
        <v>163</v>
      </c>
      <c r="D286" s="295"/>
      <c r="E286" s="295"/>
      <c r="F286" s="295"/>
      <c r="G286" s="295"/>
      <c r="H286" s="295"/>
      <c r="I286" s="295"/>
      <c r="J286" s="295"/>
      <c r="K286" s="295"/>
      <c r="L286" s="295"/>
      <c r="M286" s="295"/>
      <c r="N286" s="468"/>
      <c r="O286" s="295"/>
      <c r="P286" s="295"/>
      <c r="Q286" s="295"/>
      <c r="R286" s="295"/>
      <c r="S286" s="295"/>
      <c r="T286" s="295"/>
      <c r="U286" s="295"/>
      <c r="V286" s="295"/>
      <c r="W286" s="295"/>
      <c r="X286" s="295"/>
      <c r="Y286" s="411">
        <f>Y285</f>
        <v>1</v>
      </c>
      <c r="Z286" s="411">
        <f>Z285</f>
        <v>0</v>
      </c>
      <c r="AA286" s="411">
        <f t="shared" ref="AA286:AL286" si="79">AA285</f>
        <v>0</v>
      </c>
      <c r="AB286" s="411">
        <f t="shared" si="79"/>
        <v>0</v>
      </c>
      <c r="AC286" s="411">
        <f t="shared" si="79"/>
        <v>0</v>
      </c>
      <c r="AD286" s="411">
        <f t="shared" si="79"/>
        <v>0</v>
      </c>
      <c r="AE286" s="411">
        <f t="shared" si="79"/>
        <v>0</v>
      </c>
      <c r="AF286" s="411">
        <f t="shared" si="79"/>
        <v>0</v>
      </c>
      <c r="AG286" s="411">
        <f t="shared" si="79"/>
        <v>0</v>
      </c>
      <c r="AH286" s="411">
        <f t="shared" si="79"/>
        <v>0</v>
      </c>
      <c r="AI286" s="411">
        <f t="shared" si="79"/>
        <v>0</v>
      </c>
      <c r="AJ286" s="411">
        <f t="shared" si="79"/>
        <v>0</v>
      </c>
      <c r="AK286" s="411">
        <f t="shared" si="79"/>
        <v>0</v>
      </c>
      <c r="AL286" s="411">
        <f t="shared" si="79"/>
        <v>0</v>
      </c>
      <c r="AM286" s="297"/>
    </row>
    <row r="287" spans="1:39" ht="15"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outlineLevel="1">
      <c r="A288" s="509">
        <v>4</v>
      </c>
      <c r="B288" s="294" t="s">
        <v>4</v>
      </c>
      <c r="C288" s="291" t="s">
        <v>25</v>
      </c>
      <c r="D288" s="295">
        <v>7667</v>
      </c>
      <c r="E288" s="295">
        <v>7667</v>
      </c>
      <c r="F288" s="295">
        <v>7371</v>
      </c>
      <c r="G288" s="295">
        <v>6245</v>
      </c>
      <c r="H288" s="295">
        <v>6245</v>
      </c>
      <c r="I288" s="295">
        <v>6245</v>
      </c>
      <c r="J288" s="295"/>
      <c r="K288" s="295"/>
      <c r="L288" s="295"/>
      <c r="M288" s="295"/>
      <c r="N288" s="291"/>
      <c r="O288" s="295">
        <v>1</v>
      </c>
      <c r="P288" s="295">
        <v>1</v>
      </c>
      <c r="Q288" s="295"/>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249</v>
      </c>
      <c r="C289" s="291" t="s">
        <v>163</v>
      </c>
      <c r="D289" s="295"/>
      <c r="E289" s="295"/>
      <c r="F289" s="295"/>
      <c r="G289" s="295"/>
      <c r="H289" s="295"/>
      <c r="I289" s="295"/>
      <c r="J289" s="295"/>
      <c r="K289" s="295"/>
      <c r="L289" s="295"/>
      <c r="M289" s="295"/>
      <c r="N289" s="468"/>
      <c r="O289" s="295"/>
      <c r="P289" s="295"/>
      <c r="Q289" s="295"/>
      <c r="R289" s="295"/>
      <c r="S289" s="295"/>
      <c r="T289" s="295"/>
      <c r="U289" s="295"/>
      <c r="V289" s="295"/>
      <c r="W289" s="295"/>
      <c r="X289" s="295"/>
      <c r="Y289" s="411">
        <f>Y288</f>
        <v>1</v>
      </c>
      <c r="Z289" s="411">
        <f>Z288</f>
        <v>0</v>
      </c>
      <c r="AA289" s="411">
        <f t="shared" ref="AA289:AL289" si="80">AA288</f>
        <v>0</v>
      </c>
      <c r="AB289" s="411">
        <f t="shared" si="80"/>
        <v>0</v>
      </c>
      <c r="AC289" s="411">
        <f t="shared" si="80"/>
        <v>0</v>
      </c>
      <c r="AD289" s="411">
        <f t="shared" si="80"/>
        <v>0</v>
      </c>
      <c r="AE289" s="411">
        <f t="shared" si="80"/>
        <v>0</v>
      </c>
      <c r="AF289" s="411">
        <f t="shared" si="80"/>
        <v>0</v>
      </c>
      <c r="AG289" s="411">
        <f t="shared" si="80"/>
        <v>0</v>
      </c>
      <c r="AH289" s="411">
        <f t="shared" si="80"/>
        <v>0</v>
      </c>
      <c r="AI289" s="411">
        <f t="shared" si="80"/>
        <v>0</v>
      </c>
      <c r="AJ289" s="411">
        <f t="shared" si="80"/>
        <v>0</v>
      </c>
      <c r="AK289" s="411">
        <f t="shared" si="80"/>
        <v>0</v>
      </c>
      <c r="AL289" s="411">
        <f t="shared" si="80"/>
        <v>0</v>
      </c>
      <c r="AM289" s="297"/>
    </row>
    <row r="290" spans="1:39" ht="15"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outlineLevel="1">
      <c r="A291" s="509">
        <v>5</v>
      </c>
      <c r="B291" s="294" t="s">
        <v>5</v>
      </c>
      <c r="C291" s="291" t="s">
        <v>25</v>
      </c>
      <c r="D291" s="769">
        <v>17089</v>
      </c>
      <c r="E291" s="769">
        <v>17089</v>
      </c>
      <c r="F291" s="769">
        <v>16059</v>
      </c>
      <c r="G291" s="769">
        <v>12545</v>
      </c>
      <c r="H291" s="769">
        <v>12545</v>
      </c>
      <c r="I291" s="769">
        <v>12545</v>
      </c>
      <c r="J291" s="769"/>
      <c r="K291" s="769"/>
      <c r="L291" s="769"/>
      <c r="M291" s="769"/>
      <c r="N291" s="768"/>
      <c r="O291" s="769">
        <v>1</v>
      </c>
      <c r="P291" s="769">
        <v>1</v>
      </c>
      <c r="Q291" s="769">
        <v>1</v>
      </c>
      <c r="R291" s="769">
        <v>1</v>
      </c>
      <c r="S291" s="769">
        <v>1</v>
      </c>
      <c r="T291" s="769">
        <v>1</v>
      </c>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249</v>
      </c>
      <c r="C292" s="291" t="s">
        <v>163</v>
      </c>
      <c r="D292" s="295"/>
      <c r="E292" s="295"/>
      <c r="F292" s="295"/>
      <c r="G292" s="295"/>
      <c r="H292" s="295"/>
      <c r="I292" s="295"/>
      <c r="J292" s="295"/>
      <c r="K292" s="295"/>
      <c r="L292" s="295"/>
      <c r="M292" s="295"/>
      <c r="N292" s="468"/>
      <c r="O292" s="295"/>
      <c r="P292" s="295"/>
      <c r="Q292" s="295"/>
      <c r="R292" s="295"/>
      <c r="S292" s="295"/>
      <c r="T292" s="295"/>
      <c r="U292" s="295"/>
      <c r="V292" s="295"/>
      <c r="W292" s="295"/>
      <c r="X292" s="295"/>
      <c r="Y292" s="411">
        <f>Y291</f>
        <v>1</v>
      </c>
      <c r="Z292" s="411">
        <f>Z291</f>
        <v>0</v>
      </c>
      <c r="AA292" s="411">
        <f t="shared" ref="AA292:AL292" si="81">AA291</f>
        <v>0</v>
      </c>
      <c r="AB292" s="411">
        <f t="shared" si="81"/>
        <v>0</v>
      </c>
      <c r="AC292" s="411">
        <f t="shared" si="81"/>
        <v>0</v>
      </c>
      <c r="AD292" s="411">
        <f t="shared" si="81"/>
        <v>0</v>
      </c>
      <c r="AE292" s="411">
        <f t="shared" si="81"/>
        <v>0</v>
      </c>
      <c r="AF292" s="411">
        <f t="shared" si="81"/>
        <v>0</v>
      </c>
      <c r="AG292" s="411">
        <f t="shared" si="81"/>
        <v>0</v>
      </c>
      <c r="AH292" s="411">
        <f t="shared" si="81"/>
        <v>0</v>
      </c>
      <c r="AI292" s="411">
        <f t="shared" si="81"/>
        <v>0</v>
      </c>
      <c r="AJ292" s="411">
        <f t="shared" si="81"/>
        <v>0</v>
      </c>
      <c r="AK292" s="411">
        <f t="shared" si="81"/>
        <v>0</v>
      </c>
      <c r="AL292" s="411">
        <f t="shared" si="81"/>
        <v>0</v>
      </c>
      <c r="AM292" s="297"/>
    </row>
    <row r="293" spans="1:39" ht="15"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outlineLevel="1">
      <c r="A294" s="509">
        <v>6</v>
      </c>
      <c r="B294" s="294" t="s">
        <v>6</v>
      </c>
      <c r="C294" s="291" t="s">
        <v>25</v>
      </c>
      <c r="D294" s="771"/>
      <c r="E294" s="771"/>
      <c r="F294" s="771"/>
      <c r="G294" s="771"/>
      <c r="H294" s="771"/>
      <c r="I294" s="771"/>
      <c r="J294" s="771"/>
      <c r="K294" s="771"/>
      <c r="L294" s="771"/>
      <c r="M294" s="771"/>
      <c r="N294" s="770"/>
      <c r="O294" s="771"/>
      <c r="P294" s="771"/>
      <c r="Q294" s="771"/>
      <c r="R294" s="771"/>
      <c r="S294" s="771"/>
      <c r="T294" s="771"/>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249</v>
      </c>
      <c r="C295" s="291" t="s">
        <v>163</v>
      </c>
      <c r="D295" s="295"/>
      <c r="E295" s="295"/>
      <c r="F295" s="295"/>
      <c r="G295" s="295"/>
      <c r="H295" s="295"/>
      <c r="I295" s="295"/>
      <c r="J295" s="295"/>
      <c r="K295" s="295"/>
      <c r="L295" s="295"/>
      <c r="M295" s="295"/>
      <c r="N295" s="468"/>
      <c r="O295" s="295"/>
      <c r="P295" s="295"/>
      <c r="Q295" s="295"/>
      <c r="R295" s="295"/>
      <c r="S295" s="295"/>
      <c r="T295" s="295"/>
      <c r="U295" s="295"/>
      <c r="V295" s="295"/>
      <c r="W295" s="295"/>
      <c r="X295" s="295"/>
      <c r="Y295" s="411">
        <f>Y294</f>
        <v>0</v>
      </c>
      <c r="Z295" s="411">
        <f>Z294</f>
        <v>0</v>
      </c>
      <c r="AA295" s="411">
        <f t="shared" ref="AA295:AL295" si="82">AA294</f>
        <v>0</v>
      </c>
      <c r="AB295" s="411">
        <f t="shared" si="82"/>
        <v>0</v>
      </c>
      <c r="AC295" s="411">
        <f t="shared" si="82"/>
        <v>0</v>
      </c>
      <c r="AD295" s="411">
        <f t="shared" si="82"/>
        <v>0</v>
      </c>
      <c r="AE295" s="411">
        <f t="shared" si="82"/>
        <v>0</v>
      </c>
      <c r="AF295" s="411">
        <f t="shared" si="82"/>
        <v>0</v>
      </c>
      <c r="AG295" s="411">
        <f t="shared" si="82"/>
        <v>0</v>
      </c>
      <c r="AH295" s="411">
        <f t="shared" si="82"/>
        <v>0</v>
      </c>
      <c r="AI295" s="411">
        <f t="shared" si="82"/>
        <v>0</v>
      </c>
      <c r="AJ295" s="411">
        <f t="shared" si="82"/>
        <v>0</v>
      </c>
      <c r="AK295" s="411">
        <f t="shared" si="82"/>
        <v>0</v>
      </c>
      <c r="AL295" s="411">
        <f t="shared" si="82"/>
        <v>0</v>
      </c>
      <c r="AM295" s="297"/>
    </row>
    <row r="296" spans="1:39" ht="15"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outlineLevel="1">
      <c r="A297" s="509">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0</v>
      </c>
      <c r="Z298" s="411">
        <f>Z297</f>
        <v>0</v>
      </c>
      <c r="AA298" s="411">
        <f t="shared" ref="AA298:AL298" si="83">AA297</f>
        <v>0</v>
      </c>
      <c r="AB298" s="411">
        <f t="shared" si="83"/>
        <v>0</v>
      </c>
      <c r="AC298" s="411">
        <f t="shared" si="83"/>
        <v>0</v>
      </c>
      <c r="AD298" s="411">
        <f t="shared" si="83"/>
        <v>0</v>
      </c>
      <c r="AE298" s="411">
        <f t="shared" si="83"/>
        <v>0</v>
      </c>
      <c r="AF298" s="411">
        <f t="shared" si="83"/>
        <v>0</v>
      </c>
      <c r="AG298" s="411">
        <f t="shared" si="83"/>
        <v>0</v>
      </c>
      <c r="AH298" s="411">
        <f t="shared" si="83"/>
        <v>0</v>
      </c>
      <c r="AI298" s="411">
        <f t="shared" si="83"/>
        <v>0</v>
      </c>
      <c r="AJ298" s="411">
        <f t="shared" si="83"/>
        <v>0</v>
      </c>
      <c r="AK298" s="411">
        <f t="shared" si="83"/>
        <v>0</v>
      </c>
      <c r="AL298" s="411">
        <f t="shared" si="83"/>
        <v>0</v>
      </c>
      <c r="AM298" s="297"/>
    </row>
    <row r="299" spans="1:39" ht="15"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outlineLevel="1">
      <c r="A300" s="509">
        <v>8</v>
      </c>
      <c r="B300" s="294" t="s">
        <v>485</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outlineLevel="1">
      <c r="A301" s="509"/>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411">
        <f>Y300</f>
        <v>0</v>
      </c>
      <c r="Z301" s="411">
        <f>Z300</f>
        <v>0</v>
      </c>
      <c r="AA301" s="411">
        <f t="shared" ref="AA301:AL301" si="84">AA300</f>
        <v>0</v>
      </c>
      <c r="AB301" s="411">
        <f t="shared" si="84"/>
        <v>0</v>
      </c>
      <c r="AC301" s="411">
        <f t="shared" si="84"/>
        <v>0</v>
      </c>
      <c r="AD301" s="411">
        <f t="shared" si="84"/>
        <v>0</v>
      </c>
      <c r="AE301" s="411">
        <f t="shared" si="84"/>
        <v>0</v>
      </c>
      <c r="AF301" s="411">
        <f t="shared" si="84"/>
        <v>0</v>
      </c>
      <c r="AG301" s="411">
        <f t="shared" si="84"/>
        <v>0</v>
      </c>
      <c r="AH301" s="411">
        <f t="shared" si="84"/>
        <v>0</v>
      </c>
      <c r="AI301" s="411">
        <f t="shared" si="84"/>
        <v>0</v>
      </c>
      <c r="AJ301" s="411">
        <f t="shared" si="84"/>
        <v>0</v>
      </c>
      <c r="AK301" s="411">
        <f t="shared" si="84"/>
        <v>0</v>
      </c>
      <c r="AL301" s="411">
        <f t="shared" si="84"/>
        <v>0</v>
      </c>
      <c r="AM301" s="297"/>
    </row>
    <row r="302" spans="1:39" s="283" customFormat="1" ht="15" outlineLevel="1">
      <c r="A302" s="509"/>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outlineLevel="1">
      <c r="A303" s="509">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Z303</f>
        <v>0</v>
      </c>
      <c r="AA304" s="411">
        <f t="shared" ref="AA304:AL304" si="85">AA303</f>
        <v>0</v>
      </c>
      <c r="AB304" s="411">
        <f t="shared" si="85"/>
        <v>0</v>
      </c>
      <c r="AC304" s="411">
        <f t="shared" si="85"/>
        <v>0</v>
      </c>
      <c r="AD304" s="411">
        <f t="shared" si="85"/>
        <v>0</v>
      </c>
      <c r="AE304" s="411">
        <f t="shared" si="85"/>
        <v>0</v>
      </c>
      <c r="AF304" s="411">
        <f t="shared" si="85"/>
        <v>0</v>
      </c>
      <c r="AG304" s="411">
        <f t="shared" si="85"/>
        <v>0</v>
      </c>
      <c r="AH304" s="411">
        <f t="shared" si="85"/>
        <v>0</v>
      </c>
      <c r="AI304" s="411">
        <f t="shared" si="85"/>
        <v>0</v>
      </c>
      <c r="AJ304" s="411">
        <f t="shared" si="85"/>
        <v>0</v>
      </c>
      <c r="AK304" s="411">
        <f t="shared" si="85"/>
        <v>0</v>
      </c>
      <c r="AL304" s="411">
        <f t="shared" si="85"/>
        <v>0</v>
      </c>
      <c r="AM304" s="297"/>
    </row>
    <row r="305" spans="1:39" ht="15"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6" outlineLevel="1">
      <c r="A306" s="510"/>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outlineLevel="1">
      <c r="A307" s="509">
        <v>10</v>
      </c>
      <c r="B307" s="310" t="s">
        <v>22</v>
      </c>
      <c r="C307" s="291" t="s">
        <v>25</v>
      </c>
      <c r="D307" s="772">
        <v>858020</v>
      </c>
      <c r="E307" s="772">
        <v>857141</v>
      </c>
      <c r="F307" s="772">
        <v>857141</v>
      </c>
      <c r="G307" s="772">
        <v>852050</v>
      </c>
      <c r="H307" s="772">
        <v>786191</v>
      </c>
      <c r="I307" s="772">
        <v>785051</v>
      </c>
      <c r="J307" s="772"/>
      <c r="K307" s="772"/>
      <c r="L307" s="772"/>
      <c r="M307" s="772"/>
      <c r="N307" s="772">
        <v>12</v>
      </c>
      <c r="O307" s="772">
        <v>265</v>
      </c>
      <c r="P307" s="772">
        <v>265</v>
      </c>
      <c r="Q307" s="772">
        <v>265</v>
      </c>
      <c r="R307" s="772">
        <v>263</v>
      </c>
      <c r="S307" s="772">
        <v>242</v>
      </c>
      <c r="T307" s="772">
        <v>242</v>
      </c>
      <c r="U307" s="295"/>
      <c r="V307" s="295"/>
      <c r="W307" s="295"/>
      <c r="X307" s="295"/>
      <c r="Y307" s="415"/>
      <c r="Z307" s="503">
        <v>0.14000000000000001</v>
      </c>
      <c r="AA307" s="503"/>
      <c r="AB307" s="503">
        <v>0.86</v>
      </c>
      <c r="AC307" s="415"/>
      <c r="AD307" s="415"/>
      <c r="AE307" s="415"/>
      <c r="AF307" s="415"/>
      <c r="AG307" s="415"/>
      <c r="AH307" s="415"/>
      <c r="AI307" s="415"/>
      <c r="AJ307" s="415"/>
      <c r="AK307" s="415"/>
      <c r="AL307" s="415"/>
      <c r="AM307" s="296">
        <f>SUM(Y307:AL307)</f>
        <v>1</v>
      </c>
    </row>
    <row r="308" spans="1:39" ht="15" outlineLevel="1">
      <c r="B308" s="294" t="s">
        <v>249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Z307</f>
        <v>0.14000000000000001</v>
      </c>
      <c r="AA308" s="411">
        <f t="shared" ref="AA308:AL308" si="86">AA307</f>
        <v>0</v>
      </c>
      <c r="AB308" s="411">
        <f t="shared" si="86"/>
        <v>0.86</v>
      </c>
      <c r="AC308" s="411">
        <f t="shared" si="86"/>
        <v>0</v>
      </c>
      <c r="AD308" s="411">
        <f t="shared" si="86"/>
        <v>0</v>
      </c>
      <c r="AE308" s="411">
        <f t="shared" si="86"/>
        <v>0</v>
      </c>
      <c r="AF308" s="411">
        <f t="shared" si="86"/>
        <v>0</v>
      </c>
      <c r="AG308" s="411">
        <f t="shared" si="86"/>
        <v>0</v>
      </c>
      <c r="AH308" s="411">
        <f t="shared" si="86"/>
        <v>0</v>
      </c>
      <c r="AI308" s="411">
        <f t="shared" si="86"/>
        <v>0</v>
      </c>
      <c r="AJ308" s="411">
        <f t="shared" si="86"/>
        <v>0</v>
      </c>
      <c r="AK308" s="411">
        <f t="shared" si="86"/>
        <v>0</v>
      </c>
      <c r="AL308" s="411">
        <f t="shared" si="86"/>
        <v>0</v>
      </c>
      <c r="AM308" s="311"/>
    </row>
    <row r="309" spans="1:39" ht="15"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outlineLevel="1">
      <c r="A310" s="509">
        <v>11</v>
      </c>
      <c r="B310" s="314" t="s">
        <v>21</v>
      </c>
      <c r="C310" s="291" t="s">
        <v>25</v>
      </c>
      <c r="D310" s="773">
        <v>35113</v>
      </c>
      <c r="E310" s="773">
        <v>35113</v>
      </c>
      <c r="F310" s="773">
        <v>35113</v>
      </c>
      <c r="G310" s="773">
        <v>35113</v>
      </c>
      <c r="H310" s="773">
        <v>5400</v>
      </c>
      <c r="I310" s="773">
        <v>5400</v>
      </c>
      <c r="J310" s="773"/>
      <c r="K310" s="773"/>
      <c r="L310" s="773"/>
      <c r="M310" s="773"/>
      <c r="N310" s="773">
        <v>12</v>
      </c>
      <c r="O310" s="773">
        <v>11</v>
      </c>
      <c r="P310" s="773">
        <v>11</v>
      </c>
      <c r="Q310" s="773">
        <v>11</v>
      </c>
      <c r="R310" s="773">
        <v>11</v>
      </c>
      <c r="S310" s="773">
        <v>2</v>
      </c>
      <c r="T310" s="773">
        <v>2</v>
      </c>
      <c r="U310" s="295"/>
      <c r="V310" s="295"/>
      <c r="W310" s="295"/>
      <c r="X310" s="295"/>
      <c r="Y310" s="415"/>
      <c r="Z310" s="503">
        <v>1</v>
      </c>
      <c r="AA310" s="415"/>
      <c r="AB310" s="415"/>
      <c r="AC310" s="415"/>
      <c r="AD310" s="415"/>
      <c r="AE310" s="415"/>
      <c r="AF310" s="415"/>
      <c r="AG310" s="415"/>
      <c r="AH310" s="415"/>
      <c r="AI310" s="415"/>
      <c r="AJ310" s="415"/>
      <c r="AK310" s="415"/>
      <c r="AL310" s="415"/>
      <c r="AM310" s="296">
        <f>SUM(Y310:AL310)</f>
        <v>1</v>
      </c>
    </row>
    <row r="311" spans="1:39" ht="15"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Z310</f>
        <v>1</v>
      </c>
      <c r="AA311" s="411">
        <f t="shared" ref="AA311:AL311" si="87">AA310</f>
        <v>0</v>
      </c>
      <c r="AB311" s="411">
        <f t="shared" si="87"/>
        <v>0</v>
      </c>
      <c r="AC311" s="411">
        <f t="shared" si="87"/>
        <v>0</v>
      </c>
      <c r="AD311" s="411">
        <f t="shared" si="87"/>
        <v>0</v>
      </c>
      <c r="AE311" s="411">
        <f t="shared" si="87"/>
        <v>0</v>
      </c>
      <c r="AF311" s="411">
        <f t="shared" si="87"/>
        <v>0</v>
      </c>
      <c r="AG311" s="411">
        <f t="shared" si="87"/>
        <v>0</v>
      </c>
      <c r="AH311" s="411">
        <f t="shared" si="87"/>
        <v>0</v>
      </c>
      <c r="AI311" s="411">
        <f t="shared" si="87"/>
        <v>0</v>
      </c>
      <c r="AJ311" s="411">
        <f t="shared" si="87"/>
        <v>0</v>
      </c>
      <c r="AK311" s="411">
        <f t="shared" si="87"/>
        <v>0</v>
      </c>
      <c r="AL311" s="411">
        <f t="shared" si="87"/>
        <v>0</v>
      </c>
      <c r="AM311" s="311"/>
    </row>
    <row r="312" spans="1:39" ht="15"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outlineLevel="1">
      <c r="A313" s="509">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Z313</f>
        <v>0</v>
      </c>
      <c r="AA314" s="411">
        <f t="shared" ref="AA314:AL314" si="88">AA313</f>
        <v>0</v>
      </c>
      <c r="AB314" s="411">
        <f t="shared" si="88"/>
        <v>0</v>
      </c>
      <c r="AC314" s="411">
        <f t="shared" si="88"/>
        <v>0</v>
      </c>
      <c r="AD314" s="411">
        <f t="shared" si="88"/>
        <v>0</v>
      </c>
      <c r="AE314" s="411">
        <f t="shared" si="88"/>
        <v>0</v>
      </c>
      <c r="AF314" s="411">
        <f t="shared" si="88"/>
        <v>0</v>
      </c>
      <c r="AG314" s="411">
        <f t="shared" si="88"/>
        <v>0</v>
      </c>
      <c r="AH314" s="411">
        <f t="shared" si="88"/>
        <v>0</v>
      </c>
      <c r="AI314" s="411">
        <f t="shared" si="88"/>
        <v>0</v>
      </c>
      <c r="AJ314" s="411">
        <f t="shared" si="88"/>
        <v>0</v>
      </c>
      <c r="AK314" s="411">
        <f t="shared" si="88"/>
        <v>0</v>
      </c>
      <c r="AL314" s="411">
        <f t="shared" si="88"/>
        <v>0</v>
      </c>
      <c r="AM314" s="311"/>
    </row>
    <row r="315" spans="1:39" ht="15"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outlineLevel="1">
      <c r="A316" s="509">
        <v>13</v>
      </c>
      <c r="B316" s="314" t="s">
        <v>24</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outlineLevel="1">
      <c r="B317" s="294" t="s">
        <v>249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Z316</f>
        <v>0</v>
      </c>
      <c r="AA317" s="411">
        <f t="shared" ref="AA317:AL317" si="89">AA316</f>
        <v>0</v>
      </c>
      <c r="AB317" s="411">
        <f t="shared" si="89"/>
        <v>0</v>
      </c>
      <c r="AC317" s="411">
        <f t="shared" si="89"/>
        <v>0</v>
      </c>
      <c r="AD317" s="411">
        <f t="shared" si="89"/>
        <v>0</v>
      </c>
      <c r="AE317" s="411">
        <f t="shared" si="89"/>
        <v>0</v>
      </c>
      <c r="AF317" s="411">
        <f t="shared" si="89"/>
        <v>0</v>
      </c>
      <c r="AG317" s="411">
        <f t="shared" si="89"/>
        <v>0</v>
      </c>
      <c r="AH317" s="411">
        <f t="shared" si="89"/>
        <v>0</v>
      </c>
      <c r="AI317" s="411">
        <f t="shared" si="89"/>
        <v>0</v>
      </c>
      <c r="AJ317" s="411">
        <f t="shared" si="89"/>
        <v>0</v>
      </c>
      <c r="AK317" s="411">
        <f t="shared" si="89"/>
        <v>0</v>
      </c>
      <c r="AL317" s="411">
        <f t="shared" si="89"/>
        <v>0</v>
      </c>
      <c r="AM317" s="311"/>
    </row>
    <row r="318" spans="1:39" ht="15"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outlineLevel="1">
      <c r="A319" s="509">
        <v>14</v>
      </c>
      <c r="B319" s="314" t="s">
        <v>20</v>
      </c>
      <c r="C319" s="291" t="s">
        <v>25</v>
      </c>
      <c r="D319" s="295">
        <v>50353</v>
      </c>
      <c r="E319" s="295">
        <v>50353</v>
      </c>
      <c r="F319" s="295">
        <v>50353</v>
      </c>
      <c r="G319" s="295"/>
      <c r="H319" s="295"/>
      <c r="I319" s="295"/>
      <c r="J319" s="295"/>
      <c r="K319" s="295"/>
      <c r="L319" s="295"/>
      <c r="M319" s="295"/>
      <c r="N319" s="295">
        <v>12</v>
      </c>
      <c r="O319" s="295">
        <v>10</v>
      </c>
      <c r="P319" s="295">
        <v>10</v>
      </c>
      <c r="Q319" s="295">
        <v>10</v>
      </c>
      <c r="R319" s="295"/>
      <c r="S319" s="295"/>
      <c r="T319" s="295"/>
      <c r="U319" s="295"/>
      <c r="V319" s="295"/>
      <c r="W319" s="295"/>
      <c r="X319" s="295"/>
      <c r="Y319" s="415"/>
      <c r="Z319" s="415">
        <v>1</v>
      </c>
      <c r="AA319" s="503"/>
      <c r="AB319" s="415"/>
      <c r="AC319" s="415"/>
      <c r="AD319" s="415"/>
      <c r="AE319" s="415"/>
      <c r="AF319" s="415"/>
      <c r="AG319" s="415"/>
      <c r="AH319" s="415"/>
      <c r="AI319" s="415"/>
      <c r="AJ319" s="415"/>
      <c r="AK319" s="415"/>
      <c r="AL319" s="415"/>
      <c r="AM319" s="296">
        <f>SUM(Y319:AL319)</f>
        <v>1</v>
      </c>
    </row>
    <row r="320" spans="1:39" ht="15" outlineLevel="1">
      <c r="B320" s="294" t="s">
        <v>249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Z319</f>
        <v>1</v>
      </c>
      <c r="AA320" s="411">
        <f t="shared" ref="AA320:AL320" si="90">AA319</f>
        <v>0</v>
      </c>
      <c r="AB320" s="411">
        <f t="shared" si="90"/>
        <v>0</v>
      </c>
      <c r="AC320" s="411">
        <f t="shared" si="90"/>
        <v>0</v>
      </c>
      <c r="AD320" s="411">
        <f t="shared" si="90"/>
        <v>0</v>
      </c>
      <c r="AE320" s="411">
        <f t="shared" si="90"/>
        <v>0</v>
      </c>
      <c r="AF320" s="411">
        <f t="shared" si="90"/>
        <v>0</v>
      </c>
      <c r="AG320" s="411">
        <f t="shared" si="90"/>
        <v>0</v>
      </c>
      <c r="AH320" s="411">
        <f t="shared" si="90"/>
        <v>0</v>
      </c>
      <c r="AI320" s="411">
        <f t="shared" si="90"/>
        <v>0</v>
      </c>
      <c r="AJ320" s="411">
        <f t="shared" si="90"/>
        <v>0</v>
      </c>
      <c r="AK320" s="411">
        <f t="shared" si="90"/>
        <v>0</v>
      </c>
      <c r="AL320" s="411">
        <f t="shared" si="90"/>
        <v>0</v>
      </c>
      <c r="AM320" s="311"/>
    </row>
    <row r="321" spans="1:39" ht="15"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outlineLevel="1">
      <c r="A322" s="509">
        <v>15</v>
      </c>
      <c r="B322" s="314" t="s">
        <v>486</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outlineLevel="1">
      <c r="A323" s="509"/>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411">
        <f>Y322</f>
        <v>0</v>
      </c>
      <c r="Z323" s="411">
        <f>Z322</f>
        <v>0</v>
      </c>
      <c r="AA323" s="411">
        <f t="shared" ref="AA323:AL323" si="91">AA322</f>
        <v>0</v>
      </c>
      <c r="AB323" s="411">
        <f t="shared" si="91"/>
        <v>0</v>
      </c>
      <c r="AC323" s="411">
        <f t="shared" si="91"/>
        <v>0</v>
      </c>
      <c r="AD323" s="411">
        <f t="shared" si="91"/>
        <v>0</v>
      </c>
      <c r="AE323" s="411">
        <f t="shared" si="91"/>
        <v>0</v>
      </c>
      <c r="AF323" s="411">
        <f t="shared" si="91"/>
        <v>0</v>
      </c>
      <c r="AG323" s="411">
        <f t="shared" si="91"/>
        <v>0</v>
      </c>
      <c r="AH323" s="411">
        <f t="shared" si="91"/>
        <v>0</v>
      </c>
      <c r="AI323" s="411">
        <f t="shared" si="91"/>
        <v>0</v>
      </c>
      <c r="AJ323" s="411">
        <f t="shared" si="91"/>
        <v>0</v>
      </c>
      <c r="AK323" s="411">
        <f t="shared" si="91"/>
        <v>0</v>
      </c>
      <c r="AL323" s="411">
        <f t="shared" si="91"/>
        <v>0</v>
      </c>
      <c r="AM323" s="311"/>
    </row>
    <row r="324" spans="1:39" s="283" customFormat="1" ht="15" outlineLevel="1">
      <c r="A324" s="509"/>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outlineLevel="1">
      <c r="A325" s="509">
        <v>16</v>
      </c>
      <c r="B325" s="314" t="s">
        <v>487</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outlineLevel="1">
      <c r="A326" s="509"/>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411">
        <f>Y325</f>
        <v>0</v>
      </c>
      <c r="Z326" s="411">
        <f>Z325</f>
        <v>0</v>
      </c>
      <c r="AA326" s="411">
        <f t="shared" ref="AA326:AL326" si="92">AA325</f>
        <v>0</v>
      </c>
      <c r="AB326" s="411">
        <f t="shared" si="92"/>
        <v>0</v>
      </c>
      <c r="AC326" s="411">
        <f t="shared" si="92"/>
        <v>0</v>
      </c>
      <c r="AD326" s="411">
        <f t="shared" si="92"/>
        <v>0</v>
      </c>
      <c r="AE326" s="411">
        <f t="shared" si="92"/>
        <v>0</v>
      </c>
      <c r="AF326" s="411">
        <f t="shared" si="92"/>
        <v>0</v>
      </c>
      <c r="AG326" s="411">
        <f t="shared" si="92"/>
        <v>0</v>
      </c>
      <c r="AH326" s="411">
        <f t="shared" si="92"/>
        <v>0</v>
      </c>
      <c r="AI326" s="411">
        <f t="shared" si="92"/>
        <v>0</v>
      </c>
      <c r="AJ326" s="411">
        <f t="shared" si="92"/>
        <v>0</v>
      </c>
      <c r="AK326" s="411">
        <f t="shared" si="92"/>
        <v>0</v>
      </c>
      <c r="AL326" s="411">
        <f t="shared" si="92"/>
        <v>0</v>
      </c>
      <c r="AM326" s="311"/>
    </row>
    <row r="327" spans="1:39" s="283" customFormat="1" ht="15" outlineLevel="1">
      <c r="A327" s="509"/>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outlineLevel="1">
      <c r="A328" s="509">
        <v>17</v>
      </c>
      <c r="B328" s="314" t="s">
        <v>9</v>
      </c>
      <c r="C328" s="291" t="s">
        <v>25</v>
      </c>
      <c r="D328" s="295"/>
      <c r="E328" s="295"/>
      <c r="F328" s="295"/>
      <c r="G328" s="295"/>
      <c r="H328" s="295"/>
      <c r="I328" s="295"/>
      <c r="J328" s="295"/>
      <c r="K328" s="295"/>
      <c r="L328" s="295"/>
      <c r="M328" s="295"/>
      <c r="N328" s="291"/>
      <c r="O328" s="295"/>
      <c r="P328" s="295"/>
      <c r="Q328" s="295"/>
      <c r="R328" s="295"/>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411">
        <f>Y328</f>
        <v>0</v>
      </c>
      <c r="Z329" s="411">
        <f>Z328</f>
        <v>0</v>
      </c>
      <c r="AA329" s="411">
        <f t="shared" ref="AA329:AL329" si="93">AA328</f>
        <v>0</v>
      </c>
      <c r="AB329" s="411">
        <f t="shared" si="93"/>
        <v>0</v>
      </c>
      <c r="AC329" s="411">
        <f t="shared" si="93"/>
        <v>0</v>
      </c>
      <c r="AD329" s="411">
        <f t="shared" si="93"/>
        <v>0</v>
      </c>
      <c r="AE329" s="411">
        <f t="shared" si="93"/>
        <v>0</v>
      </c>
      <c r="AF329" s="411">
        <f t="shared" si="93"/>
        <v>0</v>
      </c>
      <c r="AG329" s="411">
        <f t="shared" si="93"/>
        <v>0</v>
      </c>
      <c r="AH329" s="411">
        <f t="shared" si="93"/>
        <v>0</v>
      </c>
      <c r="AI329" s="411">
        <f t="shared" si="93"/>
        <v>0</v>
      </c>
      <c r="AJ329" s="411">
        <f t="shared" si="93"/>
        <v>0</v>
      </c>
      <c r="AK329" s="411">
        <f t="shared" si="93"/>
        <v>0</v>
      </c>
      <c r="AL329" s="411">
        <f t="shared" si="93"/>
        <v>0</v>
      </c>
      <c r="AM329" s="311"/>
    </row>
    <row r="330" spans="1:39" ht="15"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6" outlineLevel="1">
      <c r="A331" s="510"/>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outlineLevel="1">
      <c r="A332" s="509">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411">
        <f>Y332</f>
        <v>0</v>
      </c>
      <c r="Z333" s="411">
        <f>Z332</f>
        <v>0</v>
      </c>
      <c r="AA333" s="411">
        <f t="shared" ref="AA333:AL333" si="94">AA332</f>
        <v>0</v>
      </c>
      <c r="AB333" s="411">
        <f t="shared" si="94"/>
        <v>0</v>
      </c>
      <c r="AC333" s="411">
        <f t="shared" si="94"/>
        <v>0</v>
      </c>
      <c r="AD333" s="411">
        <f t="shared" si="94"/>
        <v>0</v>
      </c>
      <c r="AE333" s="411">
        <f t="shared" si="94"/>
        <v>0</v>
      </c>
      <c r="AF333" s="411">
        <f t="shared" si="94"/>
        <v>0</v>
      </c>
      <c r="AG333" s="411">
        <f t="shared" si="94"/>
        <v>0</v>
      </c>
      <c r="AH333" s="411">
        <f t="shared" si="94"/>
        <v>0</v>
      </c>
      <c r="AI333" s="411">
        <f t="shared" si="94"/>
        <v>0</v>
      </c>
      <c r="AJ333" s="411">
        <f t="shared" si="94"/>
        <v>0</v>
      </c>
      <c r="AK333" s="411">
        <f t="shared" si="94"/>
        <v>0</v>
      </c>
      <c r="AL333" s="411">
        <f t="shared" si="94"/>
        <v>0</v>
      </c>
      <c r="AM333" s="297"/>
    </row>
    <row r="334" spans="1:39" ht="15" outlineLevel="1">
      <c r="A334" s="512"/>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outlineLevel="1">
      <c r="A335" s="509">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411">
        <f>Y335</f>
        <v>0</v>
      </c>
      <c r="Z336" s="411">
        <f>Z335</f>
        <v>0</v>
      </c>
      <c r="AA336" s="411">
        <f t="shared" ref="AA336:AL336" si="95">AA335</f>
        <v>0</v>
      </c>
      <c r="AB336" s="411">
        <f t="shared" si="95"/>
        <v>0</v>
      </c>
      <c r="AC336" s="411">
        <f t="shared" si="95"/>
        <v>0</v>
      </c>
      <c r="AD336" s="411">
        <f t="shared" si="95"/>
        <v>0</v>
      </c>
      <c r="AE336" s="411">
        <f t="shared" si="95"/>
        <v>0</v>
      </c>
      <c r="AF336" s="411">
        <f t="shared" si="95"/>
        <v>0</v>
      </c>
      <c r="AG336" s="411">
        <f t="shared" si="95"/>
        <v>0</v>
      </c>
      <c r="AH336" s="411">
        <f t="shared" si="95"/>
        <v>0</v>
      </c>
      <c r="AI336" s="411">
        <f t="shared" si="95"/>
        <v>0</v>
      </c>
      <c r="AJ336" s="411">
        <f t="shared" si="95"/>
        <v>0</v>
      </c>
      <c r="AK336" s="411">
        <f t="shared" si="95"/>
        <v>0</v>
      </c>
      <c r="AL336" s="411">
        <f t="shared" si="95"/>
        <v>0</v>
      </c>
      <c r="AM336" s="297"/>
    </row>
    <row r="337" spans="1:39" ht="15"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outlineLevel="1">
      <c r="A338" s="509">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outlineLevel="1">
      <c r="B339" s="294" t="s">
        <v>249</v>
      </c>
      <c r="C339" s="291" t="s">
        <v>163</v>
      </c>
      <c r="D339" s="295"/>
      <c r="E339" s="295"/>
      <c r="F339" s="295"/>
      <c r="G339" s="295"/>
      <c r="H339" s="295"/>
      <c r="I339" s="295"/>
      <c r="J339" s="295"/>
      <c r="K339" s="295"/>
      <c r="L339" s="295"/>
      <c r="M339" s="295"/>
      <c r="N339" s="295">
        <f>N338</f>
        <v>12</v>
      </c>
      <c r="O339" s="295"/>
      <c r="P339" s="295"/>
      <c r="Q339" s="295"/>
      <c r="R339" s="295"/>
      <c r="S339" s="295"/>
      <c r="T339" s="295"/>
      <c r="U339" s="295"/>
      <c r="V339" s="295"/>
      <c r="W339" s="295"/>
      <c r="X339" s="295"/>
      <c r="Y339" s="411">
        <f>Y338</f>
        <v>0</v>
      </c>
      <c r="Z339" s="411">
        <f>Z338</f>
        <v>0</v>
      </c>
      <c r="AA339" s="411">
        <f t="shared" ref="AA339:AL339" si="96">AA338</f>
        <v>0</v>
      </c>
      <c r="AB339" s="411">
        <f t="shared" si="96"/>
        <v>0</v>
      </c>
      <c r="AC339" s="411">
        <f t="shared" si="96"/>
        <v>0</v>
      </c>
      <c r="AD339" s="411">
        <f t="shared" si="96"/>
        <v>0</v>
      </c>
      <c r="AE339" s="411">
        <f t="shared" si="96"/>
        <v>0</v>
      </c>
      <c r="AF339" s="411">
        <f t="shared" si="96"/>
        <v>0</v>
      </c>
      <c r="AG339" s="411">
        <f t="shared" si="96"/>
        <v>0</v>
      </c>
      <c r="AH339" s="411">
        <f t="shared" si="96"/>
        <v>0</v>
      </c>
      <c r="AI339" s="411">
        <f t="shared" si="96"/>
        <v>0</v>
      </c>
      <c r="AJ339" s="411">
        <f t="shared" si="96"/>
        <v>0</v>
      </c>
      <c r="AK339" s="411">
        <f t="shared" si="96"/>
        <v>0</v>
      </c>
      <c r="AL339" s="411">
        <f t="shared" si="96"/>
        <v>0</v>
      </c>
      <c r="AM339" s="306"/>
    </row>
    <row r="340" spans="1:39" ht="15"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outlineLevel="1">
      <c r="A341" s="509">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411">
        <f>Y341</f>
        <v>0</v>
      </c>
      <c r="Z342" s="411">
        <f>Z341</f>
        <v>0</v>
      </c>
      <c r="AA342" s="411">
        <f t="shared" ref="AA342:AL342" si="97">AA341</f>
        <v>0</v>
      </c>
      <c r="AB342" s="411">
        <f t="shared" si="97"/>
        <v>0</v>
      </c>
      <c r="AC342" s="411">
        <f t="shared" si="97"/>
        <v>0</v>
      </c>
      <c r="AD342" s="411">
        <f t="shared" si="97"/>
        <v>0</v>
      </c>
      <c r="AE342" s="411">
        <f t="shared" si="97"/>
        <v>0</v>
      </c>
      <c r="AF342" s="411">
        <f t="shared" si="97"/>
        <v>0</v>
      </c>
      <c r="AG342" s="411">
        <f t="shared" si="97"/>
        <v>0</v>
      </c>
      <c r="AH342" s="411">
        <f t="shared" si="97"/>
        <v>0</v>
      </c>
      <c r="AI342" s="411">
        <f t="shared" si="97"/>
        <v>0</v>
      </c>
      <c r="AJ342" s="411">
        <f t="shared" si="97"/>
        <v>0</v>
      </c>
      <c r="AK342" s="411">
        <f t="shared" si="97"/>
        <v>0</v>
      </c>
      <c r="AL342" s="411">
        <f t="shared" si="97"/>
        <v>0</v>
      </c>
      <c r="AM342" s="297"/>
    </row>
    <row r="343" spans="1:39" ht="15"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outlineLevel="1">
      <c r="A344" s="509">
        <v>22</v>
      </c>
      <c r="B344" s="315" t="s">
        <v>9</v>
      </c>
      <c r="C344" s="291" t="s">
        <v>25</v>
      </c>
      <c r="D344" s="295"/>
      <c r="E344" s="295"/>
      <c r="F344" s="295"/>
      <c r="G344" s="295"/>
      <c r="H344" s="295"/>
      <c r="I344" s="295"/>
      <c r="J344" s="295"/>
      <c r="K344" s="295"/>
      <c r="L344" s="295"/>
      <c r="M344" s="295"/>
      <c r="N344" s="291"/>
      <c r="O344" s="295"/>
      <c r="P344" s="295"/>
      <c r="Q344" s="295"/>
      <c r="R344" s="295"/>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411">
        <f>Y344</f>
        <v>0</v>
      </c>
      <c r="Z345" s="411">
        <f>Z344</f>
        <v>0</v>
      </c>
      <c r="AA345" s="411">
        <f t="shared" ref="AA345:AL345" si="98">AA344</f>
        <v>0</v>
      </c>
      <c r="AB345" s="411">
        <f t="shared" si="98"/>
        <v>0</v>
      </c>
      <c r="AC345" s="411">
        <f t="shared" si="98"/>
        <v>0</v>
      </c>
      <c r="AD345" s="411">
        <f t="shared" si="98"/>
        <v>0</v>
      </c>
      <c r="AE345" s="411">
        <f t="shared" si="98"/>
        <v>0</v>
      </c>
      <c r="AF345" s="411">
        <f t="shared" si="98"/>
        <v>0</v>
      </c>
      <c r="AG345" s="411">
        <f t="shared" si="98"/>
        <v>0</v>
      </c>
      <c r="AH345" s="411">
        <f t="shared" si="98"/>
        <v>0</v>
      </c>
      <c r="AI345" s="411">
        <f t="shared" si="98"/>
        <v>0</v>
      </c>
      <c r="AJ345" s="411">
        <f t="shared" si="98"/>
        <v>0</v>
      </c>
      <c r="AK345" s="411">
        <f t="shared" si="98"/>
        <v>0</v>
      </c>
      <c r="AL345" s="411">
        <f t="shared" si="98"/>
        <v>0</v>
      </c>
      <c r="AM345" s="306"/>
    </row>
    <row r="346" spans="1:39" ht="15"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6" outlineLevel="1">
      <c r="A347" s="510"/>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outlineLevel="1">
      <c r="A348" s="509" t="s">
        <v>788</v>
      </c>
      <c r="B348" s="315" t="s">
        <v>14</v>
      </c>
      <c r="C348" s="291" t="s">
        <v>25</v>
      </c>
      <c r="D348" s="775">
        <v>50720</v>
      </c>
      <c r="E348" s="775">
        <v>47765</v>
      </c>
      <c r="F348" s="775">
        <v>47496</v>
      </c>
      <c r="G348" s="775">
        <v>40721</v>
      </c>
      <c r="H348" s="775">
        <v>38408</v>
      </c>
      <c r="I348" s="775">
        <v>36095</v>
      </c>
      <c r="J348" s="775"/>
      <c r="K348" s="775"/>
      <c r="L348" s="775"/>
      <c r="M348" s="775"/>
      <c r="N348" s="774"/>
      <c r="O348" s="775">
        <v>3</v>
      </c>
      <c r="P348" s="775">
        <v>3</v>
      </c>
      <c r="Q348" s="775">
        <v>3</v>
      </c>
      <c r="R348" s="775">
        <v>2</v>
      </c>
      <c r="S348" s="775">
        <v>2</v>
      </c>
      <c r="T348" s="775">
        <v>2</v>
      </c>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 outlineLevel="1">
      <c r="B349" s="294" t="s">
        <v>249</v>
      </c>
      <c r="C349" s="291" t="s">
        <v>163</v>
      </c>
      <c r="D349" s="295"/>
      <c r="E349" s="295"/>
      <c r="F349" s="295"/>
      <c r="G349" s="295"/>
      <c r="H349" s="295"/>
      <c r="I349" s="295"/>
      <c r="J349" s="295"/>
      <c r="K349" s="295"/>
      <c r="L349" s="295"/>
      <c r="M349" s="295"/>
      <c r="N349" s="468"/>
      <c r="O349" s="295"/>
      <c r="P349" s="295"/>
      <c r="Q349" s="295"/>
      <c r="R349" s="295"/>
      <c r="S349" s="295"/>
      <c r="T349" s="295"/>
      <c r="U349" s="295"/>
      <c r="V349" s="295"/>
      <c r="W349" s="295"/>
      <c r="X349" s="295"/>
      <c r="Y349" s="411">
        <f>Y348</f>
        <v>1</v>
      </c>
      <c r="Z349" s="411">
        <f>Z348</f>
        <v>0</v>
      </c>
      <c r="AA349" s="411">
        <f t="shared" ref="AA349:AL349" si="99">AA348</f>
        <v>0</v>
      </c>
      <c r="AB349" s="411">
        <f t="shared" si="99"/>
        <v>0</v>
      </c>
      <c r="AC349" s="411">
        <f t="shared" si="99"/>
        <v>0</v>
      </c>
      <c r="AD349" s="411">
        <f t="shared" si="99"/>
        <v>0</v>
      </c>
      <c r="AE349" s="411">
        <f t="shared" si="99"/>
        <v>0</v>
      </c>
      <c r="AF349" s="411">
        <f t="shared" si="99"/>
        <v>0</v>
      </c>
      <c r="AG349" s="411">
        <f t="shared" si="99"/>
        <v>0</v>
      </c>
      <c r="AH349" s="411">
        <f t="shared" si="99"/>
        <v>0</v>
      </c>
      <c r="AI349" s="411">
        <f t="shared" si="99"/>
        <v>0</v>
      </c>
      <c r="AJ349" s="411">
        <f t="shared" si="99"/>
        <v>0</v>
      </c>
      <c r="AK349" s="411">
        <f t="shared" si="99"/>
        <v>0</v>
      </c>
      <c r="AL349" s="411">
        <f t="shared" si="99"/>
        <v>0</v>
      </c>
      <c r="AM349" s="297"/>
    </row>
    <row r="350" spans="1:39" ht="15"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6" outlineLevel="1">
      <c r="A351" s="510"/>
      <c r="B351" s="288" t="s">
        <v>488</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outlineLevel="1">
      <c r="A352" s="509">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outlineLevel="1">
      <c r="A353" s="509"/>
      <c r="B353" s="315" t="s">
        <v>249</v>
      </c>
      <c r="C353" s="291" t="s">
        <v>163</v>
      </c>
      <c r="D353" s="295"/>
      <c r="E353" s="295"/>
      <c r="F353" s="295"/>
      <c r="G353" s="295"/>
      <c r="H353" s="295"/>
      <c r="I353" s="295"/>
      <c r="J353" s="295"/>
      <c r="K353" s="295"/>
      <c r="L353" s="295"/>
      <c r="M353" s="295"/>
      <c r="N353" s="468"/>
      <c r="O353" s="295"/>
      <c r="P353" s="295"/>
      <c r="Q353" s="295"/>
      <c r="R353" s="295"/>
      <c r="S353" s="295"/>
      <c r="T353" s="295"/>
      <c r="U353" s="295"/>
      <c r="V353" s="295"/>
      <c r="W353" s="295"/>
      <c r="X353" s="295"/>
      <c r="Y353" s="411">
        <f>Y352</f>
        <v>0</v>
      </c>
      <c r="Z353" s="411">
        <f>Z352</f>
        <v>0</v>
      </c>
      <c r="AA353" s="411">
        <f t="shared" ref="AA353:AL353" si="100">AA352</f>
        <v>0</v>
      </c>
      <c r="AB353" s="411">
        <f t="shared" si="100"/>
        <v>0</v>
      </c>
      <c r="AC353" s="411">
        <f t="shared" si="100"/>
        <v>0</v>
      </c>
      <c r="AD353" s="411">
        <f t="shared" si="100"/>
        <v>0</v>
      </c>
      <c r="AE353" s="411">
        <f t="shared" si="100"/>
        <v>0</v>
      </c>
      <c r="AF353" s="411">
        <f t="shared" si="100"/>
        <v>0</v>
      </c>
      <c r="AG353" s="411">
        <f t="shared" si="100"/>
        <v>0</v>
      </c>
      <c r="AH353" s="411">
        <f t="shared" si="100"/>
        <v>0</v>
      </c>
      <c r="AI353" s="411">
        <f t="shared" si="100"/>
        <v>0</v>
      </c>
      <c r="AJ353" s="411">
        <f t="shared" si="100"/>
        <v>0</v>
      </c>
      <c r="AK353" s="411">
        <f t="shared" si="100"/>
        <v>0</v>
      </c>
      <c r="AL353" s="411">
        <f t="shared" si="100"/>
        <v>0</v>
      </c>
      <c r="AM353" s="297"/>
    </row>
    <row r="354" spans="1:39" s="283" customFormat="1" ht="15" outlineLevel="1">
      <c r="A354" s="509"/>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outlineLevel="1">
      <c r="A355" s="509">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outlineLevel="1">
      <c r="A356" s="509"/>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411">
        <f>Y355</f>
        <v>0</v>
      </c>
      <c r="Z356" s="411">
        <f>Z355</f>
        <v>0</v>
      </c>
      <c r="AA356" s="411">
        <f t="shared" ref="AA356:AL356" si="101">AA355</f>
        <v>0</v>
      </c>
      <c r="AB356" s="411">
        <f t="shared" si="101"/>
        <v>0</v>
      </c>
      <c r="AC356" s="411">
        <f t="shared" si="101"/>
        <v>0</v>
      </c>
      <c r="AD356" s="411">
        <f t="shared" si="101"/>
        <v>0</v>
      </c>
      <c r="AE356" s="411">
        <f t="shared" si="101"/>
        <v>0</v>
      </c>
      <c r="AF356" s="411">
        <f t="shared" si="101"/>
        <v>0</v>
      </c>
      <c r="AG356" s="411">
        <f t="shared" si="101"/>
        <v>0</v>
      </c>
      <c r="AH356" s="411">
        <f t="shared" si="101"/>
        <v>0</v>
      </c>
      <c r="AI356" s="411">
        <f t="shared" si="101"/>
        <v>0</v>
      </c>
      <c r="AJ356" s="411">
        <f t="shared" si="101"/>
        <v>0</v>
      </c>
      <c r="AK356" s="411">
        <f t="shared" si="101"/>
        <v>0</v>
      </c>
      <c r="AL356" s="411">
        <f t="shared" si="101"/>
        <v>0</v>
      </c>
      <c r="AM356" s="311"/>
    </row>
    <row r="357" spans="1:39" s="283" customFormat="1" ht="15" outlineLevel="1">
      <c r="A357" s="509"/>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6" outlineLevel="1">
      <c r="A358" s="510"/>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outlineLevel="1">
      <c r="A359" s="509">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411">
        <f>Y359</f>
        <v>0</v>
      </c>
      <c r="Z360" s="411">
        <f>Z359</f>
        <v>0</v>
      </c>
      <c r="AA360" s="411">
        <f t="shared" ref="AA360:AL360" si="102">AA359</f>
        <v>0</v>
      </c>
      <c r="AB360" s="411">
        <f t="shared" si="102"/>
        <v>0</v>
      </c>
      <c r="AC360" s="411">
        <f t="shared" si="102"/>
        <v>0</v>
      </c>
      <c r="AD360" s="411">
        <f t="shared" si="102"/>
        <v>0</v>
      </c>
      <c r="AE360" s="411">
        <f t="shared" si="102"/>
        <v>0</v>
      </c>
      <c r="AF360" s="411">
        <f t="shared" si="102"/>
        <v>0</v>
      </c>
      <c r="AG360" s="411">
        <f t="shared" si="102"/>
        <v>0</v>
      </c>
      <c r="AH360" s="411">
        <f t="shared" si="102"/>
        <v>0</v>
      </c>
      <c r="AI360" s="411">
        <f t="shared" si="102"/>
        <v>0</v>
      </c>
      <c r="AJ360" s="411">
        <f t="shared" si="102"/>
        <v>0</v>
      </c>
      <c r="AK360" s="411">
        <f t="shared" si="102"/>
        <v>0</v>
      </c>
      <c r="AL360" s="411">
        <f t="shared" si="102"/>
        <v>0</v>
      </c>
      <c r="AM360" s="306"/>
    </row>
    <row r="361" spans="1:39" ht="15" outlineLevel="1">
      <c r="A361" s="512"/>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outlineLevel="1">
      <c r="A362" s="509">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426"/>
      <c r="Z362" s="415"/>
      <c r="AA362" s="415"/>
      <c r="AB362" s="415"/>
      <c r="AC362" s="415"/>
      <c r="AD362" s="415"/>
      <c r="AE362" s="415"/>
      <c r="AF362" s="415"/>
      <c r="AG362" s="415"/>
      <c r="AH362" s="415"/>
      <c r="AI362" s="415"/>
      <c r="AJ362" s="415"/>
      <c r="AK362" s="415"/>
      <c r="AL362" s="415"/>
      <c r="AM362" s="296">
        <f>SUM(Y362:AL362)</f>
        <v>0</v>
      </c>
    </row>
    <row r="363" spans="1:39" ht="15"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411">
        <f>Y362</f>
        <v>0</v>
      </c>
      <c r="Z363" s="411">
        <f>Z362</f>
        <v>0</v>
      </c>
      <c r="AA363" s="411">
        <f t="shared" ref="AA363:AL363" si="103">AA362</f>
        <v>0</v>
      </c>
      <c r="AB363" s="411">
        <f t="shared" si="103"/>
        <v>0</v>
      </c>
      <c r="AC363" s="411">
        <f t="shared" si="103"/>
        <v>0</v>
      </c>
      <c r="AD363" s="411">
        <f t="shared" si="103"/>
        <v>0</v>
      </c>
      <c r="AE363" s="411">
        <f t="shared" si="103"/>
        <v>0</v>
      </c>
      <c r="AF363" s="411">
        <f t="shared" si="103"/>
        <v>0</v>
      </c>
      <c r="AG363" s="411">
        <f t="shared" si="103"/>
        <v>0</v>
      </c>
      <c r="AH363" s="411">
        <f t="shared" si="103"/>
        <v>0</v>
      </c>
      <c r="AI363" s="411">
        <f t="shared" si="103"/>
        <v>0</v>
      </c>
      <c r="AJ363" s="411">
        <f t="shared" si="103"/>
        <v>0</v>
      </c>
      <c r="AK363" s="411">
        <f t="shared" si="103"/>
        <v>0</v>
      </c>
      <c r="AL363" s="411">
        <f t="shared" si="103"/>
        <v>0</v>
      </c>
      <c r="AM363" s="306"/>
    </row>
    <row r="364" spans="1:39" ht="15.6" outlineLevel="1">
      <c r="A364" s="512"/>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outlineLevel="1">
      <c r="A365" s="509">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411">
        <f>Y365</f>
        <v>0</v>
      </c>
      <c r="Z366" s="411">
        <f>Z365</f>
        <v>0</v>
      </c>
      <c r="AA366" s="411">
        <f t="shared" ref="AA366:AL366" si="104">AA365</f>
        <v>0</v>
      </c>
      <c r="AB366" s="411">
        <f t="shared" si="104"/>
        <v>0</v>
      </c>
      <c r="AC366" s="411">
        <f t="shared" si="104"/>
        <v>0</v>
      </c>
      <c r="AD366" s="411">
        <f t="shared" si="104"/>
        <v>0</v>
      </c>
      <c r="AE366" s="411">
        <f t="shared" si="104"/>
        <v>0</v>
      </c>
      <c r="AF366" s="411">
        <f t="shared" si="104"/>
        <v>0</v>
      </c>
      <c r="AG366" s="411">
        <f t="shared" si="104"/>
        <v>0</v>
      </c>
      <c r="AH366" s="411">
        <f t="shared" si="104"/>
        <v>0</v>
      </c>
      <c r="AI366" s="411">
        <f t="shared" si="104"/>
        <v>0</v>
      </c>
      <c r="AJ366" s="411">
        <f t="shared" si="104"/>
        <v>0</v>
      </c>
      <c r="AK366" s="411">
        <f t="shared" si="104"/>
        <v>0</v>
      </c>
      <c r="AL366" s="411">
        <f t="shared" si="104"/>
        <v>0</v>
      </c>
      <c r="AM366" s="297"/>
    </row>
    <row r="367" spans="1:39" ht="15" outlineLevel="1">
      <c r="A367" s="512"/>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outlineLevel="1">
      <c r="A368" s="509">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411">
        <f>Y368</f>
        <v>0</v>
      </c>
      <c r="Z369" s="411">
        <f t="shared" ref="Z369:AL369" si="105">Z368</f>
        <v>0</v>
      </c>
      <c r="AA369" s="411">
        <f t="shared" si="105"/>
        <v>0</v>
      </c>
      <c r="AB369" s="411">
        <f t="shared" si="105"/>
        <v>0</v>
      </c>
      <c r="AC369" s="411">
        <f t="shared" si="105"/>
        <v>0</v>
      </c>
      <c r="AD369" s="411">
        <f t="shared" si="105"/>
        <v>0</v>
      </c>
      <c r="AE369" s="411">
        <f t="shared" si="105"/>
        <v>0</v>
      </c>
      <c r="AF369" s="411">
        <f t="shared" si="105"/>
        <v>0</v>
      </c>
      <c r="AG369" s="411">
        <f t="shared" si="105"/>
        <v>0</v>
      </c>
      <c r="AH369" s="411">
        <f t="shared" si="105"/>
        <v>0</v>
      </c>
      <c r="AI369" s="411">
        <f t="shared" si="105"/>
        <v>0</v>
      </c>
      <c r="AJ369" s="411">
        <f t="shared" si="105"/>
        <v>0</v>
      </c>
      <c r="AK369" s="411">
        <f t="shared" si="105"/>
        <v>0</v>
      </c>
      <c r="AL369" s="411">
        <f t="shared" si="105"/>
        <v>0</v>
      </c>
      <c r="AM369" s="297"/>
    </row>
    <row r="370" spans="1:39" ht="15"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outlineLevel="1">
      <c r="A371" s="509">
        <v>30</v>
      </c>
      <c r="B371" s="324" t="s">
        <v>489</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outlineLevel="1">
      <c r="A372" s="509"/>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411">
        <f>Y371</f>
        <v>0</v>
      </c>
      <c r="Z372" s="411">
        <f t="shared" ref="Z372:AL372" si="106">Z371</f>
        <v>0</v>
      </c>
      <c r="AA372" s="411">
        <f t="shared" si="106"/>
        <v>0</v>
      </c>
      <c r="AB372" s="411">
        <f t="shared" si="106"/>
        <v>0</v>
      </c>
      <c r="AC372" s="411">
        <f t="shared" si="106"/>
        <v>0</v>
      </c>
      <c r="AD372" s="411">
        <f t="shared" si="106"/>
        <v>0</v>
      </c>
      <c r="AE372" s="411">
        <f t="shared" si="106"/>
        <v>0</v>
      </c>
      <c r="AF372" s="411">
        <f t="shared" si="106"/>
        <v>0</v>
      </c>
      <c r="AG372" s="411">
        <f t="shared" si="106"/>
        <v>0</v>
      </c>
      <c r="AH372" s="411">
        <f t="shared" si="106"/>
        <v>0</v>
      </c>
      <c r="AI372" s="411">
        <f t="shared" si="106"/>
        <v>0</v>
      </c>
      <c r="AJ372" s="411">
        <f t="shared" si="106"/>
        <v>0</v>
      </c>
      <c r="AK372" s="411">
        <f t="shared" si="106"/>
        <v>0</v>
      </c>
      <c r="AL372" s="411">
        <f t="shared" si="106"/>
        <v>0</v>
      </c>
      <c r="AM372" s="297"/>
    </row>
    <row r="373" spans="1:39" s="283" customFormat="1" ht="15" outlineLevel="1">
      <c r="A373" s="509"/>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6" outlineLevel="1">
      <c r="A374" s="509"/>
      <c r="B374" s="288" t="s">
        <v>490</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outlineLevel="1">
      <c r="A375" s="509">
        <v>31</v>
      </c>
      <c r="B375" s="324" t="s">
        <v>491</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0"/>
      <c r="Z375" s="410"/>
      <c r="AA375" s="410"/>
      <c r="AB375" s="410"/>
      <c r="AC375" s="410"/>
      <c r="AD375" s="410"/>
      <c r="AE375" s="410"/>
      <c r="AF375" s="410"/>
      <c r="AG375" s="410"/>
      <c r="AH375" s="410"/>
      <c r="AI375" s="410"/>
      <c r="AJ375" s="410"/>
      <c r="AK375" s="410"/>
      <c r="AL375" s="410"/>
      <c r="AM375" s="296">
        <f>SUM(Y375:AL375)</f>
        <v>0</v>
      </c>
    </row>
    <row r="376" spans="1:39" s="283" customFormat="1" ht="15" outlineLevel="1">
      <c r="A376" s="509"/>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411">
        <f>Y375</f>
        <v>0</v>
      </c>
      <c r="Z376" s="411">
        <f t="shared" ref="Z376:AL376" si="107">Z375</f>
        <v>0</v>
      </c>
      <c r="AA376" s="411">
        <f t="shared" si="107"/>
        <v>0</v>
      </c>
      <c r="AB376" s="411">
        <f t="shared" si="107"/>
        <v>0</v>
      </c>
      <c r="AC376" s="411">
        <f t="shared" si="107"/>
        <v>0</v>
      </c>
      <c r="AD376" s="411">
        <f t="shared" si="107"/>
        <v>0</v>
      </c>
      <c r="AE376" s="411">
        <f t="shared" si="107"/>
        <v>0</v>
      </c>
      <c r="AF376" s="411">
        <f t="shared" si="107"/>
        <v>0</v>
      </c>
      <c r="AG376" s="411">
        <f t="shared" si="107"/>
        <v>0</v>
      </c>
      <c r="AH376" s="411">
        <f t="shared" si="107"/>
        <v>0</v>
      </c>
      <c r="AI376" s="411">
        <f t="shared" si="107"/>
        <v>0</v>
      </c>
      <c r="AJ376" s="411">
        <f t="shared" si="107"/>
        <v>0</v>
      </c>
      <c r="AK376" s="411">
        <f t="shared" si="107"/>
        <v>0</v>
      </c>
      <c r="AL376" s="411">
        <f t="shared" si="107"/>
        <v>0</v>
      </c>
      <c r="AM376" s="297"/>
    </row>
    <row r="377" spans="1:39" s="283" customFormat="1" ht="15" outlineLevel="1">
      <c r="A377" s="509"/>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outlineLevel="1">
      <c r="A378" s="509">
        <v>32</v>
      </c>
      <c r="B378" s="324" t="s">
        <v>492</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outlineLevel="1">
      <c r="A379" s="509"/>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411">
        <f>Y378</f>
        <v>0</v>
      </c>
      <c r="Z379" s="411">
        <f t="shared" ref="Z379:AL379" si="108">Z378</f>
        <v>0</v>
      </c>
      <c r="AA379" s="411">
        <f t="shared" si="108"/>
        <v>0</v>
      </c>
      <c r="AB379" s="411">
        <f t="shared" si="108"/>
        <v>0</v>
      </c>
      <c r="AC379" s="411">
        <f t="shared" si="108"/>
        <v>0</v>
      </c>
      <c r="AD379" s="411">
        <f t="shared" si="108"/>
        <v>0</v>
      </c>
      <c r="AE379" s="411">
        <f t="shared" si="108"/>
        <v>0</v>
      </c>
      <c r="AF379" s="411">
        <f t="shared" si="108"/>
        <v>0</v>
      </c>
      <c r="AG379" s="411">
        <f t="shared" si="108"/>
        <v>0</v>
      </c>
      <c r="AH379" s="411">
        <f t="shared" si="108"/>
        <v>0</v>
      </c>
      <c r="AI379" s="411">
        <f t="shared" si="108"/>
        <v>0</v>
      </c>
      <c r="AJ379" s="411">
        <f t="shared" si="108"/>
        <v>0</v>
      </c>
      <c r="AK379" s="411">
        <f t="shared" si="108"/>
        <v>0</v>
      </c>
      <c r="AL379" s="411">
        <f t="shared" si="108"/>
        <v>0</v>
      </c>
      <c r="AM379" s="297"/>
    </row>
    <row r="380" spans="1:39" s="283" customFormat="1" ht="15" outlineLevel="1">
      <c r="A380" s="509"/>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outlineLevel="1">
      <c r="A381" s="509">
        <v>33</v>
      </c>
      <c r="B381" s="324" t="s">
        <v>493</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outlineLevel="1">
      <c r="A382" s="509"/>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K382" si="109">Z381</f>
        <v>0</v>
      </c>
      <c r="AA382" s="411">
        <f t="shared" si="109"/>
        <v>0</v>
      </c>
      <c r="AB382" s="411">
        <f t="shared" si="109"/>
        <v>0</v>
      </c>
      <c r="AC382" s="411">
        <f t="shared" si="109"/>
        <v>0</v>
      </c>
      <c r="AD382" s="411">
        <f t="shared" si="109"/>
        <v>0</v>
      </c>
      <c r="AE382" s="411">
        <f t="shared" si="109"/>
        <v>0</v>
      </c>
      <c r="AF382" s="411">
        <f t="shared" si="109"/>
        <v>0</v>
      </c>
      <c r="AG382" s="411">
        <f t="shared" si="109"/>
        <v>0</v>
      </c>
      <c r="AH382" s="411">
        <f t="shared" si="109"/>
        <v>0</v>
      </c>
      <c r="AI382" s="411">
        <f t="shared" si="109"/>
        <v>0</v>
      </c>
      <c r="AJ382" s="411">
        <f t="shared" si="109"/>
        <v>0</v>
      </c>
      <c r="AK382" s="411">
        <f t="shared" si="109"/>
        <v>0</v>
      </c>
      <c r="AL382" s="411">
        <f>AL381</f>
        <v>0</v>
      </c>
      <c r="AM382" s="297"/>
    </row>
    <row r="383" spans="1:39" ht="15"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6">
      <c r="B384" s="327" t="s">
        <v>250</v>
      </c>
      <c r="C384" s="329"/>
      <c r="D384" s="329">
        <f>SUM(D279:D382)</f>
        <v>1048112</v>
      </c>
      <c r="E384" s="329"/>
      <c r="F384" s="329"/>
      <c r="G384" s="329"/>
      <c r="H384" s="329"/>
      <c r="I384" s="329"/>
      <c r="J384" s="329"/>
      <c r="K384" s="329"/>
      <c r="L384" s="329"/>
      <c r="M384" s="329"/>
      <c r="N384" s="329"/>
      <c r="O384" s="329">
        <f>SUM(O279:O382)</f>
        <v>301</v>
      </c>
      <c r="P384" s="329"/>
      <c r="Q384" s="329"/>
      <c r="R384" s="329"/>
      <c r="S384" s="329"/>
      <c r="T384" s="329"/>
      <c r="U384" s="329"/>
      <c r="V384" s="329"/>
      <c r="W384" s="329"/>
      <c r="X384" s="329"/>
      <c r="Y384" s="329">
        <f>IF(Y278="kWh",SUMPRODUCT(D279:D382,Y279:Y382))</f>
        <v>104626</v>
      </c>
      <c r="Z384" s="329">
        <f>IF(Z278="kWh",SUMPRODUCT(D279:D382,Z279:Z382))</f>
        <v>205588.80000000002</v>
      </c>
      <c r="AA384" s="329">
        <f>IF(AA278="kW",SUMPRODUCT(N279:N382,O279:O382,AA279:AA382),SUMPRODUCT(D279:D382,AA279:AA382))</f>
        <v>0</v>
      </c>
      <c r="AB384" s="329">
        <f>IF(AB278="kW",SUMPRODUCT(N279:N382,O279:O382,AB279:AB382),SUMPRODUCT(D279:D382,AB279:AB382))</f>
        <v>2734.8</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6">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8.8000000000000005E-3</v>
      </c>
      <c r="Z387" s="341">
        <f>HLOOKUP(Z$20,'3.  Distribution Rates'!$C$122:$P$133,5,FALSE)</f>
        <v>6.6E-3</v>
      </c>
      <c r="AA387" s="341">
        <f>HLOOKUP(AA$20,'3.  Distribution Rates'!$C$122:$P$133,5,FALSE)</f>
        <v>3.5886</v>
      </c>
      <c r="AB387" s="341">
        <f>HLOOKUP(AB$20,'3.  Distribution Rates'!$C$122:$P$133,5,FALSE)</f>
        <v>3.0459999999999998</v>
      </c>
      <c r="AC387" s="341">
        <f>HLOOKUP(AC$20,'3.  Distribution Rates'!$C$122:$P$133,5,FALSE)</f>
        <v>6.6E-3</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0">Y136*Y387</f>
        <v>0</v>
      </c>
      <c r="Z388" s="378">
        <f t="shared" si="110"/>
        <v>0</v>
      </c>
      <c r="AA388" s="378">
        <f t="shared" si="110"/>
        <v>0</v>
      </c>
      <c r="AB388" s="378">
        <f t="shared" si="110"/>
        <v>0</v>
      </c>
      <c r="AC388" s="378">
        <f t="shared" si="110"/>
        <v>0</v>
      </c>
      <c r="AD388" s="378">
        <f t="shared" si="110"/>
        <v>0</v>
      </c>
      <c r="AE388" s="378">
        <f t="shared" si="110"/>
        <v>0</v>
      </c>
      <c r="AF388" s="378">
        <f t="shared" si="110"/>
        <v>0</v>
      </c>
      <c r="AG388" s="378">
        <f t="shared" si="110"/>
        <v>0</v>
      </c>
      <c r="AH388" s="378">
        <f t="shared" si="110"/>
        <v>0</v>
      </c>
      <c r="AI388" s="378">
        <f t="shared" si="110"/>
        <v>0</v>
      </c>
      <c r="AJ388" s="378">
        <f t="shared" si="110"/>
        <v>0</v>
      </c>
      <c r="AK388" s="378">
        <f t="shared" si="110"/>
        <v>0</v>
      </c>
      <c r="AL388" s="378">
        <f t="shared" si="110"/>
        <v>0</v>
      </c>
      <c r="AM388" s="628">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1">Y265*Y387</f>
        <v>0</v>
      </c>
      <c r="Z389" s="378">
        <f t="shared" si="111"/>
        <v>0</v>
      </c>
      <c r="AA389" s="378">
        <f t="shared" si="111"/>
        <v>0</v>
      </c>
      <c r="AB389" s="378">
        <f t="shared" si="111"/>
        <v>0</v>
      </c>
      <c r="AC389" s="378">
        <f t="shared" si="111"/>
        <v>0</v>
      </c>
      <c r="AD389" s="378">
        <f t="shared" si="111"/>
        <v>0</v>
      </c>
      <c r="AE389" s="378">
        <f t="shared" si="111"/>
        <v>0</v>
      </c>
      <c r="AF389" s="378">
        <f t="shared" si="111"/>
        <v>0</v>
      </c>
      <c r="AG389" s="378">
        <f t="shared" si="111"/>
        <v>0</v>
      </c>
      <c r="AH389" s="378">
        <f t="shared" si="111"/>
        <v>0</v>
      </c>
      <c r="AI389" s="378">
        <f t="shared" si="111"/>
        <v>0</v>
      </c>
      <c r="AJ389" s="378">
        <f t="shared" si="111"/>
        <v>0</v>
      </c>
      <c r="AK389" s="378">
        <f t="shared" si="111"/>
        <v>0</v>
      </c>
      <c r="AL389" s="378">
        <f t="shared" si="111"/>
        <v>0</v>
      </c>
      <c r="AM389" s="628">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920.70880000000011</v>
      </c>
      <c r="Z390" s="378">
        <f t="shared" ref="Z390:AE390" si="112">Z384*Z387</f>
        <v>1356.8860800000002</v>
      </c>
      <c r="AA390" s="378">
        <f t="shared" si="112"/>
        <v>0</v>
      </c>
      <c r="AB390" s="378">
        <f t="shared" si="112"/>
        <v>8330.2008000000005</v>
      </c>
      <c r="AC390" s="378">
        <f t="shared" si="112"/>
        <v>0</v>
      </c>
      <c r="AD390" s="378">
        <f t="shared" si="112"/>
        <v>0</v>
      </c>
      <c r="AE390" s="378">
        <f t="shared" si="112"/>
        <v>0</v>
      </c>
      <c r="AF390" s="378">
        <f t="shared" ref="AF390:AL390" si="113">AF384*AF387</f>
        <v>0</v>
      </c>
      <c r="AG390" s="378">
        <f t="shared" si="113"/>
        <v>0</v>
      </c>
      <c r="AH390" s="378">
        <f t="shared" si="113"/>
        <v>0</v>
      </c>
      <c r="AI390" s="378">
        <f t="shared" si="113"/>
        <v>0</v>
      </c>
      <c r="AJ390" s="378">
        <f t="shared" si="113"/>
        <v>0</v>
      </c>
      <c r="AK390" s="378">
        <f t="shared" si="113"/>
        <v>0</v>
      </c>
      <c r="AL390" s="378">
        <f t="shared" si="113"/>
        <v>0</v>
      </c>
      <c r="AM390" s="628">
        <f>SUM(Y390:AL390)</f>
        <v>10607.795680000001</v>
      </c>
    </row>
    <row r="391" spans="1:41" s="380" customFormat="1" ht="15.6">
      <c r="A391" s="511"/>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920.70880000000011</v>
      </c>
      <c r="Z391" s="346">
        <f>SUM(Z388:Z390)</f>
        <v>1356.8860800000002</v>
      </c>
      <c r="AA391" s="346">
        <f t="shared" ref="AA391:AE391" si="114">SUM(AA388:AA390)</f>
        <v>0</v>
      </c>
      <c r="AB391" s="346">
        <f t="shared" si="114"/>
        <v>8330.2008000000005</v>
      </c>
      <c r="AC391" s="346">
        <f t="shared" si="114"/>
        <v>0</v>
      </c>
      <c r="AD391" s="346">
        <f t="shared" si="114"/>
        <v>0</v>
      </c>
      <c r="AE391" s="346">
        <f t="shared" si="114"/>
        <v>0</v>
      </c>
      <c r="AF391" s="346">
        <f t="shared" ref="AF391:AL391" si="115">SUM(AF388:AF390)</f>
        <v>0</v>
      </c>
      <c r="AG391" s="346">
        <f t="shared" si="115"/>
        <v>0</v>
      </c>
      <c r="AH391" s="346">
        <f t="shared" si="115"/>
        <v>0</v>
      </c>
      <c r="AI391" s="346">
        <f t="shared" si="115"/>
        <v>0</v>
      </c>
      <c r="AJ391" s="346">
        <f t="shared" si="115"/>
        <v>0</v>
      </c>
      <c r="AK391" s="346">
        <f t="shared" si="115"/>
        <v>0</v>
      </c>
      <c r="AL391" s="346">
        <f t="shared" si="115"/>
        <v>0</v>
      </c>
      <c r="AM391" s="407">
        <f>SUM(AM388:AM390)</f>
        <v>10607.795680000001</v>
      </c>
    </row>
    <row r="392" spans="1:41" s="380" customFormat="1" ht="15.6">
      <c r="A392" s="511"/>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16">Y385*Y387</f>
        <v>0</v>
      </c>
      <c r="Z392" s="347">
        <f t="shared" si="116"/>
        <v>0</v>
      </c>
      <c r="AA392" s="347">
        <f t="shared" si="116"/>
        <v>0</v>
      </c>
      <c r="AB392" s="347">
        <f t="shared" si="116"/>
        <v>0</v>
      </c>
      <c r="AC392" s="347">
        <f t="shared" si="116"/>
        <v>0</v>
      </c>
      <c r="AD392" s="347">
        <f t="shared" si="116"/>
        <v>0</v>
      </c>
      <c r="AE392" s="347">
        <f t="shared" si="116"/>
        <v>0</v>
      </c>
      <c r="AF392" s="347">
        <f t="shared" ref="AF392:AL392" si="117">AF385*AF387</f>
        <v>0</v>
      </c>
      <c r="AG392" s="347">
        <f t="shared" si="117"/>
        <v>0</v>
      </c>
      <c r="AH392" s="347">
        <f t="shared" si="117"/>
        <v>0</v>
      </c>
      <c r="AI392" s="347">
        <f t="shared" si="117"/>
        <v>0</v>
      </c>
      <c r="AJ392" s="347">
        <f t="shared" si="117"/>
        <v>0</v>
      </c>
      <c r="AK392" s="347">
        <f t="shared" si="117"/>
        <v>0</v>
      </c>
      <c r="AL392" s="347">
        <f t="shared" si="117"/>
        <v>0</v>
      </c>
      <c r="AM392" s="407">
        <f>SUM(Y392:AL392)</f>
        <v>0</v>
      </c>
    </row>
    <row r="393" spans="1:41" ht="15.75" customHeight="1">
      <c r="A393" s="511"/>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10607.795680000001</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101671</v>
      </c>
      <c r="Z395" s="291">
        <f>SUMPRODUCT(E279:E382,Z279:Z382)</f>
        <v>205465.74</v>
      </c>
      <c r="AA395" s="291">
        <f>IF(AA278="kW",SUMPRODUCT(N279:N382,P279:P382,AA279:AA382),SUMPRODUCT(E279:E382,AA279:AA382))</f>
        <v>0</v>
      </c>
      <c r="AB395" s="291">
        <f>IF(AB278="kW",SUMPRODUCT(N279:N382,P279:P382,AB279:AB382),SUMPRODUCT(E279:E382,AB279:AB382))</f>
        <v>2734.8</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100076</v>
      </c>
      <c r="Z396" s="291">
        <f>SUMPRODUCT(F279:F382,Z279:Z382)</f>
        <v>205465.74</v>
      </c>
      <c r="AA396" s="291">
        <f>IF(AA278="kW",SUMPRODUCT(N279:N382,Q279:Q382,AA279:AA382),SUMPRODUCT(F279:F382,AA279:AA382))</f>
        <v>0</v>
      </c>
      <c r="AB396" s="291">
        <f>IF(AB278="kW",SUMPRODUCT(N279:N382,Q279:Q382,AB279:AB382),SUMPRODUCT(F279:F382,AB279:AB382))</f>
        <v>2734.8</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88559</v>
      </c>
      <c r="Z397" s="291">
        <f>SUMPRODUCT(G279:G382,Z279:Z382)</f>
        <v>154400</v>
      </c>
      <c r="AA397" s="291">
        <f>IF(AA278="kW",SUMPRODUCT(N279:N382,R279:R382,AA279:AA382),SUMPRODUCT(G279:G382,AA279:AA382))</f>
        <v>0</v>
      </c>
      <c r="AB397" s="291">
        <f>IF(AB278="kW",SUMPRODUCT(N279:N382,R279:R382,AB279:AB382),SUMPRODUCT(G279:G382,AB279:AB382))</f>
        <v>2714.16</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79574</v>
      </c>
      <c r="Z398" s="291">
        <f>SUMPRODUCT(H279:H382,Z279:Z382)</f>
        <v>115466.74</v>
      </c>
      <c r="AA398" s="291">
        <f>IF(AA278="kW",SUMPRODUCT(N279:N382,S279:S382,AA279:AA382),SUMPRODUCT(H279:H382,AA279:AA382))</f>
        <v>0</v>
      </c>
      <c r="AB398" s="291">
        <f>IF(AB278="kW",SUMPRODUCT(N279:N382,S279:S382,AB279:AB382),SUMPRODUCT(H279:H382,AB279:AB382))</f>
        <v>2497.44</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66522</v>
      </c>
      <c r="Z399" s="291">
        <f>SUMPRODUCT(I279:I382,Z279:Z382)</f>
        <v>115307.14000000001</v>
      </c>
      <c r="AA399" s="291">
        <f>IF(AA278="kW",SUMPRODUCT(N279:N382,T279:T382,AA279:AA382),SUMPRODUCT(I279:I382,AA279:AA382))</f>
        <v>0</v>
      </c>
      <c r="AB399" s="291">
        <f>IF(AB278="kW",SUMPRODUCT(N279:N382,T279:T382,AB279:AB382),SUMPRODUCT(I279:I382,AB279:AB382))</f>
        <v>2497.44</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585</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6">
      <c r="B404" s="280" t="s">
        <v>258</v>
      </c>
      <c r="C404" s="281"/>
      <c r="D404" s="589" t="s">
        <v>522</v>
      </c>
      <c r="F404" s="589"/>
      <c r="O404" s="281"/>
      <c r="Y404" s="270"/>
      <c r="Z404" s="267"/>
      <c r="AA404" s="267"/>
      <c r="AB404" s="267"/>
      <c r="AC404" s="267"/>
      <c r="AD404" s="267"/>
      <c r="AE404" s="267"/>
      <c r="AF404" s="267"/>
      <c r="AG404" s="267"/>
      <c r="AH404" s="267"/>
      <c r="AI404" s="267"/>
      <c r="AJ404" s="267"/>
      <c r="AK404" s="267"/>
      <c r="AL404" s="267"/>
      <c r="AM404" s="282"/>
    </row>
    <row r="405" spans="1:40" ht="36" customHeight="1">
      <c r="B405" s="880" t="s">
        <v>211</v>
      </c>
      <c r="C405" s="882" t="s">
        <v>33</v>
      </c>
      <c r="D405" s="284" t="s">
        <v>422</v>
      </c>
      <c r="E405" s="884" t="s">
        <v>209</v>
      </c>
      <c r="F405" s="885"/>
      <c r="G405" s="885"/>
      <c r="H405" s="885"/>
      <c r="I405" s="885"/>
      <c r="J405" s="885"/>
      <c r="K405" s="885"/>
      <c r="L405" s="885"/>
      <c r="M405" s="886"/>
      <c r="N405" s="887" t="s">
        <v>213</v>
      </c>
      <c r="O405" s="284" t="s">
        <v>423</v>
      </c>
      <c r="P405" s="884" t="s">
        <v>212</v>
      </c>
      <c r="Q405" s="885"/>
      <c r="R405" s="885"/>
      <c r="S405" s="885"/>
      <c r="T405" s="885"/>
      <c r="U405" s="885"/>
      <c r="V405" s="885"/>
      <c r="W405" s="885"/>
      <c r="X405" s="886"/>
      <c r="Y405" s="877" t="s">
        <v>243</v>
      </c>
      <c r="Z405" s="878"/>
      <c r="AA405" s="878"/>
      <c r="AB405" s="878"/>
      <c r="AC405" s="878"/>
      <c r="AD405" s="878"/>
      <c r="AE405" s="878"/>
      <c r="AF405" s="878"/>
      <c r="AG405" s="878"/>
      <c r="AH405" s="878"/>
      <c r="AI405" s="878"/>
      <c r="AJ405" s="878"/>
      <c r="AK405" s="878"/>
      <c r="AL405" s="878"/>
      <c r="AM405" s="879"/>
    </row>
    <row r="406" spans="1:40" ht="45.75" customHeight="1">
      <c r="B406" s="881"/>
      <c r="C406" s="883"/>
      <c r="D406" s="285">
        <v>2014</v>
      </c>
      <c r="E406" s="285">
        <v>2015</v>
      </c>
      <c r="F406" s="285">
        <v>2016</v>
      </c>
      <c r="G406" s="285">
        <v>2017</v>
      </c>
      <c r="H406" s="285">
        <v>2018</v>
      </c>
      <c r="I406" s="285">
        <v>2019</v>
      </c>
      <c r="J406" s="285">
        <v>2020</v>
      </c>
      <c r="K406" s="285">
        <v>2021</v>
      </c>
      <c r="L406" s="285">
        <v>2022</v>
      </c>
      <c r="M406" s="285">
        <v>2023</v>
      </c>
      <c r="N406" s="888"/>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GS&gt;50kW</v>
      </c>
      <c r="AB406" s="285" t="str">
        <f>'1.  LRAMVA Summary'!G52</f>
        <v>Street Lighting</v>
      </c>
      <c r="AC406" s="285" t="str">
        <f>'1.  LRAMVA Summary'!H52</f>
        <v>Unmetered Scattered Load</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kWh</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outlineLevel="1">
      <c r="A408" s="509">
        <v>1</v>
      </c>
      <c r="B408" s="294" t="s">
        <v>1</v>
      </c>
      <c r="C408" s="291" t="s">
        <v>25</v>
      </c>
      <c r="D408" s="777">
        <v>19002</v>
      </c>
      <c r="E408" s="777">
        <v>19002</v>
      </c>
      <c r="F408" s="777">
        <v>19002</v>
      </c>
      <c r="G408" s="777">
        <v>19002</v>
      </c>
      <c r="H408" s="777">
        <v>10617</v>
      </c>
      <c r="I408" s="777"/>
      <c r="J408" s="777"/>
      <c r="K408" s="777"/>
      <c r="L408" s="777"/>
      <c r="M408" s="777"/>
      <c r="N408" s="776"/>
      <c r="O408" s="777">
        <v>3</v>
      </c>
      <c r="P408" s="777">
        <v>3</v>
      </c>
      <c r="Q408" s="777">
        <v>3</v>
      </c>
      <c r="R408" s="777">
        <v>3</v>
      </c>
      <c r="S408" s="777">
        <v>2</v>
      </c>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 outlineLevel="1">
      <c r="B409" s="294" t="s">
        <v>259</v>
      </c>
      <c r="C409" s="291" t="s">
        <v>163</v>
      </c>
      <c r="D409" s="295"/>
      <c r="E409" s="295"/>
      <c r="F409" s="295"/>
      <c r="G409" s="295"/>
      <c r="H409" s="295"/>
      <c r="I409" s="295"/>
      <c r="J409" s="295"/>
      <c r="K409" s="295"/>
      <c r="L409" s="295"/>
      <c r="M409" s="295"/>
      <c r="N409" s="468"/>
      <c r="O409" s="295"/>
      <c r="P409" s="295"/>
      <c r="Q409" s="295"/>
      <c r="R409" s="295"/>
      <c r="S409" s="295"/>
      <c r="T409" s="295"/>
      <c r="U409" s="295"/>
      <c r="V409" s="295"/>
      <c r="W409" s="295"/>
      <c r="X409" s="295"/>
      <c r="Y409" s="411">
        <f>Y408</f>
        <v>1</v>
      </c>
      <c r="Z409" s="411">
        <f>Z408</f>
        <v>0</v>
      </c>
      <c r="AA409" s="411">
        <f t="shared" ref="AA409:AL409" si="118">AA408</f>
        <v>0</v>
      </c>
      <c r="AB409" s="411">
        <f t="shared" si="118"/>
        <v>0</v>
      </c>
      <c r="AC409" s="411">
        <f t="shared" si="118"/>
        <v>0</v>
      </c>
      <c r="AD409" s="411">
        <f t="shared" si="118"/>
        <v>0</v>
      </c>
      <c r="AE409" s="411">
        <f t="shared" si="118"/>
        <v>0</v>
      </c>
      <c r="AF409" s="411">
        <f t="shared" si="118"/>
        <v>0</v>
      </c>
      <c r="AG409" s="411">
        <f t="shared" si="118"/>
        <v>0</v>
      </c>
      <c r="AH409" s="411">
        <f t="shared" si="118"/>
        <v>0</v>
      </c>
      <c r="AI409" s="411">
        <f t="shared" si="118"/>
        <v>0</v>
      </c>
      <c r="AJ409" s="411">
        <f t="shared" si="118"/>
        <v>0</v>
      </c>
      <c r="AK409" s="411">
        <f t="shared" si="118"/>
        <v>0</v>
      </c>
      <c r="AL409" s="411">
        <f t="shared" si="118"/>
        <v>0</v>
      </c>
      <c r="AM409" s="297"/>
    </row>
    <row r="410" spans="1:40" ht="15.6" outlineLevel="1">
      <c r="A410" s="511"/>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outlineLevel="1">
      <c r="A411" s="509">
        <v>2</v>
      </c>
      <c r="B411" s="294" t="s">
        <v>2</v>
      </c>
      <c r="C411" s="291" t="s">
        <v>25</v>
      </c>
      <c r="D411" s="779">
        <v>5911</v>
      </c>
      <c r="E411" s="779">
        <v>5911</v>
      </c>
      <c r="F411" s="779">
        <v>5911</v>
      </c>
      <c r="G411" s="779">
        <v>5911</v>
      </c>
      <c r="H411" s="779">
        <v>5911</v>
      </c>
      <c r="I411" s="779"/>
      <c r="J411" s="779"/>
      <c r="K411" s="779"/>
      <c r="L411" s="779"/>
      <c r="M411" s="779"/>
      <c r="N411" s="778"/>
      <c r="O411" s="779">
        <v>3</v>
      </c>
      <c r="P411" s="779">
        <v>3</v>
      </c>
      <c r="Q411" s="779">
        <v>3</v>
      </c>
      <c r="R411" s="779">
        <v>3</v>
      </c>
      <c r="S411" s="779">
        <v>3</v>
      </c>
      <c r="T411" s="295"/>
      <c r="U411" s="295"/>
      <c r="V411" s="295"/>
      <c r="W411" s="295"/>
      <c r="X411" s="295"/>
      <c r="Y411" s="470">
        <v>1</v>
      </c>
      <c r="Z411" s="410"/>
      <c r="AA411" s="410"/>
      <c r="AB411" s="410"/>
      <c r="AC411" s="410"/>
      <c r="AD411" s="410"/>
      <c r="AE411" s="410"/>
      <c r="AF411" s="410"/>
      <c r="AG411" s="410"/>
      <c r="AH411" s="410"/>
      <c r="AI411" s="410"/>
      <c r="AJ411" s="410"/>
      <c r="AK411" s="410"/>
      <c r="AL411" s="410"/>
      <c r="AM411" s="296">
        <f>SUM(Y411:AL411)</f>
        <v>1</v>
      </c>
    </row>
    <row r="412" spans="1:40" ht="15" outlineLevel="1">
      <c r="B412" s="294" t="s">
        <v>259</v>
      </c>
      <c r="C412" s="291" t="s">
        <v>163</v>
      </c>
      <c r="D412" s="295"/>
      <c r="E412" s="295"/>
      <c r="F412" s="295"/>
      <c r="G412" s="295"/>
      <c r="H412" s="295"/>
      <c r="I412" s="295"/>
      <c r="J412" s="295"/>
      <c r="K412" s="295"/>
      <c r="L412" s="295"/>
      <c r="M412" s="295"/>
      <c r="N412" s="468"/>
      <c r="O412" s="295"/>
      <c r="P412" s="295"/>
      <c r="Q412" s="295"/>
      <c r="R412" s="295"/>
      <c r="S412" s="295"/>
      <c r="T412" s="295"/>
      <c r="U412" s="295"/>
      <c r="V412" s="295"/>
      <c r="W412" s="295"/>
      <c r="X412" s="295"/>
      <c r="Y412" s="411">
        <f>Y411</f>
        <v>1</v>
      </c>
      <c r="Z412" s="411">
        <f>Z411</f>
        <v>0</v>
      </c>
      <c r="AA412" s="411">
        <f t="shared" ref="AA412:AL412" si="119">AA411</f>
        <v>0</v>
      </c>
      <c r="AB412" s="411">
        <f t="shared" si="119"/>
        <v>0</v>
      </c>
      <c r="AC412" s="411">
        <f t="shared" si="119"/>
        <v>0</v>
      </c>
      <c r="AD412" s="411">
        <f t="shared" si="119"/>
        <v>0</v>
      </c>
      <c r="AE412" s="411">
        <f t="shared" si="119"/>
        <v>0</v>
      </c>
      <c r="AF412" s="411">
        <f t="shared" si="119"/>
        <v>0</v>
      </c>
      <c r="AG412" s="411">
        <f t="shared" si="119"/>
        <v>0</v>
      </c>
      <c r="AH412" s="411">
        <f t="shared" si="119"/>
        <v>0</v>
      </c>
      <c r="AI412" s="411">
        <f t="shared" si="119"/>
        <v>0</v>
      </c>
      <c r="AJ412" s="411">
        <f t="shared" si="119"/>
        <v>0</v>
      </c>
      <c r="AK412" s="411">
        <f t="shared" si="119"/>
        <v>0</v>
      </c>
      <c r="AL412" s="411">
        <f t="shared" si="119"/>
        <v>0</v>
      </c>
      <c r="AM412" s="297"/>
    </row>
    <row r="413" spans="1:40" ht="15.6" outlineLevel="1">
      <c r="A413" s="511"/>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outlineLevel="1">
      <c r="A414" s="509">
        <v>3</v>
      </c>
      <c r="B414" s="294" t="s">
        <v>3</v>
      </c>
      <c r="C414" s="291" t="s">
        <v>25</v>
      </c>
      <c r="D414" s="781">
        <v>19325</v>
      </c>
      <c r="E414" s="781">
        <v>19325</v>
      </c>
      <c r="F414" s="781">
        <v>19325</v>
      </c>
      <c r="G414" s="781">
        <v>19325</v>
      </c>
      <c r="H414" s="781">
        <v>19325</v>
      </c>
      <c r="I414" s="781"/>
      <c r="J414" s="781"/>
      <c r="K414" s="781"/>
      <c r="L414" s="781"/>
      <c r="M414" s="781"/>
      <c r="N414" s="780"/>
      <c r="O414" s="781">
        <v>11</v>
      </c>
      <c r="P414" s="781">
        <v>11</v>
      </c>
      <c r="Q414" s="781">
        <v>11</v>
      </c>
      <c r="R414" s="781">
        <v>11</v>
      </c>
      <c r="S414" s="781">
        <v>11</v>
      </c>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 outlineLevel="1">
      <c r="B415" s="294" t="s">
        <v>259</v>
      </c>
      <c r="C415" s="291" t="s">
        <v>163</v>
      </c>
      <c r="D415" s="295"/>
      <c r="E415" s="295"/>
      <c r="F415" s="295"/>
      <c r="G415" s="295"/>
      <c r="H415" s="295"/>
      <c r="I415" s="295"/>
      <c r="J415" s="295"/>
      <c r="K415" s="295"/>
      <c r="L415" s="295"/>
      <c r="M415" s="295"/>
      <c r="N415" s="468"/>
      <c r="O415" s="295"/>
      <c r="P415" s="295"/>
      <c r="Q415" s="295"/>
      <c r="R415" s="295"/>
      <c r="S415" s="295"/>
      <c r="T415" s="295"/>
      <c r="U415" s="295"/>
      <c r="V415" s="295"/>
      <c r="W415" s="295"/>
      <c r="X415" s="295"/>
      <c r="Y415" s="411">
        <f>Y414</f>
        <v>1</v>
      </c>
      <c r="Z415" s="411">
        <f>Z414</f>
        <v>0</v>
      </c>
      <c r="AA415" s="411">
        <f t="shared" ref="AA415:AL415" si="120">AA414</f>
        <v>0</v>
      </c>
      <c r="AB415" s="411">
        <f t="shared" si="120"/>
        <v>0</v>
      </c>
      <c r="AC415" s="411">
        <f t="shared" si="120"/>
        <v>0</v>
      </c>
      <c r="AD415" s="411">
        <f t="shared" si="120"/>
        <v>0</v>
      </c>
      <c r="AE415" s="411">
        <f t="shared" si="120"/>
        <v>0</v>
      </c>
      <c r="AF415" s="411">
        <f t="shared" si="120"/>
        <v>0</v>
      </c>
      <c r="AG415" s="411">
        <f t="shared" si="120"/>
        <v>0</v>
      </c>
      <c r="AH415" s="411">
        <f t="shared" si="120"/>
        <v>0</v>
      </c>
      <c r="AI415" s="411">
        <f t="shared" si="120"/>
        <v>0</v>
      </c>
      <c r="AJ415" s="411">
        <f t="shared" si="120"/>
        <v>0</v>
      </c>
      <c r="AK415" s="411">
        <f t="shared" si="120"/>
        <v>0</v>
      </c>
      <c r="AL415" s="411">
        <f t="shared" si="120"/>
        <v>0</v>
      </c>
      <c r="AM415" s="297"/>
    </row>
    <row r="416" spans="1:40" ht="15"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outlineLevel="1">
      <c r="A417" s="509">
        <v>4</v>
      </c>
      <c r="B417" s="294" t="s">
        <v>4</v>
      </c>
      <c r="C417" s="291" t="s">
        <v>25</v>
      </c>
      <c r="D417" s="814">
        <v>28031</v>
      </c>
      <c r="E417" s="814">
        <v>26102</v>
      </c>
      <c r="F417" s="814">
        <v>25168</v>
      </c>
      <c r="G417" s="814">
        <v>25168</v>
      </c>
      <c r="H417" s="814">
        <v>25168</v>
      </c>
      <c r="I417" s="783"/>
      <c r="J417" s="783"/>
      <c r="K417" s="783"/>
      <c r="L417" s="783"/>
      <c r="M417" s="783"/>
      <c r="N417" s="782"/>
      <c r="O417" s="783">
        <v>2</v>
      </c>
      <c r="P417" s="783">
        <v>2</v>
      </c>
      <c r="Q417" s="783">
        <v>2</v>
      </c>
      <c r="R417" s="783">
        <v>2</v>
      </c>
      <c r="S417" s="783">
        <v>2</v>
      </c>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 outlineLevel="1">
      <c r="B418" s="294" t="s">
        <v>259</v>
      </c>
      <c r="C418" s="291" t="s">
        <v>163</v>
      </c>
      <c r="D418" s="295"/>
      <c r="E418" s="295"/>
      <c r="F418" s="295"/>
      <c r="G418" s="295"/>
      <c r="H418" s="295"/>
      <c r="I418" s="295"/>
      <c r="J418" s="295"/>
      <c r="K418" s="295"/>
      <c r="L418" s="295"/>
      <c r="M418" s="295"/>
      <c r="N418" s="468"/>
      <c r="O418" s="295"/>
      <c r="P418" s="295"/>
      <c r="Q418" s="295"/>
      <c r="R418" s="295"/>
      <c r="S418" s="295"/>
      <c r="T418" s="295"/>
      <c r="U418" s="295"/>
      <c r="V418" s="295"/>
      <c r="W418" s="295"/>
      <c r="X418" s="295"/>
      <c r="Y418" s="411">
        <f>Y417</f>
        <v>1</v>
      </c>
      <c r="Z418" s="411">
        <f>Z417</f>
        <v>0</v>
      </c>
      <c r="AA418" s="411">
        <f t="shared" ref="AA418:AL418" si="121">AA417</f>
        <v>0</v>
      </c>
      <c r="AB418" s="411">
        <f t="shared" si="121"/>
        <v>0</v>
      </c>
      <c r="AC418" s="411">
        <f t="shared" si="121"/>
        <v>0</v>
      </c>
      <c r="AD418" s="411">
        <f t="shared" si="121"/>
        <v>0</v>
      </c>
      <c r="AE418" s="411">
        <f t="shared" si="121"/>
        <v>0</v>
      </c>
      <c r="AF418" s="411">
        <f t="shared" si="121"/>
        <v>0</v>
      </c>
      <c r="AG418" s="411">
        <f t="shared" si="121"/>
        <v>0</v>
      </c>
      <c r="AH418" s="411">
        <f t="shared" si="121"/>
        <v>0</v>
      </c>
      <c r="AI418" s="411">
        <f t="shared" si="121"/>
        <v>0</v>
      </c>
      <c r="AJ418" s="411">
        <f t="shared" si="121"/>
        <v>0</v>
      </c>
      <c r="AK418" s="411">
        <f t="shared" si="121"/>
        <v>0</v>
      </c>
      <c r="AL418" s="411">
        <f t="shared" si="121"/>
        <v>0</v>
      </c>
      <c r="AM418" s="297"/>
    </row>
    <row r="419" spans="1:39" ht="15"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outlineLevel="1">
      <c r="A420" s="509">
        <v>5</v>
      </c>
      <c r="B420" s="294" t="s">
        <v>5</v>
      </c>
      <c r="C420" s="291" t="s">
        <v>25</v>
      </c>
      <c r="D420" s="785">
        <v>122253</v>
      </c>
      <c r="E420" s="785">
        <v>106053</v>
      </c>
      <c r="F420" s="785">
        <v>97611</v>
      </c>
      <c r="G420" s="785">
        <v>97611</v>
      </c>
      <c r="H420" s="785">
        <v>97611</v>
      </c>
      <c r="I420" s="785"/>
      <c r="J420" s="785"/>
      <c r="K420" s="785"/>
      <c r="L420" s="785"/>
      <c r="M420" s="785"/>
      <c r="N420" s="784"/>
      <c r="O420" s="785">
        <v>8</v>
      </c>
      <c r="P420" s="785">
        <v>7</v>
      </c>
      <c r="Q420" s="785">
        <v>6</v>
      </c>
      <c r="R420" s="785">
        <v>6</v>
      </c>
      <c r="S420" s="785">
        <v>6</v>
      </c>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 outlineLevel="1">
      <c r="B421" s="294" t="s">
        <v>259</v>
      </c>
      <c r="C421" s="291" t="s">
        <v>163</v>
      </c>
      <c r="D421" s="295"/>
      <c r="E421" s="295"/>
      <c r="F421" s="295"/>
      <c r="G421" s="295"/>
      <c r="H421" s="295"/>
      <c r="I421" s="295"/>
      <c r="J421" s="295"/>
      <c r="K421" s="295"/>
      <c r="L421" s="295"/>
      <c r="M421" s="295"/>
      <c r="N421" s="468"/>
      <c r="O421" s="295"/>
      <c r="P421" s="295"/>
      <c r="Q421" s="295"/>
      <c r="R421" s="295"/>
      <c r="S421" s="295"/>
      <c r="T421" s="295"/>
      <c r="U421" s="295"/>
      <c r="V421" s="295"/>
      <c r="W421" s="295"/>
      <c r="X421" s="295"/>
      <c r="Y421" s="411">
        <f>Y420</f>
        <v>1</v>
      </c>
      <c r="Z421" s="411">
        <f>Z420</f>
        <v>0</v>
      </c>
      <c r="AA421" s="411">
        <f t="shared" ref="AA421:AL421" si="122">AA420</f>
        <v>0</v>
      </c>
      <c r="AB421" s="411">
        <f t="shared" si="122"/>
        <v>0</v>
      </c>
      <c r="AC421" s="411">
        <f t="shared" si="122"/>
        <v>0</v>
      </c>
      <c r="AD421" s="411">
        <f t="shared" si="122"/>
        <v>0</v>
      </c>
      <c r="AE421" s="411">
        <f t="shared" si="122"/>
        <v>0</v>
      </c>
      <c r="AF421" s="411">
        <f t="shared" si="122"/>
        <v>0</v>
      </c>
      <c r="AG421" s="411">
        <f t="shared" si="122"/>
        <v>0</v>
      </c>
      <c r="AH421" s="411">
        <f t="shared" si="122"/>
        <v>0</v>
      </c>
      <c r="AI421" s="411">
        <f t="shared" si="122"/>
        <v>0</v>
      </c>
      <c r="AJ421" s="411">
        <f t="shared" si="122"/>
        <v>0</v>
      </c>
      <c r="AK421" s="411">
        <f t="shared" si="122"/>
        <v>0</v>
      </c>
      <c r="AL421" s="411">
        <f t="shared" si="122"/>
        <v>0</v>
      </c>
      <c r="AM421" s="297"/>
    </row>
    <row r="422" spans="1:39" ht="15"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outlineLevel="1">
      <c r="A423" s="509">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outlineLevel="1">
      <c r="B424" s="294" t="s">
        <v>259</v>
      </c>
      <c r="C424" s="291" t="s">
        <v>163</v>
      </c>
      <c r="D424" s="295"/>
      <c r="E424" s="295"/>
      <c r="F424" s="295"/>
      <c r="G424" s="295"/>
      <c r="H424" s="295"/>
      <c r="I424" s="295"/>
      <c r="J424" s="295"/>
      <c r="K424" s="295"/>
      <c r="L424" s="295"/>
      <c r="M424" s="295"/>
      <c r="N424" s="468"/>
      <c r="O424" s="295"/>
      <c r="P424" s="295"/>
      <c r="Q424" s="295"/>
      <c r="R424" s="295"/>
      <c r="S424" s="295"/>
      <c r="T424" s="295"/>
      <c r="U424" s="295"/>
      <c r="V424" s="295"/>
      <c r="W424" s="295"/>
      <c r="X424" s="295"/>
      <c r="Y424" s="411">
        <f>Y423</f>
        <v>0</v>
      </c>
      <c r="Z424" s="411">
        <f>Z423</f>
        <v>0</v>
      </c>
      <c r="AA424" s="411">
        <f t="shared" ref="AA424:AL424" si="123">AA423</f>
        <v>0</v>
      </c>
      <c r="AB424" s="411">
        <f t="shared" si="123"/>
        <v>0</v>
      </c>
      <c r="AC424" s="411">
        <f t="shared" si="123"/>
        <v>0</v>
      </c>
      <c r="AD424" s="411">
        <f t="shared" si="123"/>
        <v>0</v>
      </c>
      <c r="AE424" s="411">
        <f t="shared" si="123"/>
        <v>0</v>
      </c>
      <c r="AF424" s="411">
        <f t="shared" si="123"/>
        <v>0</v>
      </c>
      <c r="AG424" s="411">
        <f t="shared" si="123"/>
        <v>0</v>
      </c>
      <c r="AH424" s="411">
        <f t="shared" si="123"/>
        <v>0</v>
      </c>
      <c r="AI424" s="411">
        <f t="shared" si="123"/>
        <v>0</v>
      </c>
      <c r="AJ424" s="411">
        <f t="shared" si="123"/>
        <v>0</v>
      </c>
      <c r="AK424" s="411">
        <f t="shared" si="123"/>
        <v>0</v>
      </c>
      <c r="AL424" s="411">
        <f t="shared" si="123"/>
        <v>0</v>
      </c>
      <c r="AM424" s="297"/>
    </row>
    <row r="425" spans="1:39" ht="15"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outlineLevel="1">
      <c r="A426" s="509">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411">
        <f>Y426</f>
        <v>0</v>
      </c>
      <c r="Z427" s="411">
        <f>Z426</f>
        <v>0</v>
      </c>
      <c r="AA427" s="411">
        <f t="shared" ref="AA427:AL427" si="124">AA426</f>
        <v>0</v>
      </c>
      <c r="AB427" s="411">
        <f t="shared" si="124"/>
        <v>0</v>
      </c>
      <c r="AC427" s="411">
        <f t="shared" si="124"/>
        <v>0</v>
      </c>
      <c r="AD427" s="411">
        <f t="shared" si="124"/>
        <v>0</v>
      </c>
      <c r="AE427" s="411">
        <f t="shared" si="124"/>
        <v>0</v>
      </c>
      <c r="AF427" s="411">
        <f t="shared" si="124"/>
        <v>0</v>
      </c>
      <c r="AG427" s="411">
        <f t="shared" si="124"/>
        <v>0</v>
      </c>
      <c r="AH427" s="411">
        <f t="shared" si="124"/>
        <v>0</v>
      </c>
      <c r="AI427" s="411">
        <f t="shared" si="124"/>
        <v>0</v>
      </c>
      <c r="AJ427" s="411">
        <f t="shared" si="124"/>
        <v>0</v>
      </c>
      <c r="AK427" s="411">
        <f t="shared" si="124"/>
        <v>0</v>
      </c>
      <c r="AL427" s="411">
        <f t="shared" si="124"/>
        <v>0</v>
      </c>
      <c r="AM427" s="297"/>
    </row>
    <row r="428" spans="1:39" ht="15"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outlineLevel="1">
      <c r="A429" s="509">
        <v>8</v>
      </c>
      <c r="B429" s="294" t="s">
        <v>485</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outlineLevel="1">
      <c r="A430" s="509"/>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411">
        <f>Y429</f>
        <v>0</v>
      </c>
      <c r="Z430" s="411">
        <f>Z429</f>
        <v>0</v>
      </c>
      <c r="AA430" s="411">
        <f t="shared" ref="AA430:AL430" si="125">AA429</f>
        <v>0</v>
      </c>
      <c r="AB430" s="411">
        <f t="shared" si="125"/>
        <v>0</v>
      </c>
      <c r="AC430" s="411">
        <f t="shared" si="125"/>
        <v>0</v>
      </c>
      <c r="AD430" s="411">
        <f t="shared" si="125"/>
        <v>0</v>
      </c>
      <c r="AE430" s="411">
        <f t="shared" si="125"/>
        <v>0</v>
      </c>
      <c r="AF430" s="411">
        <f t="shared" si="125"/>
        <v>0</v>
      </c>
      <c r="AG430" s="411">
        <f t="shared" si="125"/>
        <v>0</v>
      </c>
      <c r="AH430" s="411">
        <f t="shared" si="125"/>
        <v>0</v>
      </c>
      <c r="AI430" s="411">
        <f t="shared" si="125"/>
        <v>0</v>
      </c>
      <c r="AJ430" s="411">
        <f t="shared" si="125"/>
        <v>0</v>
      </c>
      <c r="AK430" s="411">
        <f t="shared" si="125"/>
        <v>0</v>
      </c>
      <c r="AL430" s="411">
        <f t="shared" si="125"/>
        <v>0</v>
      </c>
      <c r="AM430" s="297"/>
    </row>
    <row r="431" spans="1:39" s="283" customFormat="1" ht="15" outlineLevel="1">
      <c r="A431" s="509"/>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outlineLevel="1">
      <c r="A432" s="509">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411">
        <f>Y432</f>
        <v>0</v>
      </c>
      <c r="Z433" s="411">
        <f>Z432</f>
        <v>0</v>
      </c>
      <c r="AA433" s="411">
        <f t="shared" ref="AA433:AL433" si="126">AA432</f>
        <v>0</v>
      </c>
      <c r="AB433" s="411">
        <f t="shared" si="126"/>
        <v>0</v>
      </c>
      <c r="AC433" s="411">
        <f t="shared" si="126"/>
        <v>0</v>
      </c>
      <c r="AD433" s="411">
        <f t="shared" si="126"/>
        <v>0</v>
      </c>
      <c r="AE433" s="411">
        <f t="shared" si="126"/>
        <v>0</v>
      </c>
      <c r="AF433" s="411">
        <f t="shared" si="126"/>
        <v>0</v>
      </c>
      <c r="AG433" s="411">
        <f t="shared" si="126"/>
        <v>0</v>
      </c>
      <c r="AH433" s="411">
        <f t="shared" si="126"/>
        <v>0</v>
      </c>
      <c r="AI433" s="411">
        <f t="shared" si="126"/>
        <v>0</v>
      </c>
      <c r="AJ433" s="411">
        <f t="shared" si="126"/>
        <v>0</v>
      </c>
      <c r="AK433" s="411">
        <f t="shared" si="126"/>
        <v>0</v>
      </c>
      <c r="AL433" s="411">
        <f t="shared" si="126"/>
        <v>0</v>
      </c>
      <c r="AM433" s="297"/>
    </row>
    <row r="434" spans="1:39" ht="15"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6" outlineLevel="1">
      <c r="A435" s="510"/>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outlineLevel="1">
      <c r="A436" s="509">
        <v>10</v>
      </c>
      <c r="B436" s="310" t="s">
        <v>22</v>
      </c>
      <c r="C436" s="291" t="s">
        <v>25</v>
      </c>
      <c r="D436" s="786">
        <v>40342</v>
      </c>
      <c r="E436" s="786">
        <v>40342</v>
      </c>
      <c r="F436" s="786">
        <v>40342</v>
      </c>
      <c r="G436" s="786">
        <v>35790</v>
      </c>
      <c r="H436" s="786">
        <v>35790</v>
      </c>
      <c r="I436" s="786"/>
      <c r="J436" s="786"/>
      <c r="K436" s="786"/>
      <c r="L436" s="786"/>
      <c r="M436" s="786"/>
      <c r="N436" s="786">
        <v>12</v>
      </c>
      <c r="O436" s="786">
        <v>10</v>
      </c>
      <c r="P436" s="786">
        <v>10</v>
      </c>
      <c r="Q436" s="786">
        <v>10</v>
      </c>
      <c r="R436" s="786">
        <v>9</v>
      </c>
      <c r="S436" s="786">
        <v>9</v>
      </c>
      <c r="T436" s="295"/>
      <c r="U436" s="295"/>
      <c r="V436" s="295"/>
      <c r="W436" s="295"/>
      <c r="X436" s="295"/>
      <c r="Y436" s="415"/>
      <c r="Z436" s="469">
        <v>1</v>
      </c>
      <c r="AA436" s="469"/>
      <c r="AB436" s="469"/>
      <c r="AC436" s="415"/>
      <c r="AD436" s="415"/>
      <c r="AE436" s="415"/>
      <c r="AF436" s="415"/>
      <c r="AG436" s="415"/>
      <c r="AH436" s="415"/>
      <c r="AI436" s="415"/>
      <c r="AJ436" s="415"/>
      <c r="AK436" s="415"/>
      <c r="AL436" s="415"/>
      <c r="AM436" s="296">
        <f>SUM(Y436:AL436)</f>
        <v>1</v>
      </c>
    </row>
    <row r="437" spans="1:39" ht="15"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Z436</f>
        <v>1</v>
      </c>
      <c r="AA437" s="411">
        <f t="shared" ref="AA437:AL437" si="127">AA436</f>
        <v>0</v>
      </c>
      <c r="AB437" s="411">
        <f t="shared" si="127"/>
        <v>0</v>
      </c>
      <c r="AC437" s="411">
        <f t="shared" si="127"/>
        <v>0</v>
      </c>
      <c r="AD437" s="411">
        <f t="shared" si="127"/>
        <v>0</v>
      </c>
      <c r="AE437" s="411">
        <f t="shared" si="127"/>
        <v>0</v>
      </c>
      <c r="AF437" s="411">
        <f t="shared" si="127"/>
        <v>0</v>
      </c>
      <c r="AG437" s="411">
        <f t="shared" si="127"/>
        <v>0</v>
      </c>
      <c r="AH437" s="411">
        <f t="shared" si="127"/>
        <v>0</v>
      </c>
      <c r="AI437" s="411">
        <f t="shared" si="127"/>
        <v>0</v>
      </c>
      <c r="AJ437" s="411">
        <f t="shared" si="127"/>
        <v>0</v>
      </c>
      <c r="AK437" s="411">
        <f t="shared" si="127"/>
        <v>0</v>
      </c>
      <c r="AL437" s="411">
        <f t="shared" si="127"/>
        <v>0</v>
      </c>
      <c r="AM437" s="311"/>
    </row>
    <row r="438" spans="1:39" ht="15"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outlineLevel="1">
      <c r="A439" s="509">
        <v>11</v>
      </c>
      <c r="B439" s="314" t="s">
        <v>21</v>
      </c>
      <c r="C439" s="291" t="s">
        <v>25</v>
      </c>
      <c r="D439" s="795">
        <v>6139</v>
      </c>
      <c r="E439" s="795">
        <v>6139</v>
      </c>
      <c r="F439" s="795">
        <v>6139</v>
      </c>
      <c r="G439" s="795">
        <v>6139</v>
      </c>
      <c r="H439" s="795">
        <v>6139</v>
      </c>
      <c r="I439" s="795"/>
      <c r="J439" s="795"/>
      <c r="K439" s="795"/>
      <c r="L439" s="795"/>
      <c r="M439" s="795"/>
      <c r="N439" s="795">
        <v>12</v>
      </c>
      <c r="O439" s="795">
        <v>2</v>
      </c>
      <c r="P439" s="795">
        <v>2</v>
      </c>
      <c r="Q439" s="795">
        <v>2</v>
      </c>
      <c r="R439" s="795">
        <v>2</v>
      </c>
      <c r="S439" s="795">
        <v>2</v>
      </c>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Z439</f>
        <v>1</v>
      </c>
      <c r="AA440" s="411">
        <f t="shared" ref="AA440:AL440" si="128">AA439</f>
        <v>0</v>
      </c>
      <c r="AB440" s="411">
        <f t="shared" si="128"/>
        <v>0</v>
      </c>
      <c r="AC440" s="411">
        <f t="shared" si="128"/>
        <v>0</v>
      </c>
      <c r="AD440" s="411">
        <f t="shared" si="128"/>
        <v>0</v>
      </c>
      <c r="AE440" s="411">
        <f t="shared" si="128"/>
        <v>0</v>
      </c>
      <c r="AF440" s="411">
        <f t="shared" si="128"/>
        <v>0</v>
      </c>
      <c r="AG440" s="411">
        <f t="shared" si="128"/>
        <v>0</v>
      </c>
      <c r="AH440" s="411">
        <f t="shared" si="128"/>
        <v>0</v>
      </c>
      <c r="AI440" s="411">
        <f t="shared" si="128"/>
        <v>0</v>
      </c>
      <c r="AJ440" s="411">
        <f t="shared" si="128"/>
        <v>0</v>
      </c>
      <c r="AK440" s="411">
        <f t="shared" si="128"/>
        <v>0</v>
      </c>
      <c r="AL440" s="411">
        <f t="shared" si="128"/>
        <v>0</v>
      </c>
      <c r="AM440" s="311"/>
    </row>
    <row r="441" spans="1:39" ht="15"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outlineLevel="1">
      <c r="A442" s="509">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411">
        <f>Y442</f>
        <v>0</v>
      </c>
      <c r="Z443" s="411">
        <f>Z442</f>
        <v>0</v>
      </c>
      <c r="AA443" s="411">
        <f>AA442</f>
        <v>0</v>
      </c>
      <c r="AB443" s="411">
        <f t="shared" ref="AB443:AL443" si="129">AB442</f>
        <v>0</v>
      </c>
      <c r="AC443" s="411">
        <f t="shared" si="129"/>
        <v>0</v>
      </c>
      <c r="AD443" s="411">
        <f t="shared" si="129"/>
        <v>0</v>
      </c>
      <c r="AE443" s="411">
        <f t="shared" si="129"/>
        <v>0</v>
      </c>
      <c r="AF443" s="411">
        <f t="shared" si="129"/>
        <v>0</v>
      </c>
      <c r="AG443" s="411">
        <f t="shared" si="129"/>
        <v>0</v>
      </c>
      <c r="AH443" s="411">
        <f t="shared" si="129"/>
        <v>0</v>
      </c>
      <c r="AI443" s="411">
        <f t="shared" si="129"/>
        <v>0</v>
      </c>
      <c r="AJ443" s="411">
        <f t="shared" si="129"/>
        <v>0</v>
      </c>
      <c r="AK443" s="411">
        <f t="shared" si="129"/>
        <v>0</v>
      </c>
      <c r="AL443" s="411">
        <f t="shared" si="129"/>
        <v>0</v>
      </c>
      <c r="AM443" s="311"/>
    </row>
    <row r="444" spans="1:39" ht="15"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outlineLevel="1">
      <c r="A445" s="509">
        <v>13</v>
      </c>
      <c r="B445" s="314" t="s">
        <v>24</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Z445</f>
        <v>0</v>
      </c>
      <c r="AA446" s="411">
        <f>AA445</f>
        <v>0</v>
      </c>
      <c r="AB446" s="411">
        <f t="shared" ref="AB446:AL446" si="130">AB445</f>
        <v>0</v>
      </c>
      <c r="AC446" s="411">
        <f t="shared" si="130"/>
        <v>0</v>
      </c>
      <c r="AD446" s="411">
        <f t="shared" si="130"/>
        <v>0</v>
      </c>
      <c r="AE446" s="411">
        <f t="shared" si="130"/>
        <v>0</v>
      </c>
      <c r="AF446" s="411">
        <f t="shared" si="130"/>
        <v>0</v>
      </c>
      <c r="AG446" s="411">
        <f t="shared" si="130"/>
        <v>0</v>
      </c>
      <c r="AH446" s="411">
        <f t="shared" si="130"/>
        <v>0</v>
      </c>
      <c r="AI446" s="411">
        <f t="shared" si="130"/>
        <v>0</v>
      </c>
      <c r="AJ446" s="411">
        <f t="shared" si="130"/>
        <v>0</v>
      </c>
      <c r="AK446" s="411">
        <f t="shared" si="130"/>
        <v>0</v>
      </c>
      <c r="AL446" s="411">
        <f t="shared" si="130"/>
        <v>0</v>
      </c>
      <c r="AM446" s="311"/>
    </row>
    <row r="447" spans="1:39" ht="15"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outlineLevel="1">
      <c r="A448" s="509">
        <v>14</v>
      </c>
      <c r="B448" s="314" t="s">
        <v>20</v>
      </c>
      <c r="C448" s="291" t="s">
        <v>25</v>
      </c>
      <c r="D448" s="295">
        <v>8541</v>
      </c>
      <c r="E448" s="295">
        <v>8541</v>
      </c>
      <c r="F448" s="295"/>
      <c r="G448" s="295"/>
      <c r="H448" s="295"/>
      <c r="I448" s="295"/>
      <c r="J448" s="295"/>
      <c r="K448" s="295"/>
      <c r="L448" s="295"/>
      <c r="M448" s="295"/>
      <c r="N448" s="295">
        <v>12</v>
      </c>
      <c r="O448" s="295">
        <v>1</v>
      </c>
      <c r="P448" s="295">
        <v>1</v>
      </c>
      <c r="Q448" s="295"/>
      <c r="R448" s="295"/>
      <c r="S448" s="295"/>
      <c r="T448" s="295"/>
      <c r="U448" s="295"/>
      <c r="V448" s="295"/>
      <c r="W448" s="295"/>
      <c r="X448" s="295"/>
      <c r="Y448" s="415"/>
      <c r="Z448" s="415"/>
      <c r="AA448" s="469"/>
      <c r="AB448" s="415"/>
      <c r="AC448" s="415"/>
      <c r="AD448" s="415"/>
      <c r="AE448" s="415"/>
      <c r="AF448" s="415"/>
      <c r="AG448" s="415"/>
      <c r="AH448" s="415"/>
      <c r="AI448" s="415"/>
      <c r="AJ448" s="415"/>
      <c r="AK448" s="415"/>
      <c r="AL448" s="415"/>
      <c r="AM448" s="296">
        <f>SUM(Y448:AL448)</f>
        <v>0</v>
      </c>
    </row>
    <row r="449" spans="1:39" ht="15"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Z448</f>
        <v>0</v>
      </c>
      <c r="AA449" s="411">
        <f t="shared" ref="AA449:AL449" si="131">AA448</f>
        <v>0</v>
      </c>
      <c r="AB449" s="411">
        <f t="shared" si="131"/>
        <v>0</v>
      </c>
      <c r="AC449" s="411">
        <f t="shared" si="131"/>
        <v>0</v>
      </c>
      <c r="AD449" s="411">
        <f t="shared" si="131"/>
        <v>0</v>
      </c>
      <c r="AE449" s="411">
        <f t="shared" si="131"/>
        <v>0</v>
      </c>
      <c r="AF449" s="411">
        <f t="shared" si="131"/>
        <v>0</v>
      </c>
      <c r="AG449" s="411">
        <f t="shared" si="131"/>
        <v>0</v>
      </c>
      <c r="AH449" s="411">
        <f t="shared" si="131"/>
        <v>0</v>
      </c>
      <c r="AI449" s="411">
        <f t="shared" si="131"/>
        <v>0</v>
      </c>
      <c r="AJ449" s="411">
        <f t="shared" si="131"/>
        <v>0</v>
      </c>
      <c r="AK449" s="411">
        <f t="shared" si="131"/>
        <v>0</v>
      </c>
      <c r="AL449" s="411">
        <f t="shared" si="131"/>
        <v>0</v>
      </c>
      <c r="AM449" s="311"/>
    </row>
    <row r="450" spans="1:39" ht="15"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outlineLevel="1">
      <c r="A451" s="509">
        <v>15</v>
      </c>
      <c r="B451" s="314" t="s">
        <v>486</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outlineLevel="1">
      <c r="A452" s="509"/>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411">
        <f>Y451</f>
        <v>0</v>
      </c>
      <c r="Z452" s="411">
        <f>Z451</f>
        <v>0</v>
      </c>
      <c r="AA452" s="411">
        <f t="shared" ref="AA452:AL452" si="132">AA451</f>
        <v>0</v>
      </c>
      <c r="AB452" s="411">
        <f t="shared" si="132"/>
        <v>0</v>
      </c>
      <c r="AC452" s="411">
        <f t="shared" si="132"/>
        <v>0</v>
      </c>
      <c r="AD452" s="411">
        <f t="shared" si="132"/>
        <v>0</v>
      </c>
      <c r="AE452" s="411">
        <f t="shared" si="132"/>
        <v>0</v>
      </c>
      <c r="AF452" s="411">
        <f t="shared" si="132"/>
        <v>0</v>
      </c>
      <c r="AG452" s="411">
        <f t="shared" si="132"/>
        <v>0</v>
      </c>
      <c r="AH452" s="411">
        <f t="shared" si="132"/>
        <v>0</v>
      </c>
      <c r="AI452" s="411">
        <f t="shared" si="132"/>
        <v>0</v>
      </c>
      <c r="AJ452" s="411">
        <f t="shared" si="132"/>
        <v>0</v>
      </c>
      <c r="AK452" s="411">
        <f t="shared" si="132"/>
        <v>0</v>
      </c>
      <c r="AL452" s="411">
        <f t="shared" si="132"/>
        <v>0</v>
      </c>
      <c r="AM452" s="311"/>
    </row>
    <row r="453" spans="1:39" s="283" customFormat="1" ht="15" outlineLevel="1">
      <c r="A453" s="509"/>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outlineLevel="1">
      <c r="A454" s="509">
        <v>16</v>
      </c>
      <c r="B454" s="314" t="s">
        <v>487</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outlineLevel="1">
      <c r="A455" s="509"/>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411">
        <f>Y454</f>
        <v>0</v>
      </c>
      <c r="Z455" s="411">
        <f>Z454</f>
        <v>0</v>
      </c>
      <c r="AA455" s="411">
        <f t="shared" ref="AA455:AL455" si="133">AA454</f>
        <v>0</v>
      </c>
      <c r="AB455" s="411">
        <f t="shared" si="133"/>
        <v>0</v>
      </c>
      <c r="AC455" s="411">
        <f t="shared" si="133"/>
        <v>0</v>
      </c>
      <c r="AD455" s="411">
        <f t="shared" si="133"/>
        <v>0</v>
      </c>
      <c r="AE455" s="411">
        <f t="shared" si="133"/>
        <v>0</v>
      </c>
      <c r="AF455" s="411">
        <f t="shared" si="133"/>
        <v>0</v>
      </c>
      <c r="AG455" s="411">
        <f t="shared" si="133"/>
        <v>0</v>
      </c>
      <c r="AH455" s="411">
        <f t="shared" si="133"/>
        <v>0</v>
      </c>
      <c r="AI455" s="411">
        <f t="shared" si="133"/>
        <v>0</v>
      </c>
      <c r="AJ455" s="411">
        <f t="shared" si="133"/>
        <v>0</v>
      </c>
      <c r="AK455" s="411">
        <f t="shared" si="133"/>
        <v>0</v>
      </c>
      <c r="AL455" s="411">
        <f t="shared" si="133"/>
        <v>0</v>
      </c>
      <c r="AM455" s="311"/>
    </row>
    <row r="456" spans="1:39" s="283" customFormat="1" ht="15" outlineLevel="1">
      <c r="A456" s="509"/>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outlineLevel="1">
      <c r="A457" s="509">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411">
        <f>Y457</f>
        <v>0</v>
      </c>
      <c r="Z458" s="411">
        <f>Z457</f>
        <v>0</v>
      </c>
      <c r="AA458" s="411">
        <f t="shared" ref="AA458:AL458" si="134">AA457</f>
        <v>0</v>
      </c>
      <c r="AB458" s="411">
        <f t="shared" si="134"/>
        <v>0</v>
      </c>
      <c r="AC458" s="411">
        <f t="shared" si="134"/>
        <v>0</v>
      </c>
      <c r="AD458" s="411">
        <f t="shared" si="134"/>
        <v>0</v>
      </c>
      <c r="AE458" s="411">
        <f t="shared" si="134"/>
        <v>0</v>
      </c>
      <c r="AF458" s="411">
        <f t="shared" si="134"/>
        <v>0</v>
      </c>
      <c r="AG458" s="411">
        <f t="shared" si="134"/>
        <v>0</v>
      </c>
      <c r="AH458" s="411">
        <f t="shared" si="134"/>
        <v>0</v>
      </c>
      <c r="AI458" s="411">
        <f t="shared" si="134"/>
        <v>0</v>
      </c>
      <c r="AJ458" s="411">
        <f t="shared" si="134"/>
        <v>0</v>
      </c>
      <c r="AK458" s="411">
        <f t="shared" si="134"/>
        <v>0</v>
      </c>
      <c r="AL458" s="411">
        <f t="shared" si="134"/>
        <v>0</v>
      </c>
      <c r="AM458" s="311"/>
    </row>
    <row r="459" spans="1:39" ht="15"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6" outlineLevel="1">
      <c r="A460" s="510"/>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outlineLevel="1">
      <c r="A461" s="509">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426"/>
      <c r="Z461" s="415"/>
      <c r="AA461" s="415"/>
      <c r="AB461" s="415"/>
      <c r="AC461" s="415"/>
      <c r="AD461" s="415"/>
      <c r="AE461" s="415"/>
      <c r="AF461" s="415"/>
      <c r="AG461" s="415"/>
      <c r="AH461" s="415"/>
      <c r="AI461" s="415"/>
      <c r="AJ461" s="415"/>
      <c r="AK461" s="415"/>
      <c r="AL461" s="415"/>
      <c r="AM461" s="296">
        <f>SUM(Y461:AL461)</f>
        <v>0</v>
      </c>
    </row>
    <row r="462" spans="1:39" ht="15"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411">
        <f>Y461</f>
        <v>0</v>
      </c>
      <c r="Z462" s="411">
        <f>Z461</f>
        <v>0</v>
      </c>
      <c r="AA462" s="411">
        <f t="shared" ref="AA462:AL462" si="135">AA461</f>
        <v>0</v>
      </c>
      <c r="AB462" s="411">
        <f t="shared" si="135"/>
        <v>0</v>
      </c>
      <c r="AC462" s="411">
        <f t="shared" si="135"/>
        <v>0</v>
      </c>
      <c r="AD462" s="411">
        <f t="shared" si="135"/>
        <v>0</v>
      </c>
      <c r="AE462" s="411">
        <f t="shared" si="135"/>
        <v>0</v>
      </c>
      <c r="AF462" s="411">
        <f t="shared" si="135"/>
        <v>0</v>
      </c>
      <c r="AG462" s="411">
        <f t="shared" si="135"/>
        <v>0</v>
      </c>
      <c r="AH462" s="411">
        <f t="shared" si="135"/>
        <v>0</v>
      </c>
      <c r="AI462" s="411">
        <f t="shared" si="135"/>
        <v>0</v>
      </c>
      <c r="AJ462" s="411">
        <f t="shared" si="135"/>
        <v>0</v>
      </c>
      <c r="AK462" s="411">
        <f t="shared" si="135"/>
        <v>0</v>
      </c>
      <c r="AL462" s="411">
        <f t="shared" si="135"/>
        <v>0</v>
      </c>
      <c r="AM462" s="297"/>
    </row>
    <row r="463" spans="1:39" ht="15" outlineLevel="1">
      <c r="A463" s="512"/>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outlineLevel="1">
      <c r="A464" s="509">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411">
        <f>Y464</f>
        <v>0</v>
      </c>
      <c r="Z465" s="411">
        <f>Z464</f>
        <v>0</v>
      </c>
      <c r="AA465" s="411">
        <f t="shared" ref="AA465:AL465" si="136">AA464</f>
        <v>0</v>
      </c>
      <c r="AB465" s="411">
        <f t="shared" si="136"/>
        <v>0</v>
      </c>
      <c r="AC465" s="411">
        <f t="shared" si="136"/>
        <v>0</v>
      </c>
      <c r="AD465" s="411">
        <f t="shared" si="136"/>
        <v>0</v>
      </c>
      <c r="AE465" s="411">
        <f t="shared" si="136"/>
        <v>0</v>
      </c>
      <c r="AF465" s="411">
        <f t="shared" si="136"/>
        <v>0</v>
      </c>
      <c r="AG465" s="411">
        <f t="shared" si="136"/>
        <v>0</v>
      </c>
      <c r="AH465" s="411">
        <f t="shared" si="136"/>
        <v>0</v>
      </c>
      <c r="AI465" s="411">
        <f t="shared" si="136"/>
        <v>0</v>
      </c>
      <c r="AJ465" s="411">
        <f t="shared" si="136"/>
        <v>0</v>
      </c>
      <c r="AK465" s="411">
        <f t="shared" si="136"/>
        <v>0</v>
      </c>
      <c r="AL465" s="411">
        <f t="shared" si="136"/>
        <v>0</v>
      </c>
      <c r="AM465" s="297"/>
    </row>
    <row r="466" spans="1:39" ht="15"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outlineLevel="1">
      <c r="A467" s="509">
        <v>20</v>
      </c>
      <c r="B467" s="315" t="s">
        <v>13</v>
      </c>
      <c r="C467" s="291" t="s">
        <v>25</v>
      </c>
      <c r="D467" s="295"/>
      <c r="E467" s="295"/>
      <c r="F467" s="295"/>
      <c r="G467" s="295"/>
      <c r="H467" s="295"/>
      <c r="I467" s="295"/>
      <c r="J467" s="295"/>
      <c r="K467" s="295"/>
      <c r="L467" s="295"/>
      <c r="M467" s="295"/>
      <c r="N467" s="295">
        <v>12</v>
      </c>
      <c r="O467" s="295"/>
      <c r="P467" s="295"/>
      <c r="Q467" s="295"/>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411">
        <f>Y467</f>
        <v>0</v>
      </c>
      <c r="Z468" s="411">
        <f>Z467</f>
        <v>0</v>
      </c>
      <c r="AA468" s="411">
        <f t="shared" ref="AA468:AL468" si="137">AA467</f>
        <v>0</v>
      </c>
      <c r="AB468" s="411">
        <f t="shared" si="137"/>
        <v>0</v>
      </c>
      <c r="AC468" s="411">
        <f t="shared" si="137"/>
        <v>0</v>
      </c>
      <c r="AD468" s="411">
        <f t="shared" si="137"/>
        <v>0</v>
      </c>
      <c r="AE468" s="411">
        <f t="shared" si="137"/>
        <v>0</v>
      </c>
      <c r="AF468" s="411">
        <f t="shared" si="137"/>
        <v>0</v>
      </c>
      <c r="AG468" s="411">
        <f t="shared" si="137"/>
        <v>0</v>
      </c>
      <c r="AH468" s="411">
        <f t="shared" si="137"/>
        <v>0</v>
      </c>
      <c r="AI468" s="411">
        <f t="shared" si="137"/>
        <v>0</v>
      </c>
      <c r="AJ468" s="411">
        <f t="shared" si="137"/>
        <v>0</v>
      </c>
      <c r="AK468" s="411">
        <f t="shared" si="137"/>
        <v>0</v>
      </c>
      <c r="AL468" s="411">
        <f t="shared" si="137"/>
        <v>0</v>
      </c>
      <c r="AM468" s="306"/>
    </row>
    <row r="469" spans="1:39" ht="15"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outlineLevel="1">
      <c r="A470" s="509">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411">
        <f>Y470</f>
        <v>0</v>
      </c>
      <c r="Z471" s="411">
        <f>Z470</f>
        <v>0</v>
      </c>
      <c r="AA471" s="411">
        <f t="shared" ref="AA471:AL471" si="138">AA470</f>
        <v>0</v>
      </c>
      <c r="AB471" s="411">
        <f t="shared" si="138"/>
        <v>0</v>
      </c>
      <c r="AC471" s="411">
        <f t="shared" si="138"/>
        <v>0</v>
      </c>
      <c r="AD471" s="411">
        <f t="shared" si="138"/>
        <v>0</v>
      </c>
      <c r="AE471" s="411">
        <f t="shared" si="138"/>
        <v>0</v>
      </c>
      <c r="AF471" s="411">
        <f t="shared" si="138"/>
        <v>0</v>
      </c>
      <c r="AG471" s="411">
        <f t="shared" si="138"/>
        <v>0</v>
      </c>
      <c r="AH471" s="411">
        <f t="shared" si="138"/>
        <v>0</v>
      </c>
      <c r="AI471" s="411">
        <f t="shared" si="138"/>
        <v>0</v>
      </c>
      <c r="AJ471" s="411">
        <f t="shared" si="138"/>
        <v>0</v>
      </c>
      <c r="AK471" s="411">
        <f t="shared" si="138"/>
        <v>0</v>
      </c>
      <c r="AL471" s="411">
        <f t="shared" si="138"/>
        <v>0</v>
      </c>
      <c r="AM471" s="297"/>
    </row>
    <row r="472" spans="1:39" ht="15"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outlineLevel="1">
      <c r="A473" s="509">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411">
        <f>Y473</f>
        <v>0</v>
      </c>
      <c r="Z474" s="411">
        <f>Z473</f>
        <v>0</v>
      </c>
      <c r="AA474" s="411">
        <f t="shared" ref="AA474:AL474" si="139">AA473</f>
        <v>0</v>
      </c>
      <c r="AB474" s="411">
        <f t="shared" si="139"/>
        <v>0</v>
      </c>
      <c r="AC474" s="411">
        <f t="shared" si="139"/>
        <v>0</v>
      </c>
      <c r="AD474" s="411">
        <f t="shared" si="139"/>
        <v>0</v>
      </c>
      <c r="AE474" s="411">
        <f t="shared" si="139"/>
        <v>0</v>
      </c>
      <c r="AF474" s="411">
        <f t="shared" si="139"/>
        <v>0</v>
      </c>
      <c r="AG474" s="411">
        <f t="shared" si="139"/>
        <v>0</v>
      </c>
      <c r="AH474" s="411">
        <f t="shared" si="139"/>
        <v>0</v>
      </c>
      <c r="AI474" s="411">
        <f t="shared" si="139"/>
        <v>0</v>
      </c>
      <c r="AJ474" s="411">
        <f t="shared" si="139"/>
        <v>0</v>
      </c>
      <c r="AK474" s="411">
        <f t="shared" si="139"/>
        <v>0</v>
      </c>
      <c r="AL474" s="411">
        <f t="shared" si="139"/>
        <v>0</v>
      </c>
      <c r="AM474" s="306"/>
    </row>
    <row r="475" spans="1:39" ht="15"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6" outlineLevel="1">
      <c r="A476" s="510"/>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outlineLevel="1">
      <c r="A477" s="509">
        <v>23</v>
      </c>
      <c r="B477" s="315" t="s">
        <v>14</v>
      </c>
      <c r="C477" s="291" t="s">
        <v>25</v>
      </c>
      <c r="D477" s="796">
        <v>49677</v>
      </c>
      <c r="E477" s="796">
        <v>49549</v>
      </c>
      <c r="F477" s="796">
        <v>46232</v>
      </c>
      <c r="G477" s="796">
        <v>45084</v>
      </c>
      <c r="H477" s="796">
        <v>43936</v>
      </c>
      <c r="I477" s="295"/>
      <c r="J477" s="295"/>
      <c r="K477" s="295"/>
      <c r="L477" s="295"/>
      <c r="M477" s="295"/>
      <c r="N477" s="291"/>
      <c r="O477" s="295">
        <v>5</v>
      </c>
      <c r="P477" s="295">
        <v>5</v>
      </c>
      <c r="Q477" s="295">
        <v>5</v>
      </c>
      <c r="R477" s="295">
        <v>5</v>
      </c>
      <c r="S477" s="295">
        <v>5</v>
      </c>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 outlineLevel="1">
      <c r="B478" s="294" t="s">
        <v>259</v>
      </c>
      <c r="C478" s="291" t="s">
        <v>163</v>
      </c>
      <c r="D478" s="295"/>
      <c r="E478" s="295"/>
      <c r="F478" s="295"/>
      <c r="G478" s="295"/>
      <c r="H478" s="295"/>
      <c r="I478" s="295"/>
      <c r="J478" s="295"/>
      <c r="K478" s="295"/>
      <c r="L478" s="295"/>
      <c r="M478" s="295"/>
      <c r="N478" s="468"/>
      <c r="O478" s="295"/>
      <c r="P478" s="295"/>
      <c r="Q478" s="295"/>
      <c r="R478" s="295"/>
      <c r="S478" s="295"/>
      <c r="T478" s="295"/>
      <c r="U478" s="295"/>
      <c r="V478" s="295"/>
      <c r="W478" s="295"/>
      <c r="X478" s="295"/>
      <c r="Y478" s="411">
        <f>Y477</f>
        <v>1</v>
      </c>
      <c r="Z478" s="411">
        <f>Z477</f>
        <v>0</v>
      </c>
      <c r="AA478" s="411">
        <f t="shared" ref="AA478:AL478" si="140">AA477</f>
        <v>0</v>
      </c>
      <c r="AB478" s="411">
        <f t="shared" si="140"/>
        <v>0</v>
      </c>
      <c r="AC478" s="411">
        <f t="shared" si="140"/>
        <v>0</v>
      </c>
      <c r="AD478" s="411">
        <f t="shared" si="140"/>
        <v>0</v>
      </c>
      <c r="AE478" s="411">
        <f t="shared" si="140"/>
        <v>0</v>
      </c>
      <c r="AF478" s="411">
        <f t="shared" si="140"/>
        <v>0</v>
      </c>
      <c r="AG478" s="411">
        <f t="shared" si="140"/>
        <v>0</v>
      </c>
      <c r="AH478" s="411">
        <f t="shared" si="140"/>
        <v>0</v>
      </c>
      <c r="AI478" s="411">
        <f t="shared" si="140"/>
        <v>0</v>
      </c>
      <c r="AJ478" s="411">
        <f t="shared" si="140"/>
        <v>0</v>
      </c>
      <c r="AK478" s="411">
        <f t="shared" si="140"/>
        <v>0</v>
      </c>
      <c r="AL478" s="411">
        <f t="shared" si="140"/>
        <v>0</v>
      </c>
      <c r="AM478" s="297"/>
    </row>
    <row r="479" spans="1:39" ht="15"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6" outlineLevel="1">
      <c r="A480" s="510"/>
      <c r="B480" s="288" t="s">
        <v>488</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outlineLevel="1">
      <c r="A481" s="509">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outlineLevel="1">
      <c r="A482" s="509"/>
      <c r="B482" s="315" t="s">
        <v>259</v>
      </c>
      <c r="C482" s="291" t="s">
        <v>163</v>
      </c>
      <c r="D482" s="295"/>
      <c r="E482" s="295"/>
      <c r="F482" s="295"/>
      <c r="G482" s="295"/>
      <c r="H482" s="295"/>
      <c r="I482" s="295"/>
      <c r="J482" s="295"/>
      <c r="K482" s="295"/>
      <c r="L482" s="295"/>
      <c r="M482" s="295"/>
      <c r="N482" s="468"/>
      <c r="O482" s="295"/>
      <c r="P482" s="295"/>
      <c r="Q482" s="295"/>
      <c r="R482" s="295"/>
      <c r="S482" s="295"/>
      <c r="T482" s="295"/>
      <c r="U482" s="295"/>
      <c r="V482" s="295"/>
      <c r="W482" s="295"/>
      <c r="X482" s="295"/>
      <c r="Y482" s="411">
        <f>Y481</f>
        <v>0</v>
      </c>
      <c r="Z482" s="411">
        <f>Z481</f>
        <v>0</v>
      </c>
      <c r="AA482" s="411">
        <f t="shared" ref="AA482:AL482" si="141">AA481</f>
        <v>0</v>
      </c>
      <c r="AB482" s="411">
        <f t="shared" si="141"/>
        <v>0</v>
      </c>
      <c r="AC482" s="411">
        <f t="shared" si="141"/>
        <v>0</v>
      </c>
      <c r="AD482" s="411">
        <f t="shared" si="141"/>
        <v>0</v>
      </c>
      <c r="AE482" s="411">
        <f t="shared" si="141"/>
        <v>0</v>
      </c>
      <c r="AF482" s="411">
        <f t="shared" si="141"/>
        <v>0</v>
      </c>
      <c r="AG482" s="411">
        <f t="shared" si="141"/>
        <v>0</v>
      </c>
      <c r="AH482" s="411">
        <f t="shared" si="141"/>
        <v>0</v>
      </c>
      <c r="AI482" s="411">
        <f t="shared" si="141"/>
        <v>0</v>
      </c>
      <c r="AJ482" s="411">
        <f t="shared" si="141"/>
        <v>0</v>
      </c>
      <c r="AK482" s="411">
        <f t="shared" si="141"/>
        <v>0</v>
      </c>
      <c r="AL482" s="411">
        <f t="shared" si="141"/>
        <v>0</v>
      </c>
      <c r="AM482" s="297"/>
    </row>
    <row r="483" spans="1:39" s="283" customFormat="1" ht="15" outlineLevel="1">
      <c r="A483" s="509"/>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outlineLevel="1">
      <c r="A484" s="509">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outlineLevel="1">
      <c r="A485" s="509"/>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411">
        <f>Y484</f>
        <v>0</v>
      </c>
      <c r="Z485" s="411">
        <f>Z484</f>
        <v>0</v>
      </c>
      <c r="AA485" s="411">
        <f t="shared" ref="AA485:AL485" si="142">AA484</f>
        <v>0</v>
      </c>
      <c r="AB485" s="411">
        <f t="shared" si="142"/>
        <v>0</v>
      </c>
      <c r="AC485" s="411">
        <f t="shared" si="142"/>
        <v>0</v>
      </c>
      <c r="AD485" s="411">
        <f t="shared" si="142"/>
        <v>0</v>
      </c>
      <c r="AE485" s="411">
        <f t="shared" si="142"/>
        <v>0</v>
      </c>
      <c r="AF485" s="411">
        <f t="shared" si="142"/>
        <v>0</v>
      </c>
      <c r="AG485" s="411">
        <f t="shared" si="142"/>
        <v>0</v>
      </c>
      <c r="AH485" s="411">
        <f t="shared" si="142"/>
        <v>0</v>
      </c>
      <c r="AI485" s="411">
        <f t="shared" si="142"/>
        <v>0</v>
      </c>
      <c r="AJ485" s="411">
        <f t="shared" si="142"/>
        <v>0</v>
      </c>
      <c r="AK485" s="411">
        <f t="shared" si="142"/>
        <v>0</v>
      </c>
      <c r="AL485" s="411">
        <f t="shared" si="142"/>
        <v>0</v>
      </c>
      <c r="AM485" s="311"/>
    </row>
    <row r="486" spans="1:39" s="283" customFormat="1" ht="15" outlineLevel="1">
      <c r="A486" s="509"/>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6" outlineLevel="1">
      <c r="A487" s="510"/>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outlineLevel="1">
      <c r="A488" s="509">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411">
        <f>Y488</f>
        <v>0</v>
      </c>
      <c r="Z489" s="411">
        <f>Z488</f>
        <v>0</v>
      </c>
      <c r="AA489" s="411">
        <f t="shared" ref="AA489:AL489" si="143">AA488</f>
        <v>0</v>
      </c>
      <c r="AB489" s="411">
        <f t="shared" si="143"/>
        <v>0</v>
      </c>
      <c r="AC489" s="411">
        <f t="shared" si="143"/>
        <v>0</v>
      </c>
      <c r="AD489" s="411">
        <f t="shared" si="143"/>
        <v>0</v>
      </c>
      <c r="AE489" s="411">
        <f t="shared" si="143"/>
        <v>0</v>
      </c>
      <c r="AF489" s="411">
        <f t="shared" si="143"/>
        <v>0</v>
      </c>
      <c r="AG489" s="411">
        <f t="shared" si="143"/>
        <v>0</v>
      </c>
      <c r="AH489" s="411">
        <f t="shared" si="143"/>
        <v>0</v>
      </c>
      <c r="AI489" s="411">
        <f t="shared" si="143"/>
        <v>0</v>
      </c>
      <c r="AJ489" s="411">
        <f t="shared" si="143"/>
        <v>0</v>
      </c>
      <c r="AK489" s="411">
        <f t="shared" si="143"/>
        <v>0</v>
      </c>
      <c r="AL489" s="411">
        <f t="shared" si="143"/>
        <v>0</v>
      </c>
      <c r="AM489" s="306"/>
    </row>
    <row r="490" spans="1:39" ht="15" outlineLevel="1">
      <c r="A490" s="512"/>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outlineLevel="1">
      <c r="A491" s="509">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426"/>
      <c r="Z491" s="415"/>
      <c r="AA491" s="415"/>
      <c r="AB491" s="415"/>
      <c r="AC491" s="415"/>
      <c r="AD491" s="415"/>
      <c r="AE491" s="415"/>
      <c r="AF491" s="415"/>
      <c r="AG491" s="415"/>
      <c r="AH491" s="415"/>
      <c r="AI491" s="415"/>
      <c r="AJ491" s="415"/>
      <c r="AK491" s="415"/>
      <c r="AL491" s="415"/>
      <c r="AM491" s="296">
        <f>SUM(Y491:AL491)</f>
        <v>0</v>
      </c>
    </row>
    <row r="492" spans="1:39" ht="15"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411">
        <f>Y491</f>
        <v>0</v>
      </c>
      <c r="Z492" s="411">
        <f>Z491</f>
        <v>0</v>
      </c>
      <c r="AA492" s="411">
        <f t="shared" ref="AA492:AL492" si="144">AA491</f>
        <v>0</v>
      </c>
      <c r="AB492" s="411">
        <f t="shared" si="144"/>
        <v>0</v>
      </c>
      <c r="AC492" s="411">
        <f t="shared" si="144"/>
        <v>0</v>
      </c>
      <c r="AD492" s="411">
        <f t="shared" si="144"/>
        <v>0</v>
      </c>
      <c r="AE492" s="411">
        <f t="shared" si="144"/>
        <v>0</v>
      </c>
      <c r="AF492" s="411">
        <f t="shared" si="144"/>
        <v>0</v>
      </c>
      <c r="AG492" s="411">
        <f t="shared" si="144"/>
        <v>0</v>
      </c>
      <c r="AH492" s="411">
        <f t="shared" si="144"/>
        <v>0</v>
      </c>
      <c r="AI492" s="411">
        <f t="shared" si="144"/>
        <v>0</v>
      </c>
      <c r="AJ492" s="411">
        <f t="shared" si="144"/>
        <v>0</v>
      </c>
      <c r="AK492" s="411">
        <f t="shared" si="144"/>
        <v>0</v>
      </c>
      <c r="AL492" s="411">
        <f t="shared" si="144"/>
        <v>0</v>
      </c>
      <c r="AM492" s="306"/>
    </row>
    <row r="493" spans="1:39" ht="15.6" outlineLevel="1">
      <c r="A493" s="512"/>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outlineLevel="1">
      <c r="A494" s="509">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411">
        <f>Y494</f>
        <v>0</v>
      </c>
      <c r="Z495" s="411">
        <f>Z494</f>
        <v>0</v>
      </c>
      <c r="AA495" s="411">
        <f t="shared" ref="AA495:AL495" si="145">AA494</f>
        <v>0</v>
      </c>
      <c r="AB495" s="411">
        <f t="shared" si="145"/>
        <v>0</v>
      </c>
      <c r="AC495" s="411">
        <f t="shared" si="145"/>
        <v>0</v>
      </c>
      <c r="AD495" s="411">
        <f t="shared" si="145"/>
        <v>0</v>
      </c>
      <c r="AE495" s="411">
        <f t="shared" si="145"/>
        <v>0</v>
      </c>
      <c r="AF495" s="411">
        <f t="shared" si="145"/>
        <v>0</v>
      </c>
      <c r="AG495" s="411">
        <f t="shared" si="145"/>
        <v>0</v>
      </c>
      <c r="AH495" s="411">
        <f t="shared" si="145"/>
        <v>0</v>
      </c>
      <c r="AI495" s="411">
        <f t="shared" si="145"/>
        <v>0</v>
      </c>
      <c r="AJ495" s="411">
        <f t="shared" si="145"/>
        <v>0</v>
      </c>
      <c r="AK495" s="411">
        <f t="shared" si="145"/>
        <v>0</v>
      </c>
      <c r="AL495" s="411">
        <f t="shared" si="145"/>
        <v>0</v>
      </c>
      <c r="AM495" s="297"/>
    </row>
    <row r="496" spans="1:39" ht="15" outlineLevel="1">
      <c r="A496" s="512"/>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outlineLevel="1">
      <c r="A497" s="509">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411">
        <f>Y497</f>
        <v>0</v>
      </c>
      <c r="Z498" s="411">
        <f t="shared" ref="Z498:AL498" si="146">Z497</f>
        <v>0</v>
      </c>
      <c r="AA498" s="411">
        <f t="shared" si="146"/>
        <v>0</v>
      </c>
      <c r="AB498" s="411">
        <f t="shared" si="146"/>
        <v>0</v>
      </c>
      <c r="AC498" s="411">
        <f t="shared" si="146"/>
        <v>0</v>
      </c>
      <c r="AD498" s="411">
        <f t="shared" si="146"/>
        <v>0</v>
      </c>
      <c r="AE498" s="411">
        <f t="shared" si="146"/>
        <v>0</v>
      </c>
      <c r="AF498" s="411">
        <f t="shared" si="146"/>
        <v>0</v>
      </c>
      <c r="AG498" s="411">
        <f t="shared" si="146"/>
        <v>0</v>
      </c>
      <c r="AH498" s="411">
        <f t="shared" si="146"/>
        <v>0</v>
      </c>
      <c r="AI498" s="411">
        <f t="shared" si="146"/>
        <v>0</v>
      </c>
      <c r="AJ498" s="411">
        <f t="shared" si="146"/>
        <v>0</v>
      </c>
      <c r="AK498" s="411">
        <f t="shared" si="146"/>
        <v>0</v>
      </c>
      <c r="AL498" s="411">
        <f t="shared" si="146"/>
        <v>0</v>
      </c>
      <c r="AM498" s="297"/>
    </row>
    <row r="499" spans="1:39" ht="15"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outlineLevel="1">
      <c r="A500" s="509">
        <v>30</v>
      </c>
      <c r="B500" s="314" t="s">
        <v>489</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outlineLevel="1">
      <c r="A501" s="509"/>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411">
        <f>Y500</f>
        <v>0</v>
      </c>
      <c r="Z501" s="411">
        <f t="shared" ref="Z501:AL501" si="147">Z500</f>
        <v>0</v>
      </c>
      <c r="AA501" s="411">
        <f t="shared" si="147"/>
        <v>0</v>
      </c>
      <c r="AB501" s="411">
        <f t="shared" si="147"/>
        <v>0</v>
      </c>
      <c r="AC501" s="411">
        <f t="shared" si="147"/>
        <v>0</v>
      </c>
      <c r="AD501" s="411">
        <f t="shared" si="147"/>
        <v>0</v>
      </c>
      <c r="AE501" s="411">
        <f t="shared" si="147"/>
        <v>0</v>
      </c>
      <c r="AF501" s="411">
        <f t="shared" si="147"/>
        <v>0</v>
      </c>
      <c r="AG501" s="411">
        <f t="shared" si="147"/>
        <v>0</v>
      </c>
      <c r="AH501" s="411">
        <f t="shared" si="147"/>
        <v>0</v>
      </c>
      <c r="AI501" s="411">
        <f t="shared" si="147"/>
        <v>0</v>
      </c>
      <c r="AJ501" s="411">
        <f t="shared" si="147"/>
        <v>0</v>
      </c>
      <c r="AK501" s="411">
        <f t="shared" si="147"/>
        <v>0</v>
      </c>
      <c r="AL501" s="411">
        <f t="shared" si="147"/>
        <v>0</v>
      </c>
      <c r="AM501" s="297"/>
    </row>
    <row r="502" spans="1:39" s="283" customFormat="1" ht="15" outlineLevel="1">
      <c r="A502" s="509"/>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6" outlineLevel="1">
      <c r="A503" s="509"/>
      <c r="B503" s="288" t="s">
        <v>490</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outlineLevel="1">
      <c r="A504" s="509">
        <v>31</v>
      </c>
      <c r="B504" s="324" t="s">
        <v>491</v>
      </c>
      <c r="C504" s="291" t="s">
        <v>25</v>
      </c>
      <c r="D504" s="295"/>
      <c r="E504" s="295"/>
      <c r="F504" s="295"/>
      <c r="G504" s="295"/>
      <c r="H504" s="295"/>
      <c r="I504" s="295"/>
      <c r="J504" s="295"/>
      <c r="K504" s="295"/>
      <c r="L504" s="295"/>
      <c r="M504" s="295"/>
      <c r="N504" s="295">
        <v>0</v>
      </c>
      <c r="O504" s="295"/>
      <c r="P504" s="295"/>
      <c r="Q504" s="295"/>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outlineLevel="1">
      <c r="A505" s="509"/>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411">
        <f>Y504</f>
        <v>0</v>
      </c>
      <c r="Z505" s="411">
        <f t="shared" ref="Z505:AL505" si="148">Z504</f>
        <v>0</v>
      </c>
      <c r="AA505" s="411">
        <f t="shared" si="148"/>
        <v>0</v>
      </c>
      <c r="AB505" s="411">
        <f t="shared" si="148"/>
        <v>0</v>
      </c>
      <c r="AC505" s="411">
        <f t="shared" si="148"/>
        <v>0</v>
      </c>
      <c r="AD505" s="411">
        <f t="shared" si="148"/>
        <v>0</v>
      </c>
      <c r="AE505" s="411">
        <f t="shared" si="148"/>
        <v>0</v>
      </c>
      <c r="AF505" s="411">
        <f t="shared" si="148"/>
        <v>0</v>
      </c>
      <c r="AG505" s="411">
        <f t="shared" si="148"/>
        <v>0</v>
      </c>
      <c r="AH505" s="411">
        <f t="shared" si="148"/>
        <v>0</v>
      </c>
      <c r="AI505" s="411">
        <f t="shared" si="148"/>
        <v>0</v>
      </c>
      <c r="AJ505" s="411">
        <f t="shared" si="148"/>
        <v>0</v>
      </c>
      <c r="AK505" s="411">
        <f t="shared" si="148"/>
        <v>0</v>
      </c>
      <c r="AL505" s="411">
        <f t="shared" si="148"/>
        <v>0</v>
      </c>
      <c r="AM505" s="297"/>
    </row>
    <row r="506" spans="1:39" s="283" customFormat="1" ht="15" outlineLevel="1">
      <c r="A506" s="509"/>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outlineLevel="1">
      <c r="A507" s="509">
        <v>32</v>
      </c>
      <c r="B507" s="324" t="s">
        <v>492</v>
      </c>
      <c r="C507" s="291" t="s">
        <v>25</v>
      </c>
      <c r="D507" s="295"/>
      <c r="E507" s="295"/>
      <c r="F507" s="295"/>
      <c r="G507" s="295"/>
      <c r="H507" s="295"/>
      <c r="I507" s="295"/>
      <c r="J507" s="295"/>
      <c r="K507" s="295"/>
      <c r="L507" s="295"/>
      <c r="M507" s="295"/>
      <c r="N507" s="295">
        <v>0</v>
      </c>
      <c r="O507" s="295">
        <v>25</v>
      </c>
      <c r="P507" s="295"/>
      <c r="Q507" s="295"/>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outlineLevel="1">
      <c r="A508" s="509"/>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411">
        <f>Y507</f>
        <v>0</v>
      </c>
      <c r="Z508" s="411">
        <f t="shared" ref="Z508:AL508" si="149">Z507</f>
        <v>0</v>
      </c>
      <c r="AA508" s="411">
        <f t="shared" si="149"/>
        <v>0</v>
      </c>
      <c r="AB508" s="411">
        <f t="shared" si="149"/>
        <v>0</v>
      </c>
      <c r="AC508" s="411">
        <f t="shared" si="149"/>
        <v>0</v>
      </c>
      <c r="AD508" s="411">
        <f t="shared" si="149"/>
        <v>0</v>
      </c>
      <c r="AE508" s="411">
        <f t="shared" si="149"/>
        <v>0</v>
      </c>
      <c r="AF508" s="411">
        <f t="shared" si="149"/>
        <v>0</v>
      </c>
      <c r="AG508" s="411">
        <f t="shared" si="149"/>
        <v>0</v>
      </c>
      <c r="AH508" s="411">
        <f t="shared" si="149"/>
        <v>0</v>
      </c>
      <c r="AI508" s="411">
        <f t="shared" si="149"/>
        <v>0</v>
      </c>
      <c r="AJ508" s="411">
        <f t="shared" si="149"/>
        <v>0</v>
      </c>
      <c r="AK508" s="411">
        <f t="shared" si="149"/>
        <v>0</v>
      </c>
      <c r="AL508" s="411">
        <f t="shared" si="149"/>
        <v>0</v>
      </c>
      <c r="AM508" s="297"/>
    </row>
    <row r="509" spans="1:39" s="283" customFormat="1" ht="15" outlineLevel="1">
      <c r="A509" s="509"/>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outlineLevel="1">
      <c r="A510" s="509">
        <v>33</v>
      </c>
      <c r="B510" s="324" t="s">
        <v>493</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outlineLevel="1">
      <c r="A511" s="509"/>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411">
        <f>Y510</f>
        <v>0</v>
      </c>
      <c r="Z511" s="411">
        <f t="shared" ref="Z511:AK511" si="150">Z510</f>
        <v>0</v>
      </c>
      <c r="AA511" s="411">
        <f t="shared" si="150"/>
        <v>0</v>
      </c>
      <c r="AB511" s="411">
        <f t="shared" si="150"/>
        <v>0</v>
      </c>
      <c r="AC511" s="411">
        <f t="shared" si="150"/>
        <v>0</v>
      </c>
      <c r="AD511" s="411">
        <f t="shared" si="150"/>
        <v>0</v>
      </c>
      <c r="AE511" s="411">
        <f t="shared" si="150"/>
        <v>0</v>
      </c>
      <c r="AF511" s="411">
        <f t="shared" si="150"/>
        <v>0</v>
      </c>
      <c r="AG511" s="411">
        <f t="shared" si="150"/>
        <v>0</v>
      </c>
      <c r="AH511" s="411">
        <f t="shared" si="150"/>
        <v>0</v>
      </c>
      <c r="AI511" s="411">
        <f t="shared" si="150"/>
        <v>0</v>
      </c>
      <c r="AJ511" s="411">
        <f t="shared" si="150"/>
        <v>0</v>
      </c>
      <c r="AK511" s="411">
        <f t="shared" si="150"/>
        <v>0</v>
      </c>
      <c r="AL511" s="411">
        <f>AL510</f>
        <v>0</v>
      </c>
      <c r="AM511" s="297"/>
    </row>
    <row r="512" spans="1:39" ht="15"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6">
      <c r="B513" s="327" t="s">
        <v>260</v>
      </c>
      <c r="C513" s="329"/>
      <c r="D513" s="329">
        <f>SUM(D408:D511)</f>
        <v>299221</v>
      </c>
      <c r="E513" s="329"/>
      <c r="F513" s="329"/>
      <c r="G513" s="329"/>
      <c r="H513" s="329"/>
      <c r="I513" s="329"/>
      <c r="J513" s="329"/>
      <c r="K513" s="329"/>
      <c r="L513" s="329"/>
      <c r="M513" s="329"/>
      <c r="N513" s="329"/>
      <c r="O513" s="329">
        <f>SUM(O408:O511)</f>
        <v>70</v>
      </c>
      <c r="P513" s="329"/>
      <c r="Q513" s="329"/>
      <c r="R513" s="329"/>
      <c r="S513" s="329"/>
      <c r="T513" s="329"/>
      <c r="U513" s="329"/>
      <c r="V513" s="329"/>
      <c r="W513" s="329"/>
      <c r="X513" s="329"/>
      <c r="Y513" s="329">
        <f>IF(Y407="kWh",SUMPRODUCT(D408:D511,Y408:Y511))</f>
        <v>244199</v>
      </c>
      <c r="Z513" s="329">
        <f>IF(Z407="kWh",SUMPRODUCT(D408:D511,Z408:Z511))</f>
        <v>46481</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6">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1.2E-2</v>
      </c>
      <c r="Z516" s="341">
        <f>HLOOKUP(Z$20,'3.  Distribution Rates'!$C$122:$P$133,6,FALSE)</f>
        <v>8.6999999999999994E-3</v>
      </c>
      <c r="AA516" s="341">
        <f>HLOOKUP(AA$20,'3.  Distribution Rates'!$C$122:$P$133,6,FALSE)</f>
        <v>2.9182999999999999</v>
      </c>
      <c r="AB516" s="341">
        <f>HLOOKUP(AB$20,'3.  Distribution Rates'!$C$122:$P$133,6,FALSE)</f>
        <v>3.7757000000000001</v>
      </c>
      <c r="AC516" s="341">
        <f>HLOOKUP(AC$20,'3.  Distribution Rates'!$C$122:$P$133,6,FALSE)</f>
        <v>7.9000000000000008E-3</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1">Z137*Z516</f>
        <v>0</v>
      </c>
      <c r="AA517" s="378">
        <f t="shared" si="151"/>
        <v>0</v>
      </c>
      <c r="AB517" s="378">
        <f t="shared" si="151"/>
        <v>0</v>
      </c>
      <c r="AC517" s="378">
        <f t="shared" si="151"/>
        <v>0</v>
      </c>
      <c r="AD517" s="378">
        <f t="shared" si="151"/>
        <v>0</v>
      </c>
      <c r="AE517" s="378">
        <f t="shared" si="151"/>
        <v>0</v>
      </c>
      <c r="AF517" s="378">
        <f t="shared" si="151"/>
        <v>0</v>
      </c>
      <c r="AG517" s="378">
        <f t="shared" si="151"/>
        <v>0</v>
      </c>
      <c r="AH517" s="378">
        <f t="shared" si="151"/>
        <v>0</v>
      </c>
      <c r="AI517" s="378">
        <f t="shared" si="151"/>
        <v>0</v>
      </c>
      <c r="AJ517" s="378">
        <f t="shared" si="151"/>
        <v>0</v>
      </c>
      <c r="AK517" s="378">
        <f t="shared" si="151"/>
        <v>0</v>
      </c>
      <c r="AL517" s="378">
        <f t="shared" si="151"/>
        <v>0</v>
      </c>
      <c r="AM517" s="628">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52">Z266*Z516</f>
        <v>0</v>
      </c>
      <c r="AA518" s="378">
        <f t="shared" si="152"/>
        <v>0</v>
      </c>
      <c r="AB518" s="378">
        <f t="shared" si="152"/>
        <v>0</v>
      </c>
      <c r="AC518" s="378">
        <f t="shared" si="152"/>
        <v>0</v>
      </c>
      <c r="AD518" s="378">
        <f t="shared" si="152"/>
        <v>0</v>
      </c>
      <c r="AE518" s="378">
        <f t="shared" si="152"/>
        <v>0</v>
      </c>
      <c r="AF518" s="378">
        <f t="shared" si="152"/>
        <v>0</v>
      </c>
      <c r="AG518" s="378">
        <f t="shared" si="152"/>
        <v>0</v>
      </c>
      <c r="AH518" s="378">
        <f t="shared" si="152"/>
        <v>0</v>
      </c>
      <c r="AI518" s="378">
        <f t="shared" si="152"/>
        <v>0</v>
      </c>
      <c r="AJ518" s="378">
        <f t="shared" si="152"/>
        <v>0</v>
      </c>
      <c r="AK518" s="378">
        <f t="shared" si="152"/>
        <v>0</v>
      </c>
      <c r="AL518" s="378">
        <f t="shared" si="152"/>
        <v>0</v>
      </c>
      <c r="AM518" s="628">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1220.0520000000001</v>
      </c>
      <c r="Z519" s="378">
        <f t="shared" ref="Z519:AL519" si="153">Z395*Z516</f>
        <v>1787.5519379999998</v>
      </c>
      <c r="AA519" s="378">
        <f t="shared" si="153"/>
        <v>0</v>
      </c>
      <c r="AB519" s="378">
        <f t="shared" si="153"/>
        <v>10325.784360000001</v>
      </c>
      <c r="AC519" s="378">
        <f t="shared" si="153"/>
        <v>0</v>
      </c>
      <c r="AD519" s="378">
        <f t="shared" si="153"/>
        <v>0</v>
      </c>
      <c r="AE519" s="378">
        <f t="shared" si="153"/>
        <v>0</v>
      </c>
      <c r="AF519" s="378">
        <f t="shared" si="153"/>
        <v>0</v>
      </c>
      <c r="AG519" s="378">
        <f t="shared" si="153"/>
        <v>0</v>
      </c>
      <c r="AH519" s="378">
        <f t="shared" si="153"/>
        <v>0</v>
      </c>
      <c r="AI519" s="378">
        <f t="shared" si="153"/>
        <v>0</v>
      </c>
      <c r="AJ519" s="378">
        <f t="shared" si="153"/>
        <v>0</v>
      </c>
      <c r="AK519" s="378">
        <f t="shared" si="153"/>
        <v>0</v>
      </c>
      <c r="AL519" s="378">
        <f t="shared" si="153"/>
        <v>0</v>
      </c>
      <c r="AM519" s="628">
        <f>SUM(Y519:AL519)</f>
        <v>13333.388298000002</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2930.3879999999999</v>
      </c>
      <c r="Z520" s="378">
        <f t="shared" ref="Z520:AK520" si="154">Z513*Z516</f>
        <v>404.38469999999995</v>
      </c>
      <c r="AA520" s="378">
        <f t="shared" si="154"/>
        <v>0</v>
      </c>
      <c r="AB520" s="378">
        <f t="shared" si="154"/>
        <v>0</v>
      </c>
      <c r="AC520" s="378">
        <f t="shared" si="154"/>
        <v>0</v>
      </c>
      <c r="AD520" s="378">
        <f t="shared" si="154"/>
        <v>0</v>
      </c>
      <c r="AE520" s="378">
        <f t="shared" si="154"/>
        <v>0</v>
      </c>
      <c r="AF520" s="378">
        <f t="shared" si="154"/>
        <v>0</v>
      </c>
      <c r="AG520" s="378">
        <f t="shared" si="154"/>
        <v>0</v>
      </c>
      <c r="AH520" s="378">
        <f t="shared" si="154"/>
        <v>0</v>
      </c>
      <c r="AI520" s="378">
        <f>AI513*AI516</f>
        <v>0</v>
      </c>
      <c r="AJ520" s="378">
        <f t="shared" si="154"/>
        <v>0</v>
      </c>
      <c r="AK520" s="378">
        <f t="shared" si="154"/>
        <v>0</v>
      </c>
      <c r="AL520" s="378">
        <f>AL513*AL516</f>
        <v>0</v>
      </c>
      <c r="AM520" s="628">
        <f>SUM(Y520:AL520)</f>
        <v>3334.7727</v>
      </c>
    </row>
    <row r="521" spans="2:41" ht="15.6">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4150.4400000000005</v>
      </c>
      <c r="Z521" s="346">
        <f t="shared" ref="Z521:AK521" si="155">SUM(Z517:Z520)</f>
        <v>2191.9366379999997</v>
      </c>
      <c r="AA521" s="346">
        <f t="shared" si="155"/>
        <v>0</v>
      </c>
      <c r="AB521" s="346">
        <f t="shared" si="155"/>
        <v>10325.784360000001</v>
      </c>
      <c r="AC521" s="346">
        <f t="shared" si="155"/>
        <v>0</v>
      </c>
      <c r="AD521" s="346">
        <f t="shared" si="155"/>
        <v>0</v>
      </c>
      <c r="AE521" s="346">
        <f t="shared" si="155"/>
        <v>0</v>
      </c>
      <c r="AF521" s="346">
        <f t="shared" si="155"/>
        <v>0</v>
      </c>
      <c r="AG521" s="346">
        <f t="shared" si="155"/>
        <v>0</v>
      </c>
      <c r="AH521" s="346">
        <f t="shared" si="155"/>
        <v>0</v>
      </c>
      <c r="AI521" s="346">
        <f t="shared" si="155"/>
        <v>0</v>
      </c>
      <c r="AJ521" s="346">
        <f t="shared" si="155"/>
        <v>0</v>
      </c>
      <c r="AK521" s="346">
        <f t="shared" si="155"/>
        <v>0</v>
      </c>
      <c r="AL521" s="346">
        <f>SUM(AL517:AL520)</f>
        <v>0</v>
      </c>
      <c r="AM521" s="407">
        <f>SUM(AM517:AM520)</f>
        <v>16668.160998000003</v>
      </c>
    </row>
    <row r="522" spans="2:41" ht="15.6">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56">Z514*Z516</f>
        <v>0</v>
      </c>
      <c r="AA522" s="347">
        <f>AA514*AA516</f>
        <v>0</v>
      </c>
      <c r="AB522" s="347">
        <f t="shared" si="156"/>
        <v>0</v>
      </c>
      <c r="AC522" s="347">
        <f t="shared" si="156"/>
        <v>0</v>
      </c>
      <c r="AD522" s="347">
        <f>AD514*AD516</f>
        <v>0</v>
      </c>
      <c r="AE522" s="347">
        <f t="shared" si="156"/>
        <v>0</v>
      </c>
      <c r="AF522" s="347">
        <f t="shared" si="156"/>
        <v>0</v>
      </c>
      <c r="AG522" s="347">
        <f t="shared" si="156"/>
        <v>0</v>
      </c>
      <c r="AH522" s="347">
        <f t="shared" si="156"/>
        <v>0</v>
      </c>
      <c r="AI522" s="347">
        <f t="shared" si="156"/>
        <v>0</v>
      </c>
      <c r="AJ522" s="347">
        <f t="shared" si="156"/>
        <v>0</v>
      </c>
      <c r="AK522" s="347">
        <f>AK514*AK516</f>
        <v>0</v>
      </c>
      <c r="AL522" s="347">
        <f>AL514*AL516</f>
        <v>0</v>
      </c>
      <c r="AM522" s="407">
        <f>SUM(Y522:AL522)</f>
        <v>0</v>
      </c>
    </row>
    <row r="523" spans="2:41" ht="15.6">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16668.160998000003</v>
      </c>
    </row>
    <row r="524" spans="2:41" ht="15.6">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6">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225942</v>
      </c>
      <c r="Z526" s="291">
        <f>SUMPRODUCT(E408:E511,Z408:Z511)</f>
        <v>46481</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213249</v>
      </c>
      <c r="Z527" s="291">
        <f>SUMPRODUCT(F408:F511,Z408:Z511)</f>
        <v>46481</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212101</v>
      </c>
      <c r="Z528" s="291">
        <f>SUMPRODUCT(G408:G511,Z408:Z511)</f>
        <v>41929</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202568</v>
      </c>
      <c r="Z529" s="291">
        <f>SUMPRODUCT(H408:H511,Z408:Z511)</f>
        <v>41929</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585</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4.4">
      <c r="B534" s="594" t="s">
        <v>527</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38"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P1130"/>
  <sheetViews>
    <sheetView topLeftCell="A300" zoomScale="90" zoomScaleNormal="90" workbookViewId="0">
      <pane xSplit="2" topLeftCell="C1" activePane="topRight" state="frozen"/>
      <selection pane="topRight" activeCell="Y754" sqref="Y754"/>
    </sheetView>
  </sheetViews>
  <sheetFormatPr defaultColWidth="9.109375" defaultRowHeight="14.4" outlineLevelRow="1" outlineLevelCol="1"/>
  <cols>
    <col min="1" max="1" width="4.5546875" style="522" customWidth="1"/>
    <col min="2" max="2" width="44.109375" style="427" customWidth="1"/>
    <col min="3" max="3" width="13.44140625" style="427" customWidth="1"/>
    <col min="4" max="4" width="17" style="427" customWidth="1"/>
    <col min="5" max="13" width="9.109375" style="427" customWidth="1" outlineLevel="1"/>
    <col min="14" max="14" width="13.5546875" style="427" customWidth="1" outlineLevel="1"/>
    <col min="15" max="15" width="15.5546875" style="427" customWidth="1"/>
    <col min="16" max="24" width="9.109375" style="427" customWidth="1" outlineLevel="1"/>
    <col min="25" max="25" width="16.5546875" style="427" customWidth="1"/>
    <col min="26" max="27" width="15" style="427" customWidth="1"/>
    <col min="28" max="28" width="17.5546875" style="427" customWidth="1"/>
    <col min="29" max="29" width="19.5546875" style="427" customWidth="1"/>
    <col min="30" max="30" width="18.5546875" style="427" customWidth="1"/>
    <col min="31" max="35" width="14.88671875" style="427" customWidth="1"/>
    <col min="36" max="38" width="17.33203125" style="427" customWidth="1"/>
    <col min="39" max="39" width="14.5546875" style="427" customWidth="1"/>
    <col min="40" max="40" width="11.5546875" style="427" customWidth="1"/>
    <col min="41" max="16384" width="9.109375" style="427"/>
  </cols>
  <sheetData>
    <row r="13" spans="2:39" ht="15" thickBot="1"/>
    <row r="14" spans="2:39" ht="26.25" customHeight="1" thickBot="1">
      <c r="B14" s="890"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90"/>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90"/>
      <c r="C16" s="872" t="s">
        <v>552</v>
      </c>
      <c r="D16" s="873"/>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6">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890" t="s">
        <v>505</v>
      </c>
      <c r="C18" s="889" t="s">
        <v>689</v>
      </c>
      <c r="D18" s="889"/>
      <c r="E18" s="889"/>
      <c r="F18" s="889"/>
      <c r="G18" s="889"/>
      <c r="H18" s="889"/>
      <c r="I18" s="889"/>
      <c r="J18" s="889"/>
      <c r="K18" s="889"/>
      <c r="L18" s="889"/>
      <c r="M18" s="889"/>
      <c r="N18" s="889"/>
      <c r="O18" s="889"/>
      <c r="P18" s="889"/>
      <c r="Q18" s="889"/>
      <c r="R18" s="889"/>
      <c r="S18" s="889"/>
      <c r="T18" s="889"/>
      <c r="U18" s="889"/>
      <c r="V18" s="889"/>
      <c r="W18" s="889"/>
      <c r="X18" s="889"/>
      <c r="Y18" s="605"/>
      <c r="Z18" s="605"/>
      <c r="AA18" s="605"/>
      <c r="AB18" s="605"/>
      <c r="AC18" s="605"/>
      <c r="AD18" s="605"/>
      <c r="AE18" s="270"/>
      <c r="AF18" s="265"/>
      <c r="AG18" s="265"/>
      <c r="AH18" s="265"/>
      <c r="AI18" s="265"/>
      <c r="AJ18" s="265"/>
      <c r="AK18" s="265"/>
      <c r="AL18" s="265"/>
      <c r="AM18" s="265"/>
    </row>
    <row r="19" spans="2:39" ht="45.75" customHeight="1">
      <c r="B19" s="890"/>
      <c r="C19" s="889" t="s">
        <v>568</v>
      </c>
      <c r="D19" s="889"/>
      <c r="E19" s="889"/>
      <c r="F19" s="889"/>
      <c r="G19" s="889"/>
      <c r="H19" s="889"/>
      <c r="I19" s="889"/>
      <c r="J19" s="889"/>
      <c r="K19" s="889"/>
      <c r="L19" s="889"/>
      <c r="M19" s="889"/>
      <c r="N19" s="889"/>
      <c r="O19" s="889"/>
      <c r="P19" s="889"/>
      <c r="Q19" s="889"/>
      <c r="R19" s="889"/>
      <c r="S19" s="889"/>
      <c r="T19" s="889"/>
      <c r="U19" s="889"/>
      <c r="V19" s="889"/>
      <c r="W19" s="889"/>
      <c r="X19" s="889"/>
      <c r="Y19" s="605"/>
      <c r="Z19" s="605"/>
      <c r="AA19" s="605"/>
      <c r="AB19" s="605"/>
      <c r="AC19" s="605"/>
      <c r="AD19" s="605"/>
      <c r="AE19" s="270"/>
      <c r="AF19" s="265"/>
      <c r="AG19" s="265"/>
      <c r="AH19" s="265"/>
      <c r="AI19" s="265"/>
      <c r="AJ19" s="265"/>
      <c r="AK19" s="265"/>
      <c r="AL19" s="265"/>
      <c r="AM19" s="265"/>
    </row>
    <row r="20" spans="2:39" ht="62.25" customHeight="1">
      <c r="B20" s="273"/>
      <c r="C20" s="889" t="s">
        <v>566</v>
      </c>
      <c r="D20" s="889"/>
      <c r="E20" s="889"/>
      <c r="F20" s="889"/>
      <c r="G20" s="889"/>
      <c r="H20" s="889"/>
      <c r="I20" s="889"/>
      <c r="J20" s="889"/>
      <c r="K20" s="889"/>
      <c r="L20" s="889"/>
      <c r="M20" s="889"/>
      <c r="N20" s="889"/>
      <c r="O20" s="889"/>
      <c r="P20" s="889"/>
      <c r="Q20" s="889"/>
      <c r="R20" s="889"/>
      <c r="S20" s="889"/>
      <c r="T20" s="889"/>
      <c r="U20" s="889"/>
      <c r="V20" s="889"/>
      <c r="W20" s="889"/>
      <c r="X20" s="889"/>
      <c r="Y20" s="605"/>
      <c r="Z20" s="605"/>
      <c r="AA20" s="605"/>
      <c r="AB20" s="605"/>
      <c r="AC20" s="605"/>
      <c r="AD20" s="605"/>
      <c r="AE20" s="428"/>
      <c r="AF20" s="265"/>
      <c r="AG20" s="265"/>
      <c r="AH20" s="265"/>
      <c r="AI20" s="265"/>
      <c r="AJ20" s="265"/>
      <c r="AK20" s="265"/>
      <c r="AL20" s="265"/>
      <c r="AM20" s="265"/>
    </row>
    <row r="21" spans="2:39" ht="37.5" customHeight="1">
      <c r="B21" s="273"/>
      <c r="C21" s="889" t="s">
        <v>632</v>
      </c>
      <c r="D21" s="889"/>
      <c r="E21" s="889"/>
      <c r="F21" s="889"/>
      <c r="G21" s="889"/>
      <c r="H21" s="889"/>
      <c r="I21" s="889"/>
      <c r="J21" s="889"/>
      <c r="K21" s="889"/>
      <c r="L21" s="889"/>
      <c r="M21" s="889"/>
      <c r="N21" s="889"/>
      <c r="O21" s="889"/>
      <c r="P21" s="889"/>
      <c r="Q21" s="889"/>
      <c r="R21" s="889"/>
      <c r="S21" s="889"/>
      <c r="T21" s="889"/>
      <c r="U21" s="889"/>
      <c r="V21" s="889"/>
      <c r="W21" s="889"/>
      <c r="X21" s="889"/>
      <c r="Y21" s="605"/>
      <c r="Z21" s="605"/>
      <c r="AA21" s="605"/>
      <c r="AB21" s="605"/>
      <c r="AC21" s="605"/>
      <c r="AD21" s="605"/>
      <c r="AE21" s="276"/>
      <c r="AF21" s="265"/>
      <c r="AG21" s="265"/>
      <c r="AH21" s="265"/>
      <c r="AI21" s="265"/>
      <c r="AJ21" s="265"/>
      <c r="AK21" s="265"/>
      <c r="AL21" s="265"/>
      <c r="AM21" s="265"/>
    </row>
    <row r="22" spans="2:39" ht="54.75" customHeight="1">
      <c r="B22" s="273"/>
      <c r="C22" s="889" t="s">
        <v>616</v>
      </c>
      <c r="D22" s="889"/>
      <c r="E22" s="889"/>
      <c r="F22" s="889"/>
      <c r="G22" s="889"/>
      <c r="H22" s="889"/>
      <c r="I22" s="889"/>
      <c r="J22" s="889"/>
      <c r="K22" s="889"/>
      <c r="L22" s="889"/>
      <c r="M22" s="889"/>
      <c r="N22" s="889"/>
      <c r="O22" s="889"/>
      <c r="P22" s="889"/>
      <c r="Q22" s="889"/>
      <c r="R22" s="889"/>
      <c r="S22" s="889"/>
      <c r="T22" s="889"/>
      <c r="U22" s="889"/>
      <c r="V22" s="889"/>
      <c r="W22" s="889"/>
      <c r="X22" s="889"/>
      <c r="Y22" s="605"/>
      <c r="Z22" s="605"/>
      <c r="AA22" s="605"/>
      <c r="AB22" s="605"/>
      <c r="AC22" s="605"/>
      <c r="AD22" s="605"/>
      <c r="AE22" s="428"/>
      <c r="AF22" s="265"/>
      <c r="AG22" s="265"/>
      <c r="AH22" s="265"/>
      <c r="AI22" s="265"/>
      <c r="AJ22" s="265"/>
      <c r="AK22" s="265"/>
      <c r="AL22" s="265"/>
      <c r="AM22" s="265"/>
    </row>
    <row r="23" spans="2:39" ht="15.6">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6">
      <c r="B24" s="890" t="s">
        <v>528</v>
      </c>
      <c r="C24" s="595" t="s">
        <v>530</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6">
      <c r="B25" s="890"/>
      <c r="C25" s="595" t="s">
        <v>531</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6">
      <c r="B26" s="539"/>
      <c r="C26" s="595" t="s">
        <v>532</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6">
      <c r="B27" s="539"/>
      <c r="C27" s="595" t="s">
        <v>533</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6">
      <c r="B28" s="539"/>
      <c r="C28" s="595" t="s">
        <v>534</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6">
      <c r="B29" s="539"/>
      <c r="C29" s="595" t="s">
        <v>535</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6">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6">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6">
      <c r="B33" s="280" t="s">
        <v>266</v>
      </c>
      <c r="C33" s="281"/>
      <c r="D33" s="589"/>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80" t="s">
        <v>211</v>
      </c>
      <c r="C34" s="882" t="s">
        <v>33</v>
      </c>
      <c r="D34" s="284" t="s">
        <v>422</v>
      </c>
      <c r="E34" s="884" t="s">
        <v>209</v>
      </c>
      <c r="F34" s="885"/>
      <c r="G34" s="885"/>
      <c r="H34" s="885"/>
      <c r="I34" s="885"/>
      <c r="J34" s="885"/>
      <c r="K34" s="885"/>
      <c r="L34" s="885"/>
      <c r="M34" s="886"/>
      <c r="N34" s="887" t="s">
        <v>213</v>
      </c>
      <c r="O34" s="284" t="s">
        <v>423</v>
      </c>
      <c r="P34" s="884" t="s">
        <v>212</v>
      </c>
      <c r="Q34" s="885"/>
      <c r="R34" s="885"/>
      <c r="S34" s="885"/>
      <c r="T34" s="885"/>
      <c r="U34" s="885"/>
      <c r="V34" s="885"/>
      <c r="W34" s="885"/>
      <c r="X34" s="886"/>
      <c r="Y34" s="877" t="s">
        <v>243</v>
      </c>
      <c r="Z34" s="878"/>
      <c r="AA34" s="878"/>
      <c r="AB34" s="878"/>
      <c r="AC34" s="878"/>
      <c r="AD34" s="878"/>
      <c r="AE34" s="878"/>
      <c r="AF34" s="878"/>
      <c r="AG34" s="878"/>
      <c r="AH34" s="878"/>
      <c r="AI34" s="878"/>
      <c r="AJ34" s="878"/>
      <c r="AK34" s="878"/>
      <c r="AL34" s="878"/>
      <c r="AM34" s="879"/>
    </row>
    <row r="35" spans="1:39" ht="65.25" customHeight="1">
      <c r="B35" s="881"/>
      <c r="C35" s="883"/>
      <c r="D35" s="285">
        <v>2015</v>
      </c>
      <c r="E35" s="285">
        <v>2016</v>
      </c>
      <c r="F35" s="285">
        <v>2017</v>
      </c>
      <c r="G35" s="285">
        <v>2018</v>
      </c>
      <c r="H35" s="285">
        <v>2019</v>
      </c>
      <c r="I35" s="285">
        <v>2020</v>
      </c>
      <c r="J35" s="285">
        <v>2021</v>
      </c>
      <c r="K35" s="285">
        <v>2022</v>
      </c>
      <c r="L35" s="285">
        <v>2023</v>
      </c>
      <c r="M35" s="429">
        <v>2024</v>
      </c>
      <c r="N35" s="888"/>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GS&gt;50kW</v>
      </c>
      <c r="AB35" s="285" t="str">
        <f>'1.  LRAMVA Summary'!G52</f>
        <v>Street Lighting</v>
      </c>
      <c r="AC35" s="285" t="str">
        <f>'1.  LRAMVA Summary'!H52</f>
        <v>Unmetered Scattered Load</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kWh</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t="15" outlineLevel="1">
      <c r="A38" s="522">
        <v>1</v>
      </c>
      <c r="B38" s="520" t="s">
        <v>95</v>
      </c>
      <c r="C38" s="291" t="s">
        <v>25</v>
      </c>
      <c r="D38" s="798">
        <v>49903</v>
      </c>
      <c r="E38" s="798">
        <v>49488</v>
      </c>
      <c r="F38" s="798">
        <v>49488</v>
      </c>
      <c r="G38" s="798">
        <v>49488</v>
      </c>
      <c r="H38" s="798"/>
      <c r="I38" s="798"/>
      <c r="J38" s="798"/>
      <c r="K38" s="798"/>
      <c r="L38" s="798"/>
      <c r="M38" s="798"/>
      <c r="N38" s="797"/>
      <c r="O38" s="798">
        <v>3</v>
      </c>
      <c r="P38" s="798">
        <v>3</v>
      </c>
      <c r="Q38" s="798">
        <v>3</v>
      </c>
      <c r="R38" s="798">
        <v>3</v>
      </c>
      <c r="S38" s="295"/>
      <c r="T38" s="295"/>
      <c r="U38" s="295"/>
      <c r="V38" s="295"/>
      <c r="W38" s="295"/>
      <c r="X38" s="295"/>
      <c r="Y38" s="410">
        <v>1</v>
      </c>
      <c r="Z38" s="410"/>
      <c r="AA38" s="410"/>
      <c r="AB38" s="410"/>
      <c r="AC38" s="410"/>
      <c r="AD38" s="410"/>
      <c r="AE38" s="410"/>
      <c r="AF38" s="410"/>
      <c r="AG38" s="410"/>
      <c r="AH38" s="410"/>
      <c r="AI38" s="410"/>
      <c r="AJ38" s="410"/>
      <c r="AK38" s="410"/>
      <c r="AL38" s="410"/>
      <c r="AM38" s="296">
        <f>SUM(Y38:AL38)</f>
        <v>1</v>
      </c>
    </row>
    <row r="39" spans="1:39" ht="15" outlineLevel="1">
      <c r="B39" s="294" t="s">
        <v>267</v>
      </c>
      <c r="C39" s="291" t="s">
        <v>163</v>
      </c>
      <c r="D39" s="295">
        <v>8334</v>
      </c>
      <c r="E39" s="295">
        <v>8214</v>
      </c>
      <c r="F39" s="295">
        <v>8214</v>
      </c>
      <c r="G39" s="295">
        <v>8214</v>
      </c>
      <c r="H39" s="295"/>
      <c r="I39" s="295"/>
      <c r="J39" s="295"/>
      <c r="K39" s="295"/>
      <c r="L39" s="295"/>
      <c r="M39" s="295"/>
      <c r="N39" s="468"/>
      <c r="O39" s="295"/>
      <c r="P39" s="295"/>
      <c r="Q39" s="295"/>
      <c r="R39" s="295"/>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6"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t="15" outlineLevel="1">
      <c r="A41" s="522">
        <v>2</v>
      </c>
      <c r="B41" s="520" t="s">
        <v>96</v>
      </c>
      <c r="C41" s="291" t="s">
        <v>25</v>
      </c>
      <c r="D41" s="800">
        <v>92192</v>
      </c>
      <c r="E41" s="800">
        <v>90553</v>
      </c>
      <c r="F41" s="800">
        <v>90553</v>
      </c>
      <c r="G41" s="800">
        <v>90553</v>
      </c>
      <c r="H41" s="800"/>
      <c r="I41" s="800"/>
      <c r="J41" s="800"/>
      <c r="K41" s="800"/>
      <c r="L41" s="800"/>
      <c r="M41" s="800"/>
      <c r="N41" s="799"/>
      <c r="O41" s="800">
        <v>6</v>
      </c>
      <c r="P41" s="800">
        <v>6</v>
      </c>
      <c r="Q41" s="800">
        <v>6</v>
      </c>
      <c r="R41" s="800">
        <v>6</v>
      </c>
      <c r="S41" s="295"/>
      <c r="T41" s="295"/>
      <c r="U41" s="295"/>
      <c r="V41" s="295"/>
      <c r="W41" s="295"/>
      <c r="X41" s="295"/>
      <c r="Y41" s="410">
        <v>1</v>
      </c>
      <c r="Z41" s="410"/>
      <c r="AA41" s="410"/>
      <c r="AB41" s="410"/>
      <c r="AC41" s="410"/>
      <c r="AD41" s="410"/>
      <c r="AE41" s="410"/>
      <c r="AF41" s="410"/>
      <c r="AG41" s="410"/>
      <c r="AH41" s="410"/>
      <c r="AI41" s="410"/>
      <c r="AJ41" s="410"/>
      <c r="AK41" s="410"/>
      <c r="AL41" s="410"/>
      <c r="AM41" s="296">
        <f>SUM(Y41:AL41)</f>
        <v>1</v>
      </c>
    </row>
    <row r="42" spans="1:39" ht="15" outlineLevel="1">
      <c r="B42" s="294" t="s">
        <v>267</v>
      </c>
      <c r="C42" s="291" t="s">
        <v>163</v>
      </c>
      <c r="D42" s="295">
        <v>954</v>
      </c>
      <c r="E42" s="295">
        <v>942</v>
      </c>
      <c r="F42" s="295">
        <v>942</v>
      </c>
      <c r="G42" s="295">
        <v>942</v>
      </c>
      <c r="H42" s="295"/>
      <c r="I42" s="295"/>
      <c r="J42" s="295"/>
      <c r="K42" s="295"/>
      <c r="L42" s="295"/>
      <c r="M42" s="295"/>
      <c r="N42" s="468"/>
      <c r="O42" s="295"/>
      <c r="P42" s="295"/>
      <c r="Q42" s="295"/>
      <c r="R42" s="295"/>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6"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t="15" outlineLevel="1">
      <c r="A44" s="522">
        <v>3</v>
      </c>
      <c r="B44" s="520" t="s">
        <v>97</v>
      </c>
      <c r="C44" s="291" t="s">
        <v>25</v>
      </c>
      <c r="D44" s="295">
        <v>9575</v>
      </c>
      <c r="E44" s="295">
        <v>9575</v>
      </c>
      <c r="F44" s="295">
        <v>9575</v>
      </c>
      <c r="G44" s="295">
        <v>9262</v>
      </c>
      <c r="H44" s="295"/>
      <c r="I44" s="295"/>
      <c r="J44" s="295"/>
      <c r="K44" s="295"/>
      <c r="L44" s="295"/>
      <c r="M44" s="295"/>
      <c r="N44" s="291"/>
      <c r="O44" s="295">
        <v>2</v>
      </c>
      <c r="P44" s="295">
        <v>2</v>
      </c>
      <c r="Q44" s="295">
        <v>2</v>
      </c>
      <c r="R44" s="295">
        <v>1</v>
      </c>
      <c r="S44" s="295"/>
      <c r="T44" s="295"/>
      <c r="U44" s="295"/>
      <c r="V44" s="295"/>
      <c r="W44" s="295"/>
      <c r="X44" s="295"/>
      <c r="Y44" s="410">
        <v>1</v>
      </c>
      <c r="Z44" s="410"/>
      <c r="AA44" s="410"/>
      <c r="AB44" s="410"/>
      <c r="AC44" s="410"/>
      <c r="AD44" s="410"/>
      <c r="AE44" s="410"/>
      <c r="AF44" s="410"/>
      <c r="AG44" s="410"/>
      <c r="AH44" s="410"/>
      <c r="AI44" s="410"/>
      <c r="AJ44" s="410"/>
      <c r="AK44" s="410"/>
      <c r="AL44" s="410"/>
      <c r="AM44" s="296">
        <f>SUM(Y44:AL44)</f>
        <v>1</v>
      </c>
    </row>
    <row r="45" spans="1:39" ht="15" outlineLevel="1">
      <c r="B45" s="294" t="s">
        <v>267</v>
      </c>
      <c r="C45" s="291" t="s">
        <v>163</v>
      </c>
      <c r="D45" s="295"/>
      <c r="E45" s="295"/>
      <c r="F45" s="295"/>
      <c r="G45" s="295"/>
      <c r="H45" s="295"/>
      <c r="I45" s="295"/>
      <c r="J45" s="295"/>
      <c r="K45" s="295"/>
      <c r="L45" s="295"/>
      <c r="M45" s="295"/>
      <c r="N45" s="468"/>
      <c r="O45" s="295"/>
      <c r="P45" s="29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t="15"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t="15" outlineLevel="1">
      <c r="A47" s="522">
        <v>4</v>
      </c>
      <c r="B47" s="520" t="s">
        <v>675</v>
      </c>
      <c r="C47" s="291" t="s">
        <v>25</v>
      </c>
      <c r="D47" s="802">
        <v>35061</v>
      </c>
      <c r="E47" s="802">
        <v>35061</v>
      </c>
      <c r="F47" s="802">
        <v>35061</v>
      </c>
      <c r="G47" s="802">
        <v>35061</v>
      </c>
      <c r="H47" s="802"/>
      <c r="I47" s="802"/>
      <c r="J47" s="802"/>
      <c r="K47" s="802"/>
      <c r="L47" s="802"/>
      <c r="M47" s="802"/>
      <c r="N47" s="801"/>
      <c r="O47" s="802">
        <v>17</v>
      </c>
      <c r="P47" s="802">
        <v>17</v>
      </c>
      <c r="Q47" s="802">
        <v>17</v>
      </c>
      <c r="R47" s="802">
        <v>17</v>
      </c>
      <c r="S47" s="295"/>
      <c r="T47" s="295"/>
      <c r="U47" s="295"/>
      <c r="V47" s="295"/>
      <c r="W47" s="295"/>
      <c r="X47" s="295"/>
      <c r="Y47" s="410">
        <v>1</v>
      </c>
      <c r="Z47" s="410"/>
      <c r="AA47" s="410"/>
      <c r="AB47" s="410"/>
      <c r="AC47" s="410"/>
      <c r="AD47" s="410"/>
      <c r="AE47" s="410"/>
      <c r="AF47" s="410"/>
      <c r="AG47" s="410"/>
      <c r="AH47" s="410"/>
      <c r="AI47" s="410"/>
      <c r="AJ47" s="410"/>
      <c r="AK47" s="410"/>
      <c r="AL47" s="410"/>
      <c r="AM47" s="296">
        <f>SUM(Y47:AL47)</f>
        <v>1</v>
      </c>
    </row>
    <row r="48" spans="1:39" ht="15" outlineLevel="1">
      <c r="B48" s="294" t="s">
        <v>267</v>
      </c>
      <c r="C48" s="291" t="s">
        <v>163</v>
      </c>
      <c r="D48" s="295">
        <v>2058</v>
      </c>
      <c r="E48" s="295">
        <v>2058</v>
      </c>
      <c r="F48" s="295">
        <v>2058</v>
      </c>
      <c r="G48" s="295">
        <v>2058</v>
      </c>
      <c r="H48" s="295"/>
      <c r="I48" s="295"/>
      <c r="J48" s="295"/>
      <c r="K48" s="295"/>
      <c r="L48" s="295"/>
      <c r="M48" s="295"/>
      <c r="N48" s="468"/>
      <c r="O48" s="295"/>
      <c r="P48" s="295"/>
      <c r="Q48" s="295"/>
      <c r="R48" s="295"/>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t="15"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customHeight="1" outlineLevel="1">
      <c r="A50" s="522">
        <v>5</v>
      </c>
      <c r="B50" s="520" t="s">
        <v>98</v>
      </c>
      <c r="C50" s="291" t="s">
        <v>25</v>
      </c>
      <c r="D50" s="295"/>
      <c r="E50" s="295"/>
      <c r="F50" s="295"/>
      <c r="G50" s="295"/>
      <c r="H50" s="295"/>
      <c r="I50" s="295"/>
      <c r="J50" s="295"/>
      <c r="K50" s="295"/>
      <c r="L50" s="295"/>
      <c r="M50" s="295"/>
      <c r="N50" s="291"/>
      <c r="O50" s="295"/>
      <c r="P50" s="295"/>
      <c r="Q50" s="295"/>
      <c r="R50" s="295"/>
      <c r="S50" s="295"/>
      <c r="T50" s="295"/>
      <c r="U50" s="295"/>
      <c r="V50" s="295"/>
      <c r="W50" s="295"/>
      <c r="X50" s="295"/>
      <c r="Y50" s="410"/>
      <c r="Z50" s="410"/>
      <c r="AA50" s="410"/>
      <c r="AB50" s="410"/>
      <c r="AC50" s="410"/>
      <c r="AD50" s="410"/>
      <c r="AE50" s="410"/>
      <c r="AF50" s="410"/>
      <c r="AG50" s="410"/>
      <c r="AH50" s="410"/>
      <c r="AI50" s="410"/>
      <c r="AJ50" s="410"/>
      <c r="AK50" s="410"/>
      <c r="AL50" s="410"/>
      <c r="AM50" s="296">
        <f>SUM(Y50:AL50)</f>
        <v>0</v>
      </c>
    </row>
    <row r="51" spans="1:39" ht="15" outlineLevel="1">
      <c r="B51" s="294" t="s">
        <v>267</v>
      </c>
      <c r="C51" s="291" t="s">
        <v>163</v>
      </c>
      <c r="D51" s="295"/>
      <c r="E51" s="295"/>
      <c r="F51" s="295"/>
      <c r="G51" s="295"/>
      <c r="H51" s="295"/>
      <c r="I51" s="295"/>
      <c r="J51" s="295"/>
      <c r="K51" s="295"/>
      <c r="L51" s="295"/>
      <c r="M51" s="295"/>
      <c r="N51" s="468"/>
      <c r="O51" s="295"/>
      <c r="P51" s="295"/>
      <c r="Q51" s="295"/>
      <c r="R51" s="295"/>
      <c r="S51" s="295"/>
      <c r="T51" s="295"/>
      <c r="U51" s="295"/>
      <c r="V51" s="295"/>
      <c r="W51" s="295"/>
      <c r="X51" s="295"/>
      <c r="Y51" s="411">
        <f>Y50</f>
        <v>0</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t="15"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customHeight="1" outlineLevel="1">
      <c r="B53" s="319" t="s">
        <v>498</v>
      </c>
      <c r="C53" s="289"/>
      <c r="D53" s="289"/>
      <c r="E53" s="289"/>
      <c r="F53" s="289"/>
      <c r="G53" s="289"/>
      <c r="H53" s="289"/>
      <c r="I53" s="289"/>
      <c r="J53" s="289"/>
      <c r="K53" s="289"/>
      <c r="L53" s="289"/>
      <c r="M53" s="289"/>
      <c r="N53" s="290"/>
      <c r="O53" s="289"/>
      <c r="P53" s="289"/>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t="15" outlineLevel="1">
      <c r="A54" s="522">
        <v>6</v>
      </c>
      <c r="B54" s="520" t="s">
        <v>99</v>
      </c>
      <c r="C54" s="291" t="s">
        <v>25</v>
      </c>
      <c r="D54" s="295"/>
      <c r="E54" s="295"/>
      <c r="F54" s="295"/>
      <c r="G54" s="295"/>
      <c r="H54" s="295"/>
      <c r="I54" s="295"/>
      <c r="J54" s="295"/>
      <c r="K54" s="295"/>
      <c r="L54" s="295"/>
      <c r="M54" s="295"/>
      <c r="N54" s="295">
        <v>12</v>
      </c>
      <c r="O54" s="295"/>
      <c r="P54" s="29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ht="15" outlineLevel="1">
      <c r="B55" s="294" t="s">
        <v>267</v>
      </c>
      <c r="C55" s="291" t="s">
        <v>163</v>
      </c>
      <c r="D55" s="295"/>
      <c r="E55" s="295"/>
      <c r="F55" s="295"/>
      <c r="G55" s="295"/>
      <c r="H55" s="295"/>
      <c r="I55" s="295"/>
      <c r="J55" s="295"/>
      <c r="K55" s="295"/>
      <c r="L55" s="295"/>
      <c r="M55" s="295"/>
      <c r="N55" s="295">
        <f>N54</f>
        <v>12</v>
      </c>
      <c r="O55" s="295"/>
      <c r="P55" s="29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t="15"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customHeight="1" outlineLevel="1">
      <c r="A57" s="522">
        <v>7</v>
      </c>
      <c r="B57" s="520" t="s">
        <v>100</v>
      </c>
      <c r="C57" s="291" t="s">
        <v>25</v>
      </c>
      <c r="D57" s="803">
        <v>76066</v>
      </c>
      <c r="E57" s="803">
        <v>76066</v>
      </c>
      <c r="F57" s="803">
        <v>74697</v>
      </c>
      <c r="G57" s="803">
        <v>74697</v>
      </c>
      <c r="H57" s="803"/>
      <c r="I57" s="803"/>
      <c r="J57" s="803"/>
      <c r="K57" s="803"/>
      <c r="L57" s="803"/>
      <c r="M57" s="803"/>
      <c r="N57" s="803">
        <v>12</v>
      </c>
      <c r="O57" s="803">
        <v>1</v>
      </c>
      <c r="P57" s="803">
        <v>1</v>
      </c>
      <c r="Q57" s="803"/>
      <c r="R57" s="803"/>
      <c r="S57" s="295"/>
      <c r="T57" s="295"/>
      <c r="U57" s="295"/>
      <c r="V57" s="295"/>
      <c r="W57" s="295"/>
      <c r="X57" s="295"/>
      <c r="Y57" s="533"/>
      <c r="Z57" s="533">
        <v>1</v>
      </c>
      <c r="AA57" s="533"/>
      <c r="AB57" s="410"/>
      <c r="AC57" s="533"/>
      <c r="AD57" s="410"/>
      <c r="AE57" s="410"/>
      <c r="AF57" s="415"/>
      <c r="AG57" s="415"/>
      <c r="AH57" s="415"/>
      <c r="AI57" s="415"/>
      <c r="AJ57" s="415"/>
      <c r="AK57" s="415"/>
      <c r="AL57" s="415"/>
      <c r="AM57" s="296">
        <f>SUM(Y57:AL57)</f>
        <v>1</v>
      </c>
    </row>
    <row r="58" spans="1:39" ht="15" outlineLevel="1">
      <c r="B58" s="294" t="s">
        <v>267</v>
      </c>
      <c r="C58" s="291" t="s">
        <v>163</v>
      </c>
      <c r="D58" s="295">
        <v>-1013</v>
      </c>
      <c r="E58" s="295">
        <v>-1013</v>
      </c>
      <c r="F58" s="295">
        <v>356</v>
      </c>
      <c r="G58" s="295">
        <v>356</v>
      </c>
      <c r="H58" s="295"/>
      <c r="I58" s="295"/>
      <c r="J58" s="295"/>
      <c r="K58" s="295"/>
      <c r="L58" s="295"/>
      <c r="M58" s="295"/>
      <c r="N58" s="295">
        <f>N57</f>
        <v>12</v>
      </c>
      <c r="O58" s="295"/>
      <c r="P58" s="295"/>
      <c r="Q58" s="295"/>
      <c r="R58" s="295"/>
      <c r="S58" s="295"/>
      <c r="T58" s="295"/>
      <c r="U58" s="295"/>
      <c r="V58" s="295"/>
      <c r="W58" s="295"/>
      <c r="X58" s="295"/>
      <c r="Y58" s="411">
        <f>Y57</f>
        <v>0</v>
      </c>
      <c r="Z58" s="411">
        <f>Z57</f>
        <v>1</v>
      </c>
      <c r="AA58" s="411">
        <f t="shared" ref="AA58" si="66">AA57</f>
        <v>0</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t="15"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outlineLevel="1">
      <c r="A60" s="522">
        <v>8</v>
      </c>
      <c r="B60" s="520" t="s">
        <v>101</v>
      </c>
      <c r="C60" s="291" t="s">
        <v>25</v>
      </c>
      <c r="D60" s="295"/>
      <c r="E60" s="295"/>
      <c r="F60" s="295"/>
      <c r="G60" s="295"/>
      <c r="H60" s="295"/>
      <c r="I60" s="295"/>
      <c r="J60" s="295"/>
      <c r="K60" s="295"/>
      <c r="L60" s="295"/>
      <c r="M60" s="295"/>
      <c r="N60" s="295">
        <v>12</v>
      </c>
      <c r="O60" s="295"/>
      <c r="P60" s="295"/>
      <c r="Q60" s="295"/>
      <c r="R60" s="295"/>
      <c r="S60" s="295"/>
      <c r="T60" s="295"/>
      <c r="U60" s="295"/>
      <c r="V60" s="295"/>
      <c r="W60" s="295"/>
      <c r="X60" s="295"/>
      <c r="Y60" s="415"/>
      <c r="Z60" s="533"/>
      <c r="AA60" s="410"/>
      <c r="AB60" s="410"/>
      <c r="AC60" s="410"/>
      <c r="AD60" s="410"/>
      <c r="AE60" s="410"/>
      <c r="AF60" s="415"/>
      <c r="AG60" s="415"/>
      <c r="AH60" s="415"/>
      <c r="AI60" s="415"/>
      <c r="AJ60" s="415"/>
      <c r="AK60" s="415"/>
      <c r="AL60" s="415"/>
      <c r="AM60" s="296">
        <f>SUM(Y60:AL60)</f>
        <v>0</v>
      </c>
    </row>
    <row r="61" spans="1:39" ht="15" outlineLevel="1">
      <c r="B61" s="294" t="s">
        <v>267</v>
      </c>
      <c r="C61" s="291" t="s">
        <v>163</v>
      </c>
      <c r="D61" s="295"/>
      <c r="E61" s="295"/>
      <c r="F61" s="295"/>
      <c r="G61" s="295"/>
      <c r="H61" s="295"/>
      <c r="I61" s="295"/>
      <c r="J61" s="295"/>
      <c r="K61" s="295"/>
      <c r="L61" s="295"/>
      <c r="M61" s="295"/>
      <c r="N61" s="295">
        <f>N60</f>
        <v>12</v>
      </c>
      <c r="O61" s="295"/>
      <c r="P61" s="295"/>
      <c r="Q61" s="295"/>
      <c r="R61" s="295"/>
      <c r="S61" s="295"/>
      <c r="T61" s="295"/>
      <c r="U61" s="295"/>
      <c r="V61" s="295"/>
      <c r="W61" s="295"/>
      <c r="X61" s="295"/>
      <c r="Y61" s="411">
        <f>Y60</f>
        <v>0</v>
      </c>
      <c r="Z61" s="411">
        <f t="shared" ref="Z61" si="78">Z60</f>
        <v>0</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t="15"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outlineLevel="1">
      <c r="A63" s="522">
        <v>9</v>
      </c>
      <c r="B63" s="520" t="s">
        <v>102</v>
      </c>
      <c r="C63" s="291" t="s">
        <v>25</v>
      </c>
      <c r="D63" s="295"/>
      <c r="E63" s="295"/>
      <c r="F63" s="295"/>
      <c r="G63" s="295"/>
      <c r="H63" s="295"/>
      <c r="I63" s="295"/>
      <c r="J63" s="295"/>
      <c r="K63" s="295"/>
      <c r="L63" s="295"/>
      <c r="M63" s="295"/>
      <c r="N63" s="295">
        <v>12</v>
      </c>
      <c r="O63" s="295"/>
      <c r="P63" s="295"/>
      <c r="Q63" s="295"/>
      <c r="R63" s="295"/>
      <c r="S63" s="295"/>
      <c r="T63" s="295"/>
      <c r="U63" s="295"/>
      <c r="V63" s="295"/>
      <c r="W63" s="295"/>
      <c r="X63" s="295"/>
      <c r="Y63" s="415"/>
      <c r="Z63" s="410"/>
      <c r="AA63" s="410"/>
      <c r="AB63" s="410"/>
      <c r="AC63" s="410"/>
      <c r="AD63" s="410"/>
      <c r="AE63" s="410"/>
      <c r="AF63" s="415"/>
      <c r="AG63" s="415"/>
      <c r="AH63" s="415"/>
      <c r="AI63" s="415"/>
      <c r="AJ63" s="415"/>
      <c r="AK63" s="415"/>
      <c r="AL63" s="415"/>
      <c r="AM63" s="296">
        <f>SUM(Y63:AL63)</f>
        <v>0</v>
      </c>
    </row>
    <row r="64" spans="1:39" ht="15" outlineLevel="1">
      <c r="B64" s="294" t="s">
        <v>267</v>
      </c>
      <c r="C64" s="291" t="s">
        <v>163</v>
      </c>
      <c r="D64" s="295"/>
      <c r="E64" s="295"/>
      <c r="F64" s="295"/>
      <c r="G64" s="295"/>
      <c r="H64" s="295"/>
      <c r="I64" s="295"/>
      <c r="J64" s="295"/>
      <c r="K64" s="295"/>
      <c r="L64" s="295"/>
      <c r="M64" s="295"/>
      <c r="N64" s="295">
        <f>N63</f>
        <v>12</v>
      </c>
      <c r="O64" s="295"/>
      <c r="P64" s="295"/>
      <c r="Q64" s="295"/>
      <c r="R64" s="295"/>
      <c r="S64" s="295"/>
      <c r="T64" s="295"/>
      <c r="U64" s="295"/>
      <c r="V64" s="295"/>
      <c r="W64" s="295"/>
      <c r="X64" s="295"/>
      <c r="Y64" s="411">
        <f>Y63</f>
        <v>0</v>
      </c>
      <c r="Z64" s="411">
        <f t="shared" ref="Z64" si="91">Z63</f>
        <v>0</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t="15"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outlineLevel="1">
      <c r="A66" s="522">
        <v>10</v>
      </c>
      <c r="B66" s="520"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ht="15"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t="15"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6"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outlineLevel="1">
      <c r="A70" s="522">
        <v>11</v>
      </c>
      <c r="B70" s="520"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ht="15"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t="15"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30" outlineLevel="1">
      <c r="A73" s="522">
        <v>12</v>
      </c>
      <c r="B73" s="520"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ht="15" outlineLevel="1">
      <c r="B74" s="520"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t="15" outlineLevel="1">
      <c r="B75" s="520"/>
      <c r="C75" s="305"/>
      <c r="D75" s="291"/>
      <c r="E75" s="291"/>
      <c r="F75" s="291"/>
      <c r="G75" s="291"/>
      <c r="H75" s="291"/>
      <c r="I75" s="291"/>
      <c r="J75" s="291"/>
      <c r="K75" s="291"/>
      <c r="L75" s="291"/>
      <c r="M75" s="291"/>
      <c r="N75" s="291"/>
      <c r="O75" s="291"/>
      <c r="P75" s="291"/>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outlineLevel="1">
      <c r="A76" s="522">
        <v>13</v>
      </c>
      <c r="B76" s="520" t="s">
        <v>106</v>
      </c>
      <c r="C76" s="291" t="s">
        <v>25</v>
      </c>
      <c r="D76" s="295"/>
      <c r="E76" s="295"/>
      <c r="F76" s="295"/>
      <c r="G76" s="295"/>
      <c r="H76" s="295"/>
      <c r="I76" s="295"/>
      <c r="J76" s="295"/>
      <c r="K76" s="295"/>
      <c r="L76" s="295"/>
      <c r="M76" s="295"/>
      <c r="N76" s="295">
        <v>12</v>
      </c>
      <c r="O76" s="295"/>
      <c r="P76" s="295"/>
      <c r="Q76" s="295"/>
      <c r="R76" s="295"/>
      <c r="S76" s="295"/>
      <c r="T76" s="295"/>
      <c r="U76" s="295"/>
      <c r="V76" s="295"/>
      <c r="W76" s="295"/>
      <c r="X76" s="295"/>
      <c r="Y76" s="410"/>
      <c r="Z76" s="410"/>
      <c r="AA76" s="410"/>
      <c r="AB76" s="410"/>
      <c r="AC76" s="410"/>
      <c r="AD76" s="410"/>
      <c r="AE76" s="410"/>
      <c r="AF76" s="415"/>
      <c r="AG76" s="415"/>
      <c r="AH76" s="415"/>
      <c r="AI76" s="415"/>
      <c r="AJ76" s="415"/>
      <c r="AK76" s="415"/>
      <c r="AL76" s="415"/>
      <c r="AM76" s="296">
        <f>SUM(Y76:AL76)</f>
        <v>0</v>
      </c>
    </row>
    <row r="77" spans="1:39" ht="15" outlineLevel="1">
      <c r="B77" s="520" t="s">
        <v>267</v>
      </c>
      <c r="C77" s="291" t="s">
        <v>163</v>
      </c>
      <c r="D77" s="295"/>
      <c r="E77" s="295"/>
      <c r="F77" s="295"/>
      <c r="G77" s="295"/>
      <c r="H77" s="295"/>
      <c r="I77" s="295"/>
      <c r="J77" s="295"/>
      <c r="K77" s="295"/>
      <c r="L77" s="295"/>
      <c r="M77" s="295"/>
      <c r="N77" s="295">
        <f>N76</f>
        <v>12</v>
      </c>
      <c r="O77" s="295"/>
      <c r="P77" s="295"/>
      <c r="Q77" s="295"/>
      <c r="R77" s="295"/>
      <c r="S77" s="295"/>
      <c r="T77" s="295"/>
      <c r="U77" s="295"/>
      <c r="V77" s="295"/>
      <c r="W77" s="295"/>
      <c r="X77" s="295"/>
      <c r="Y77" s="411">
        <f>Y76</f>
        <v>0</v>
      </c>
      <c r="Z77" s="411">
        <f t="shared" ref="Z77:AL77" si="143">Z76</f>
        <v>0</v>
      </c>
      <c r="AA77" s="411">
        <f t="shared" si="143"/>
        <v>0</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t="15" outlineLevel="1">
      <c r="B78" s="520"/>
      <c r="C78" s="305"/>
      <c r="D78" s="291"/>
      <c r="E78" s="291"/>
      <c r="F78" s="291"/>
      <c r="G78" s="291"/>
      <c r="H78" s="291"/>
      <c r="I78" s="291"/>
      <c r="J78" s="291"/>
      <c r="K78" s="291"/>
      <c r="L78" s="291"/>
      <c r="M78" s="291"/>
      <c r="N78" s="291"/>
      <c r="O78" s="291"/>
      <c r="P78" s="291"/>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6"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ht="15" outlineLevel="1">
      <c r="A80" s="522">
        <v>14</v>
      </c>
      <c r="B80" s="315" t="s">
        <v>108</v>
      </c>
      <c r="C80" s="291" t="s">
        <v>25</v>
      </c>
      <c r="D80" s="804">
        <v>5872</v>
      </c>
      <c r="E80" s="804">
        <v>5136</v>
      </c>
      <c r="F80" s="804">
        <v>5032</v>
      </c>
      <c r="G80" s="804">
        <v>4928</v>
      </c>
      <c r="H80" s="804"/>
      <c r="I80" s="804"/>
      <c r="J80" s="804"/>
      <c r="K80" s="804"/>
      <c r="L80" s="804"/>
      <c r="M80" s="804"/>
      <c r="N80" s="804">
        <v>12</v>
      </c>
      <c r="O80" s="804">
        <v>1</v>
      </c>
      <c r="P80" s="804">
        <v>1</v>
      </c>
      <c r="Q80" s="804">
        <v>1</v>
      </c>
      <c r="R80" s="804">
        <v>1</v>
      </c>
      <c r="S80" s="295"/>
      <c r="T80" s="295"/>
      <c r="U80" s="295"/>
      <c r="V80" s="295"/>
      <c r="W80" s="295"/>
      <c r="X80" s="295"/>
      <c r="Y80" s="533">
        <v>1</v>
      </c>
      <c r="Z80" s="410"/>
      <c r="AA80" s="410"/>
      <c r="AB80" s="410"/>
      <c r="AC80" s="410"/>
      <c r="AD80" s="410"/>
      <c r="AE80" s="410"/>
      <c r="AF80" s="410"/>
      <c r="AG80" s="410"/>
      <c r="AH80" s="410"/>
      <c r="AI80" s="410"/>
      <c r="AJ80" s="410"/>
      <c r="AK80" s="410"/>
      <c r="AL80" s="410"/>
      <c r="AM80" s="296">
        <f>SUM(Y80:AL80)</f>
        <v>1</v>
      </c>
    </row>
    <row r="81" spans="1:40" ht="15" outlineLevel="1">
      <c r="B81" s="294" t="s">
        <v>267</v>
      </c>
      <c r="C81" s="291" t="s">
        <v>163</v>
      </c>
      <c r="D81" s="295"/>
      <c r="E81" s="295"/>
      <c r="F81" s="295"/>
      <c r="G81" s="295"/>
      <c r="H81" s="295"/>
      <c r="I81" s="295"/>
      <c r="J81" s="295"/>
      <c r="K81" s="295"/>
      <c r="L81" s="295"/>
      <c r="M81" s="295"/>
      <c r="N81" s="295">
        <f>N80</f>
        <v>12</v>
      </c>
      <c r="O81" s="295"/>
      <c r="P81" s="295"/>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t="15" outlineLevel="1">
      <c r="A82" s="523"/>
      <c r="B82" s="294"/>
      <c r="C82" s="291"/>
      <c r="D82" s="291"/>
      <c r="E82" s="291"/>
      <c r="F82" s="291"/>
      <c r="G82" s="291"/>
      <c r="H82" s="291"/>
      <c r="I82" s="291"/>
      <c r="J82" s="291"/>
      <c r="K82" s="291"/>
      <c r="L82" s="291"/>
      <c r="M82" s="291"/>
      <c r="N82" s="468"/>
      <c r="O82" s="291"/>
      <c r="P82" s="291"/>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29"/>
    </row>
    <row r="83" spans="1:40" s="309" customFormat="1" ht="15.6" outlineLevel="1">
      <c r="A83" s="523"/>
      <c r="B83" s="288" t="s">
        <v>490</v>
      </c>
      <c r="C83" s="291"/>
      <c r="D83" s="291"/>
      <c r="E83" s="291"/>
      <c r="F83" s="291"/>
      <c r="G83" s="291"/>
      <c r="H83" s="291"/>
      <c r="I83" s="291"/>
      <c r="J83" s="291"/>
      <c r="K83" s="291"/>
      <c r="L83" s="291"/>
      <c r="M83" s="291"/>
      <c r="N83" s="291"/>
      <c r="O83" s="291"/>
      <c r="P83" s="291"/>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0"/>
    </row>
    <row r="84" spans="1:40" ht="15" outlineLevel="1">
      <c r="A84" s="522">
        <v>15</v>
      </c>
      <c r="B84" s="294" t="s">
        <v>495</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ht="15"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t="15"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ht="15" outlineLevel="1">
      <c r="A87" s="522">
        <v>16</v>
      </c>
      <c r="B87" s="324" t="s">
        <v>491</v>
      </c>
      <c r="C87" s="291" t="s">
        <v>25</v>
      </c>
      <c r="D87" s="295"/>
      <c r="E87" s="295"/>
      <c r="F87" s="295"/>
      <c r="G87" s="295"/>
      <c r="H87" s="295"/>
      <c r="I87" s="295"/>
      <c r="J87" s="295"/>
      <c r="K87" s="295"/>
      <c r="L87" s="295"/>
      <c r="M87" s="295"/>
      <c r="N87" s="295">
        <v>0</v>
      </c>
      <c r="O87" s="295"/>
      <c r="P87" s="295"/>
      <c r="Q87" s="295"/>
      <c r="R87" s="295"/>
      <c r="S87" s="295"/>
      <c r="T87" s="295"/>
      <c r="U87" s="295"/>
      <c r="V87" s="295"/>
      <c r="W87" s="295"/>
      <c r="X87" s="295"/>
      <c r="Y87" s="410"/>
      <c r="Z87" s="410"/>
      <c r="AA87" s="410"/>
      <c r="AB87" s="410"/>
      <c r="AC87" s="410"/>
      <c r="AD87" s="410"/>
      <c r="AE87" s="410"/>
      <c r="AF87" s="410"/>
      <c r="AG87" s="410"/>
      <c r="AH87" s="410"/>
      <c r="AI87" s="410"/>
      <c r="AJ87" s="410"/>
      <c r="AK87" s="410"/>
      <c r="AL87" s="410"/>
      <c r="AM87" s="296">
        <f>SUM(Y87:AL87)</f>
        <v>0</v>
      </c>
    </row>
    <row r="88" spans="1:40" s="283" customFormat="1" ht="15" outlineLevel="1">
      <c r="A88" s="522"/>
      <c r="B88" s="324" t="s">
        <v>267</v>
      </c>
      <c r="C88" s="291" t="s">
        <v>163</v>
      </c>
      <c r="D88" s="295"/>
      <c r="E88" s="295"/>
      <c r="F88" s="295"/>
      <c r="G88" s="295"/>
      <c r="H88" s="295"/>
      <c r="I88" s="295"/>
      <c r="J88" s="295"/>
      <c r="K88" s="295"/>
      <c r="L88" s="295"/>
      <c r="M88" s="295"/>
      <c r="N88" s="295">
        <f>N87</f>
        <v>0</v>
      </c>
      <c r="O88" s="295"/>
      <c r="P88" s="295"/>
      <c r="Q88" s="295"/>
      <c r="R88" s="295"/>
      <c r="S88" s="295"/>
      <c r="T88" s="295"/>
      <c r="U88" s="295"/>
      <c r="V88" s="295"/>
      <c r="W88" s="295"/>
      <c r="X88" s="295"/>
      <c r="Y88" s="411">
        <f>Y87</f>
        <v>0</v>
      </c>
      <c r="Z88" s="411">
        <f t="shared" ref="Z88:AC88" si="158">Z87</f>
        <v>0</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t="15" outlineLevel="1">
      <c r="A89" s="522"/>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6" outlineLevel="1">
      <c r="B90" s="519" t="s">
        <v>496</v>
      </c>
      <c r="C90" s="320"/>
      <c r="D90" s="290"/>
      <c r="E90" s="289"/>
      <c r="F90" s="289"/>
      <c r="G90" s="289"/>
      <c r="H90" s="289"/>
      <c r="I90" s="289"/>
      <c r="J90" s="289"/>
      <c r="K90" s="289"/>
      <c r="L90" s="289"/>
      <c r="M90" s="289"/>
      <c r="N90" s="290"/>
      <c r="O90" s="289"/>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t="15" outlineLevel="1">
      <c r="A91" s="522">
        <v>17</v>
      </c>
      <c r="B91" s="520"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ht="15"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t="15"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ht="15" outlineLevel="1">
      <c r="A94" s="522">
        <v>18</v>
      </c>
      <c r="B94" s="520"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426"/>
      <c r="Z94" s="410"/>
      <c r="AA94" s="410"/>
      <c r="AB94" s="410"/>
      <c r="AC94" s="410"/>
      <c r="AD94" s="410"/>
      <c r="AE94" s="410"/>
      <c r="AF94" s="415"/>
      <c r="AG94" s="415"/>
      <c r="AH94" s="415"/>
      <c r="AI94" s="415"/>
      <c r="AJ94" s="415"/>
      <c r="AK94" s="415"/>
      <c r="AL94" s="415"/>
      <c r="AM94" s="296">
        <f>SUM(Y94:AL94)</f>
        <v>0</v>
      </c>
    </row>
    <row r="95" spans="1:40" ht="15"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411">
        <f>Y94</f>
        <v>0</v>
      </c>
      <c r="Z95" s="411">
        <f t="shared" ref="Z95" si="161">Z94</f>
        <v>0</v>
      </c>
      <c r="AA95" s="411">
        <f t="shared" ref="AA95" si="162">AA94</f>
        <v>0</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t="15"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ht="15" outlineLevel="1">
      <c r="A97" s="522">
        <v>19</v>
      </c>
      <c r="B97" s="520"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ht="15"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t="15"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ht="15" outlineLevel="1">
      <c r="A100" s="522">
        <v>20</v>
      </c>
      <c r="B100" s="520"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ht="15"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6"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6" outlineLevel="1">
      <c r="B103" s="518" t="s">
        <v>503</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6" outlineLevel="1">
      <c r="B104" s="288" t="s">
        <v>499</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t="15" outlineLevel="1">
      <c r="A105" s="522">
        <v>21</v>
      </c>
      <c r="B105" s="520"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ht="15"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t="15"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outlineLevel="1">
      <c r="A108" s="522">
        <v>22</v>
      </c>
      <c r="B108" s="520"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ht="15"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t="15"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outlineLevel="1">
      <c r="A111" s="522">
        <v>23</v>
      </c>
      <c r="B111" s="520"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ht="15"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t="15"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15" outlineLevel="1">
      <c r="A114" s="522">
        <v>24</v>
      </c>
      <c r="B114" s="520"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0"/>
      <c r="Z114" s="410"/>
      <c r="AA114" s="410"/>
      <c r="AB114" s="410"/>
      <c r="AC114" s="410"/>
      <c r="AD114" s="410"/>
      <c r="AE114" s="410"/>
      <c r="AF114" s="410"/>
      <c r="AG114" s="410"/>
      <c r="AH114" s="410"/>
      <c r="AI114" s="410"/>
      <c r="AJ114" s="410"/>
      <c r="AK114" s="410"/>
      <c r="AL114" s="410"/>
      <c r="AM114" s="296">
        <f>SUM(Y114:AL114)</f>
        <v>0</v>
      </c>
    </row>
    <row r="115" spans="1:39" ht="15"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411">
        <f>Y114</f>
        <v>0</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t="15"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6" outlineLevel="1">
      <c r="B117" s="288" t="s">
        <v>500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t="15" outlineLevel="1">
      <c r="A118" s="522">
        <v>25</v>
      </c>
      <c r="B118" s="520"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ht="15"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t="15"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ht="15" outlineLevel="1">
      <c r="A121" s="522">
        <v>26</v>
      </c>
      <c r="B121" s="520" t="s">
        <v>118</v>
      </c>
      <c r="C121" s="291" t="s">
        <v>25</v>
      </c>
      <c r="D121" s="295"/>
      <c r="E121" s="295"/>
      <c r="F121" s="295"/>
      <c r="G121" s="295"/>
      <c r="H121" s="295"/>
      <c r="I121" s="295"/>
      <c r="J121" s="295"/>
      <c r="K121" s="295"/>
      <c r="L121" s="295"/>
      <c r="M121" s="295"/>
      <c r="N121" s="295">
        <v>12</v>
      </c>
      <c r="O121" s="295"/>
      <c r="P121" s="295"/>
      <c r="Q121" s="295"/>
      <c r="R121" s="295"/>
      <c r="S121" s="295"/>
      <c r="T121" s="295"/>
      <c r="U121" s="295"/>
      <c r="V121" s="295"/>
      <c r="W121" s="295"/>
      <c r="X121" s="295"/>
      <c r="Y121" s="426"/>
      <c r="Z121" s="533"/>
      <c r="AA121" s="533"/>
      <c r="AB121" s="410"/>
      <c r="AC121" s="533"/>
      <c r="AD121" s="410"/>
      <c r="AE121" s="410"/>
      <c r="AF121" s="415"/>
      <c r="AG121" s="415"/>
      <c r="AH121" s="415"/>
      <c r="AI121" s="415"/>
      <c r="AJ121" s="415"/>
      <c r="AK121" s="415"/>
      <c r="AL121" s="415"/>
      <c r="AM121" s="296">
        <f>SUM(Y121:AL121)</f>
        <v>0</v>
      </c>
    </row>
    <row r="122" spans="1:39" ht="15" outlineLevel="1">
      <c r="B122" s="294" t="s">
        <v>267</v>
      </c>
      <c r="C122" s="291" t="s">
        <v>163</v>
      </c>
      <c r="D122" s="295"/>
      <c r="E122" s="295"/>
      <c r="F122" s="295"/>
      <c r="G122" s="295"/>
      <c r="H122" s="295"/>
      <c r="I122" s="295"/>
      <c r="J122" s="295"/>
      <c r="K122" s="295"/>
      <c r="L122" s="295"/>
      <c r="M122" s="295"/>
      <c r="N122" s="295">
        <f>N121</f>
        <v>12</v>
      </c>
      <c r="O122" s="295"/>
      <c r="P122" s="295"/>
      <c r="Q122" s="295"/>
      <c r="R122" s="295"/>
      <c r="S122" s="295"/>
      <c r="T122" s="295"/>
      <c r="U122" s="295"/>
      <c r="V122" s="295"/>
      <c r="W122" s="295"/>
      <c r="X122" s="295"/>
      <c r="Y122" s="411">
        <f>Y121</f>
        <v>0</v>
      </c>
      <c r="Z122" s="411">
        <f t="shared" ref="Z122" si="241">Z121</f>
        <v>0</v>
      </c>
      <c r="AA122" s="411">
        <f t="shared" ref="AA122" si="242">AA121</f>
        <v>0</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t="15"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outlineLevel="1">
      <c r="A124" s="522">
        <v>27</v>
      </c>
      <c r="B124" s="520"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ht="15"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t="15"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outlineLevel="1">
      <c r="A127" s="522">
        <v>28</v>
      </c>
      <c r="B127" s="520"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426"/>
      <c r="Z127" s="410"/>
      <c r="AA127" s="410"/>
      <c r="AB127" s="410"/>
      <c r="AC127" s="410"/>
      <c r="AD127" s="410"/>
      <c r="AE127" s="410"/>
      <c r="AF127" s="415"/>
      <c r="AG127" s="415"/>
      <c r="AH127" s="415"/>
      <c r="AI127" s="415"/>
      <c r="AJ127" s="415"/>
      <c r="AK127" s="415"/>
      <c r="AL127" s="415"/>
      <c r="AM127" s="296">
        <f>SUM(Y127:AL127)</f>
        <v>0</v>
      </c>
    </row>
    <row r="128" spans="1:39" ht="15"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411">
        <f>Y127</f>
        <v>0</v>
      </c>
      <c r="Z128" s="411">
        <f t="shared" ref="Z128" si="267">Z127</f>
        <v>0</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t="15"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outlineLevel="1">
      <c r="A130" s="522">
        <v>29</v>
      </c>
      <c r="B130" s="520"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t="15"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t="15"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outlineLevel="1">
      <c r="A133" s="522">
        <v>30</v>
      </c>
      <c r="B133" s="520"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t="15"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t="15"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outlineLevel="1">
      <c r="A136" s="522">
        <v>31</v>
      </c>
      <c r="B136" s="520"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t="15"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t="15" outlineLevel="1">
      <c r="B138" s="520"/>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customHeight="1" outlineLevel="1">
      <c r="A139" s="522">
        <v>32</v>
      </c>
      <c r="B139" s="520"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t="15"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t="15" outlineLevel="1">
      <c r="B141" s="520"/>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6" outlineLevel="1">
      <c r="B142" s="288" t="s">
        <v>501</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ht="15" outlineLevel="1">
      <c r="A143" s="522">
        <v>33</v>
      </c>
      <c r="B143" s="520"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ht="15"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t="15" outlineLevel="1">
      <c r="B145" s="520"/>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t="15" outlineLevel="1">
      <c r="A146" s="522">
        <v>34</v>
      </c>
      <c r="B146" s="520"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t="15"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t="15" outlineLevel="1">
      <c r="B148" s="520"/>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t="15" outlineLevel="1">
      <c r="A149" s="522">
        <v>35</v>
      </c>
      <c r="B149" s="520"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t="15"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t="15"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6" outlineLevel="1">
      <c r="B152" s="288" t="s">
        <v>502</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outlineLevel="1">
      <c r="A153" s="522">
        <v>36</v>
      </c>
      <c r="B153" s="520"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ht="15"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t="15" outlineLevel="1">
      <c r="B155" s="520"/>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outlineLevel="1">
      <c r="A156" s="522">
        <v>37</v>
      </c>
      <c r="B156" s="520"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t="15"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t="15" outlineLevel="1">
      <c r="B158" s="520"/>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t="15" outlineLevel="1">
      <c r="A159" s="522">
        <v>38</v>
      </c>
      <c r="B159" s="520"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t="15"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t="15" outlineLevel="1">
      <c r="B161" s="520"/>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outlineLevel="1">
      <c r="A162" s="522">
        <v>39</v>
      </c>
      <c r="B162" s="520"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t="15"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t="15" outlineLevel="1">
      <c r="B164" s="520"/>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outlineLevel="1">
      <c r="A165" s="522">
        <v>40</v>
      </c>
      <c r="B165" s="520"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t="15"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t="15" outlineLevel="1">
      <c r="B167" s="520"/>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outlineLevel="1">
      <c r="A168" s="522">
        <v>41</v>
      </c>
      <c r="B168" s="520"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t="15"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t="15" outlineLevel="1">
      <c r="B170" s="520"/>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30" outlineLevel="1">
      <c r="A171" s="522">
        <v>42</v>
      </c>
      <c r="B171" s="520"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t="15" outlineLevel="1">
      <c r="B172" s="294" t="s">
        <v>267</v>
      </c>
      <c r="C172" s="291" t="s">
        <v>163</v>
      </c>
      <c r="D172" s="295"/>
      <c r="E172" s="295"/>
      <c r="F172" s="295"/>
      <c r="G172" s="295"/>
      <c r="H172" s="295"/>
      <c r="I172" s="295"/>
      <c r="J172" s="295"/>
      <c r="K172" s="295"/>
      <c r="L172" s="295"/>
      <c r="M172" s="295"/>
      <c r="N172" s="468"/>
      <c r="O172" s="295"/>
      <c r="P172" s="29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t="15" outlineLevel="1">
      <c r="B173" s="520"/>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15" outlineLevel="1">
      <c r="A174" s="522">
        <v>43</v>
      </c>
      <c r="B174" s="520"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t="15"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t="15" outlineLevel="1">
      <c r="B176" s="520"/>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outlineLevel="1">
      <c r="A177" s="522">
        <v>44</v>
      </c>
      <c r="B177" s="520"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t="15"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t="15" outlineLevel="1">
      <c r="B179" s="520"/>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outlineLevel="1">
      <c r="A180" s="522">
        <v>45</v>
      </c>
      <c r="B180" s="520"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t="15"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t="15" outlineLevel="1">
      <c r="B182" s="520"/>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outlineLevel="1">
      <c r="A183" s="522">
        <v>46</v>
      </c>
      <c r="B183" s="520"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t="15"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t="15" outlineLevel="1">
      <c r="B185" s="520"/>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outlineLevel="1">
      <c r="A186" s="522">
        <v>47</v>
      </c>
      <c r="B186" s="520"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t="15"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t="15" outlineLevel="1">
      <c r="B188" s="520"/>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0" outlineLevel="1">
      <c r="A189" s="522">
        <v>48</v>
      </c>
      <c r="B189" s="520"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t="15"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t="15" outlineLevel="1">
      <c r="B191" s="520"/>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outlineLevel="1">
      <c r="A192" s="522">
        <v>49</v>
      </c>
      <c r="B192" s="520"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ht="15"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t="15"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6">
      <c r="B195" s="327" t="s">
        <v>271</v>
      </c>
      <c r="C195" s="329"/>
      <c r="D195" s="329">
        <f>SUM(D38:D193)</f>
        <v>279002</v>
      </c>
      <c r="E195" s="329"/>
      <c r="F195" s="329"/>
      <c r="G195" s="329"/>
      <c r="H195" s="329"/>
      <c r="I195" s="329"/>
      <c r="J195" s="329"/>
      <c r="K195" s="329"/>
      <c r="L195" s="329"/>
      <c r="M195" s="329"/>
      <c r="N195" s="329"/>
      <c r="O195" s="329">
        <f>SUM(O38:O193)</f>
        <v>30</v>
      </c>
      <c r="P195" s="329"/>
      <c r="Q195" s="329"/>
      <c r="R195" s="329"/>
      <c r="S195" s="329"/>
      <c r="T195" s="329"/>
      <c r="U195" s="329"/>
      <c r="V195" s="329"/>
      <c r="W195" s="329"/>
      <c r="X195" s="329"/>
      <c r="Y195" s="329">
        <f>IF(Y36="kWh",SUMPRODUCT(D38:D193,Y38:Y193))</f>
        <v>203949</v>
      </c>
      <c r="Z195" s="329">
        <f>IF(Z36="kWh",SUMPRODUCT(D38:D193,Z38:Z193))</f>
        <v>75053</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6">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ht="15">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ht="15">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1.37E-2</v>
      </c>
      <c r="Z198" s="341">
        <f>HLOOKUP(Z$35,'3.  Distribution Rates'!$C$122:$P$133,7,FALSE)</f>
        <v>9.9000000000000008E-3</v>
      </c>
      <c r="AA198" s="341">
        <f>HLOOKUP(AA$35,'3.  Distribution Rates'!$C$122:$P$133,7,FALSE)</f>
        <v>2.6025999999999998</v>
      </c>
      <c r="AB198" s="341">
        <f>HLOOKUP(AB$35,'3.  Distribution Rates'!$C$122:$P$133,7,FALSE)</f>
        <v>4.1740000000000004</v>
      </c>
      <c r="AC198" s="341">
        <f>HLOOKUP(AC$35,'3.  Distribution Rates'!$C$122:$P$133,7,FALSE)</f>
        <v>8.6999999999999994E-3</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ht="15">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8">
        <f>SUM(Y199:AL199)</f>
        <v>0</v>
      </c>
    </row>
    <row r="200" spans="2:39" ht="15">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8">
        <f>SUM(Y200:AL200)</f>
        <v>0</v>
      </c>
    </row>
    <row r="201" spans="2:39" ht="15">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1371.0412000000001</v>
      </c>
      <c r="Z201" s="378">
        <f>'4.  2011-2014 LRAM'!Z396*Z198</f>
        <v>2034.1108260000001</v>
      </c>
      <c r="AA201" s="378">
        <f>'4.  2011-2014 LRAM'!AA396*AA198</f>
        <v>0</v>
      </c>
      <c r="AB201" s="378">
        <f>'4.  2011-2014 LRAM'!AB396*AB198</f>
        <v>11415.055200000003</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8">
        <f>SUM(Y201:AL201)</f>
        <v>14820.207226000002</v>
      </c>
    </row>
    <row r="202" spans="2:39" ht="15">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3095.4054000000001</v>
      </c>
      <c r="Z202" s="378">
        <f>'4.  2011-2014 LRAM'!Z526*Z198</f>
        <v>460.16190000000006</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8">
        <f>SUM(Y202:AL202)</f>
        <v>3555.5673000000002</v>
      </c>
    </row>
    <row r="203" spans="2:39" ht="15">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2794.1013000000003</v>
      </c>
      <c r="Z203" s="378">
        <f>Z195*Z198</f>
        <v>743.02470000000005</v>
      </c>
      <c r="AA203" s="378">
        <f>AA195*AA198</f>
        <v>0</v>
      </c>
      <c r="AB203" s="378">
        <f t="shared" ref="AB203:AL203" si="553">AB195*AB198</f>
        <v>0</v>
      </c>
      <c r="AC203" s="378">
        <f t="shared" si="553"/>
        <v>0</v>
      </c>
      <c r="AD203" s="378">
        <f t="shared" si="553"/>
        <v>0</v>
      </c>
      <c r="AE203" s="378">
        <f t="shared" si="553"/>
        <v>0</v>
      </c>
      <c r="AF203" s="378">
        <f t="shared" si="553"/>
        <v>0</v>
      </c>
      <c r="AG203" s="378">
        <f t="shared" si="553"/>
        <v>0</v>
      </c>
      <c r="AH203" s="378">
        <f t="shared" si="553"/>
        <v>0</v>
      </c>
      <c r="AI203" s="378">
        <f t="shared" si="553"/>
        <v>0</v>
      </c>
      <c r="AJ203" s="378">
        <f t="shared" si="553"/>
        <v>0</v>
      </c>
      <c r="AK203" s="378">
        <f t="shared" si="553"/>
        <v>0</v>
      </c>
      <c r="AL203" s="378">
        <f t="shared" si="553"/>
        <v>0</v>
      </c>
      <c r="AM203" s="628">
        <f>SUM(Y203:AL203)</f>
        <v>3537.1260000000002</v>
      </c>
    </row>
    <row r="204" spans="2:39" ht="15.6">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7260.5479000000005</v>
      </c>
      <c r="Z204" s="346">
        <f>SUM(Z199:Z203)</f>
        <v>3237.2974260000001</v>
      </c>
      <c r="AA204" s="346">
        <f t="shared" ref="AA204:AE204" si="554">SUM(AA199:AA203)</f>
        <v>0</v>
      </c>
      <c r="AB204" s="346">
        <f t="shared" si="554"/>
        <v>11415.055200000003</v>
      </c>
      <c r="AC204" s="346">
        <f t="shared" si="554"/>
        <v>0</v>
      </c>
      <c r="AD204" s="346">
        <f t="shared" si="554"/>
        <v>0</v>
      </c>
      <c r="AE204" s="346">
        <f t="shared" si="554"/>
        <v>0</v>
      </c>
      <c r="AF204" s="346">
        <f>SUM(AF199:AF203)</f>
        <v>0</v>
      </c>
      <c r="AG204" s="346">
        <f>SUM(AG199:AG203)</f>
        <v>0</v>
      </c>
      <c r="AH204" s="346">
        <f t="shared" ref="AH204:AL204" si="555">SUM(AH199:AH203)</f>
        <v>0</v>
      </c>
      <c r="AI204" s="346">
        <f t="shared" si="555"/>
        <v>0</v>
      </c>
      <c r="AJ204" s="346">
        <f t="shared" si="555"/>
        <v>0</v>
      </c>
      <c r="AK204" s="346">
        <f t="shared" si="555"/>
        <v>0</v>
      </c>
      <c r="AL204" s="346">
        <f t="shared" si="555"/>
        <v>0</v>
      </c>
      <c r="AM204" s="407">
        <f>SUM(AM199:AM203)</f>
        <v>21912.900526000001</v>
      </c>
    </row>
    <row r="205" spans="2:39" ht="15.6">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6">Z196*Z198</f>
        <v>0</v>
      </c>
      <c r="AA205" s="347">
        <f t="shared" si="556"/>
        <v>0</v>
      </c>
      <c r="AB205" s="347">
        <f t="shared" si="556"/>
        <v>0</v>
      </c>
      <c r="AC205" s="347">
        <f t="shared" si="556"/>
        <v>0</v>
      </c>
      <c r="AD205" s="347">
        <f t="shared" si="556"/>
        <v>0</v>
      </c>
      <c r="AE205" s="347">
        <f t="shared" si="556"/>
        <v>0</v>
      </c>
      <c r="AF205" s="347">
        <f>AF196*AF198</f>
        <v>0</v>
      </c>
      <c r="AG205" s="347">
        <f t="shared" ref="AG205:AL205" si="557">AG196*AG198</f>
        <v>0</v>
      </c>
      <c r="AH205" s="347">
        <f t="shared" si="557"/>
        <v>0</v>
      </c>
      <c r="AI205" s="347">
        <f t="shared" si="557"/>
        <v>0</v>
      </c>
      <c r="AJ205" s="347">
        <f t="shared" si="557"/>
        <v>0</v>
      </c>
      <c r="AK205" s="347">
        <f t="shared" si="557"/>
        <v>0</v>
      </c>
      <c r="AL205" s="347">
        <f t="shared" si="557"/>
        <v>0</v>
      </c>
      <c r="AM205" s="407">
        <f>SUM(Y205:AL205)</f>
        <v>0</v>
      </c>
    </row>
    <row r="206" spans="2:39" ht="15.6">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21912.900526000001</v>
      </c>
    </row>
    <row r="207" spans="2:39" ht="15">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ht="15">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201027</v>
      </c>
      <c r="Z208" s="291">
        <f>SUMPRODUCT(E38:E193,Z38:Z193)</f>
        <v>75053</v>
      </c>
      <c r="AA208" s="291">
        <f>IF(AA36="kw",SUMPRODUCT(N38:N193,P38:P193,AA38:AA193),SUMPRODUCT(E38:E193,AA38:AA193))</f>
        <v>0</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ht="15">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200923</v>
      </c>
      <c r="Z209" s="291">
        <f>SUMPRODUCT(F38:F193,Z38:Z193)</f>
        <v>75053</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ht="15">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200506</v>
      </c>
      <c r="Z210" s="291">
        <f>SUMPRODUCT(G38:G193,Z38:Z193)</f>
        <v>75053</v>
      </c>
      <c r="AA210" s="291">
        <f>IF(AA36="kw",SUMPRODUCT(N38:N193,R38:R193,AA38:AA193),SUMPRODUCT(G38:G193,AA38:AA193))</f>
        <v>0</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ht="15">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ht="15">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585</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6">
      <c r="B214" s="438"/>
    </row>
    <row r="215" spans="1:39" ht="15.6">
      <c r="B215" s="438"/>
    </row>
    <row r="216" spans="1:39" ht="15.6">
      <c r="B216" s="280" t="s">
        <v>273</v>
      </c>
      <c r="C216" s="281"/>
      <c r="D216" s="589" t="s">
        <v>527</v>
      </c>
      <c r="E216" s="253"/>
      <c r="F216" s="589"/>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80" t="s">
        <v>211</v>
      </c>
      <c r="C217" s="882" t="s">
        <v>33</v>
      </c>
      <c r="D217" s="284" t="s">
        <v>422</v>
      </c>
      <c r="E217" s="884" t="s">
        <v>209</v>
      </c>
      <c r="F217" s="885"/>
      <c r="G217" s="885"/>
      <c r="H217" s="885"/>
      <c r="I217" s="885"/>
      <c r="J217" s="885"/>
      <c r="K217" s="885"/>
      <c r="L217" s="885"/>
      <c r="M217" s="886"/>
      <c r="N217" s="887" t="s">
        <v>213</v>
      </c>
      <c r="O217" s="284" t="s">
        <v>423</v>
      </c>
      <c r="P217" s="884" t="s">
        <v>212</v>
      </c>
      <c r="Q217" s="885"/>
      <c r="R217" s="885"/>
      <c r="S217" s="885"/>
      <c r="T217" s="885"/>
      <c r="U217" s="885"/>
      <c r="V217" s="885"/>
      <c r="W217" s="885"/>
      <c r="X217" s="886"/>
      <c r="Y217" s="877" t="s">
        <v>243</v>
      </c>
      <c r="Z217" s="878"/>
      <c r="AA217" s="878"/>
      <c r="AB217" s="878"/>
      <c r="AC217" s="878"/>
      <c r="AD217" s="878"/>
      <c r="AE217" s="878"/>
      <c r="AF217" s="878"/>
      <c r="AG217" s="878"/>
      <c r="AH217" s="878"/>
      <c r="AI217" s="878"/>
      <c r="AJ217" s="878"/>
      <c r="AK217" s="878"/>
      <c r="AL217" s="878"/>
      <c r="AM217" s="879"/>
    </row>
    <row r="218" spans="1:39" ht="60.75" customHeight="1">
      <c r="B218" s="881"/>
      <c r="C218" s="883"/>
      <c r="D218" s="285">
        <v>2016</v>
      </c>
      <c r="E218" s="285">
        <v>2017</v>
      </c>
      <c r="F218" s="285">
        <v>2018</v>
      </c>
      <c r="G218" s="285">
        <v>2019</v>
      </c>
      <c r="H218" s="285">
        <v>2020</v>
      </c>
      <c r="I218" s="285">
        <v>2021</v>
      </c>
      <c r="J218" s="285">
        <v>2022</v>
      </c>
      <c r="K218" s="285">
        <v>2023</v>
      </c>
      <c r="L218" s="285">
        <v>2024</v>
      </c>
      <c r="M218" s="285">
        <v>2025</v>
      </c>
      <c r="N218" s="888"/>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GS&gt;50kW</v>
      </c>
      <c r="AB218" s="285" t="str">
        <f>'1.  LRAMVA Summary'!G52</f>
        <v>Street Lighting</v>
      </c>
      <c r="AC218" s="285" t="str">
        <f>'1.  LRAMVA Summary'!H52</f>
        <v>Unmetered Scattered Load</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kWh</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6"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t="15"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t="15" outlineLevel="1">
      <c r="B222" s="294" t="s">
        <v>289</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58">Z221</f>
        <v>0</v>
      </c>
      <c r="AA222" s="411">
        <f t="shared" ref="AA222" si="559">AA221</f>
        <v>0</v>
      </c>
      <c r="AB222" s="411">
        <f t="shared" ref="AB222" si="560">AB221</f>
        <v>0</v>
      </c>
      <c r="AC222" s="411">
        <f t="shared" ref="AC222" si="561">AC221</f>
        <v>0</v>
      </c>
      <c r="AD222" s="411">
        <f t="shared" ref="AD222" si="562">AD221</f>
        <v>0</v>
      </c>
      <c r="AE222" s="411">
        <f t="shared" ref="AE222" si="563">AE221</f>
        <v>0</v>
      </c>
      <c r="AF222" s="411">
        <f t="shared" ref="AF222" si="564">AF221</f>
        <v>0</v>
      </c>
      <c r="AG222" s="411">
        <f t="shared" ref="AG222" si="565">AG221</f>
        <v>0</v>
      </c>
      <c r="AH222" s="411">
        <f t="shared" ref="AH222" si="566">AH221</f>
        <v>0</v>
      </c>
      <c r="AI222" s="411">
        <f t="shared" ref="AI222" si="567">AI221</f>
        <v>0</v>
      </c>
      <c r="AJ222" s="411">
        <f t="shared" ref="AJ222" si="568">AJ221</f>
        <v>0</v>
      </c>
      <c r="AK222" s="411">
        <f t="shared" ref="AK222" si="569">AK221</f>
        <v>0</v>
      </c>
      <c r="AL222" s="411">
        <f t="shared" ref="AL222" si="570">AL221</f>
        <v>0</v>
      </c>
      <c r="AM222" s="297"/>
    </row>
    <row r="223" spans="1:39" ht="15.6"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t="15"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t="15" outlineLevel="1">
      <c r="B225" s="294" t="s">
        <v>289</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1">Z224</f>
        <v>0</v>
      </c>
      <c r="AA225" s="411">
        <f t="shared" ref="AA225" si="572">AA224</f>
        <v>0</v>
      </c>
      <c r="AB225" s="411">
        <f t="shared" ref="AB225" si="573">AB224</f>
        <v>0</v>
      </c>
      <c r="AC225" s="411">
        <f t="shared" ref="AC225" si="574">AC224</f>
        <v>0</v>
      </c>
      <c r="AD225" s="411">
        <f t="shared" ref="AD225" si="575">AD224</f>
        <v>0</v>
      </c>
      <c r="AE225" s="411">
        <f t="shared" ref="AE225" si="576">AE224</f>
        <v>0</v>
      </c>
      <c r="AF225" s="411">
        <f t="shared" ref="AF225" si="577">AF224</f>
        <v>0</v>
      </c>
      <c r="AG225" s="411">
        <f t="shared" ref="AG225" si="578">AG224</f>
        <v>0</v>
      </c>
      <c r="AH225" s="411">
        <f t="shared" ref="AH225" si="579">AH224</f>
        <v>0</v>
      </c>
      <c r="AI225" s="411">
        <f t="shared" ref="AI225" si="580">AI224</f>
        <v>0</v>
      </c>
      <c r="AJ225" s="411">
        <f t="shared" ref="AJ225" si="581">AJ224</f>
        <v>0</v>
      </c>
      <c r="AK225" s="411">
        <f t="shared" ref="AK225" si="582">AK224</f>
        <v>0</v>
      </c>
      <c r="AL225" s="411">
        <f t="shared" ref="AL225" si="583">AL224</f>
        <v>0</v>
      </c>
      <c r="AM225" s="297"/>
    </row>
    <row r="226" spans="1:39" ht="15.6"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t="15"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t="15" outlineLevel="1">
      <c r="B228" s="294" t="s">
        <v>289</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4">Z227</f>
        <v>0</v>
      </c>
      <c r="AA228" s="411">
        <f t="shared" ref="AA228" si="585">AA227</f>
        <v>0</v>
      </c>
      <c r="AB228" s="411">
        <f t="shared" ref="AB228" si="586">AB227</f>
        <v>0</v>
      </c>
      <c r="AC228" s="411">
        <f t="shared" ref="AC228" si="587">AC227</f>
        <v>0</v>
      </c>
      <c r="AD228" s="411">
        <f t="shared" ref="AD228" si="588">AD227</f>
        <v>0</v>
      </c>
      <c r="AE228" s="411">
        <f t="shared" ref="AE228" si="589">AE227</f>
        <v>0</v>
      </c>
      <c r="AF228" s="411">
        <f t="shared" ref="AF228" si="590">AF227</f>
        <v>0</v>
      </c>
      <c r="AG228" s="411">
        <f t="shared" ref="AG228" si="591">AG227</f>
        <v>0</v>
      </c>
      <c r="AH228" s="411">
        <f t="shared" ref="AH228" si="592">AH227</f>
        <v>0</v>
      </c>
      <c r="AI228" s="411">
        <f t="shared" ref="AI228" si="593">AI227</f>
        <v>0</v>
      </c>
      <c r="AJ228" s="411">
        <f t="shared" ref="AJ228" si="594">AJ227</f>
        <v>0</v>
      </c>
      <c r="AK228" s="411">
        <f t="shared" ref="AK228" si="595">AK227</f>
        <v>0</v>
      </c>
      <c r="AL228" s="411">
        <f t="shared" ref="AL228" si="596">AL227</f>
        <v>0</v>
      </c>
      <c r="AM228" s="297"/>
    </row>
    <row r="229" spans="1:39" ht="15"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t="15" outlineLevel="1">
      <c r="A230" s="522">
        <v>4</v>
      </c>
      <c r="B230" s="520" t="s">
        <v>675</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t="15" outlineLevel="1">
      <c r="B231" s="294" t="s">
        <v>289</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7">Z230</f>
        <v>0</v>
      </c>
      <c r="AA231" s="411">
        <f t="shared" ref="AA231" si="598">AA230</f>
        <v>0</v>
      </c>
      <c r="AB231" s="411">
        <f t="shared" ref="AB231" si="599">AB230</f>
        <v>0</v>
      </c>
      <c r="AC231" s="411">
        <f t="shared" ref="AC231" si="600">AC230</f>
        <v>0</v>
      </c>
      <c r="AD231" s="411">
        <f t="shared" ref="AD231" si="601">AD230</f>
        <v>0</v>
      </c>
      <c r="AE231" s="411">
        <f t="shared" ref="AE231" si="602">AE230</f>
        <v>0</v>
      </c>
      <c r="AF231" s="411">
        <f t="shared" ref="AF231" si="603">AF230</f>
        <v>0</v>
      </c>
      <c r="AG231" s="411">
        <f t="shared" ref="AG231" si="604">AG230</f>
        <v>0</v>
      </c>
      <c r="AH231" s="411">
        <f t="shared" ref="AH231" si="605">AH230</f>
        <v>0</v>
      </c>
      <c r="AI231" s="411">
        <f t="shared" ref="AI231" si="606">AI230</f>
        <v>0</v>
      </c>
      <c r="AJ231" s="411">
        <f t="shared" ref="AJ231" si="607">AJ230</f>
        <v>0</v>
      </c>
      <c r="AK231" s="411">
        <f t="shared" ref="AK231" si="608">AK230</f>
        <v>0</v>
      </c>
      <c r="AL231" s="411">
        <f t="shared" ref="AL231" si="609">AL230</f>
        <v>0</v>
      </c>
      <c r="AM231" s="297"/>
    </row>
    <row r="232" spans="1:39" ht="15"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t="15" outlineLevel="1">
      <c r="B234" s="294" t="s">
        <v>289</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0">Z233</f>
        <v>0</v>
      </c>
      <c r="AA234" s="411">
        <f t="shared" ref="AA234" si="611">AA233</f>
        <v>0</v>
      </c>
      <c r="AB234" s="411">
        <f t="shared" ref="AB234" si="612">AB233</f>
        <v>0</v>
      </c>
      <c r="AC234" s="411">
        <f t="shared" ref="AC234" si="613">AC233</f>
        <v>0</v>
      </c>
      <c r="AD234" s="411">
        <f t="shared" ref="AD234" si="614">AD233</f>
        <v>0</v>
      </c>
      <c r="AE234" s="411">
        <f t="shared" ref="AE234" si="615">AE233</f>
        <v>0</v>
      </c>
      <c r="AF234" s="411">
        <f t="shared" ref="AF234" si="616">AF233</f>
        <v>0</v>
      </c>
      <c r="AG234" s="411">
        <f t="shared" ref="AG234" si="617">AG233</f>
        <v>0</v>
      </c>
      <c r="AH234" s="411">
        <f t="shared" ref="AH234" si="618">AH233</f>
        <v>0</v>
      </c>
      <c r="AI234" s="411">
        <f t="shared" ref="AI234" si="619">AI233</f>
        <v>0</v>
      </c>
      <c r="AJ234" s="411">
        <f t="shared" ref="AJ234" si="620">AJ233</f>
        <v>0</v>
      </c>
      <c r="AK234" s="411">
        <f t="shared" ref="AK234" si="621">AK233</f>
        <v>0</v>
      </c>
      <c r="AL234" s="411">
        <f t="shared" ref="AL234" si="622">AL233</f>
        <v>0</v>
      </c>
      <c r="AM234" s="297"/>
    </row>
    <row r="235" spans="1:39" ht="15"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6"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t="15"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t="15"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3">Z237</f>
        <v>0</v>
      </c>
      <c r="AA238" s="411">
        <f t="shared" ref="AA238" si="624">AA237</f>
        <v>0</v>
      </c>
      <c r="AB238" s="411">
        <f t="shared" ref="AB238" si="625">AB237</f>
        <v>0</v>
      </c>
      <c r="AC238" s="411">
        <f t="shared" ref="AC238" si="626">AC237</f>
        <v>0</v>
      </c>
      <c r="AD238" s="411">
        <f t="shared" ref="AD238" si="627">AD237</f>
        <v>0</v>
      </c>
      <c r="AE238" s="411">
        <f t="shared" ref="AE238" si="628">AE237</f>
        <v>0</v>
      </c>
      <c r="AF238" s="411">
        <f t="shared" ref="AF238" si="629">AF237</f>
        <v>0</v>
      </c>
      <c r="AG238" s="411">
        <f t="shared" ref="AG238" si="630">AG237</f>
        <v>0</v>
      </c>
      <c r="AH238" s="411">
        <f t="shared" ref="AH238" si="631">AH237</f>
        <v>0</v>
      </c>
      <c r="AI238" s="411">
        <f t="shared" ref="AI238" si="632">AI237</f>
        <v>0</v>
      </c>
      <c r="AJ238" s="411">
        <f t="shared" ref="AJ238" si="633">AJ237</f>
        <v>0</v>
      </c>
      <c r="AK238" s="411">
        <f t="shared" ref="AK238" si="634">AK237</f>
        <v>0</v>
      </c>
      <c r="AL238" s="411">
        <f t="shared" ref="AL238" si="635">AL237</f>
        <v>0</v>
      </c>
      <c r="AM238" s="311"/>
    </row>
    <row r="239" spans="1:39" ht="15"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t="15"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6">Z240</f>
        <v>0</v>
      </c>
      <c r="AA241" s="411">
        <f t="shared" ref="AA241" si="637">AA240</f>
        <v>0</v>
      </c>
      <c r="AB241" s="411">
        <f t="shared" ref="AB241" si="638">AB240</f>
        <v>0</v>
      </c>
      <c r="AC241" s="411">
        <f t="shared" ref="AC241" si="639">AC240</f>
        <v>0</v>
      </c>
      <c r="AD241" s="411">
        <f t="shared" ref="AD241" si="640">AD240</f>
        <v>0</v>
      </c>
      <c r="AE241" s="411">
        <f t="shared" ref="AE241" si="641">AE240</f>
        <v>0</v>
      </c>
      <c r="AF241" s="411">
        <f t="shared" ref="AF241" si="642">AF240</f>
        <v>0</v>
      </c>
      <c r="AG241" s="411">
        <f t="shared" ref="AG241" si="643">AG240</f>
        <v>0</v>
      </c>
      <c r="AH241" s="411">
        <f t="shared" ref="AH241" si="644">AH240</f>
        <v>0</v>
      </c>
      <c r="AI241" s="411">
        <f t="shared" ref="AI241" si="645">AI240</f>
        <v>0</v>
      </c>
      <c r="AJ241" s="411">
        <f t="shared" ref="AJ241" si="646">AJ240</f>
        <v>0</v>
      </c>
      <c r="AK241" s="411">
        <f t="shared" ref="AK241" si="647">AK240</f>
        <v>0</v>
      </c>
      <c r="AL241" s="411">
        <f t="shared" ref="AL241" si="648">AL240</f>
        <v>0</v>
      </c>
      <c r="AM241" s="311"/>
    </row>
    <row r="242" spans="1:39" ht="15"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t="15"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49">Z243</f>
        <v>0</v>
      </c>
      <c r="AA244" s="411">
        <f t="shared" ref="AA244" si="650">AA243</f>
        <v>0</v>
      </c>
      <c r="AB244" s="411">
        <f t="shared" ref="AB244" si="651">AB243</f>
        <v>0</v>
      </c>
      <c r="AC244" s="411">
        <f t="shared" ref="AC244" si="652">AC243</f>
        <v>0</v>
      </c>
      <c r="AD244" s="411">
        <f t="shared" ref="AD244" si="653">AD243</f>
        <v>0</v>
      </c>
      <c r="AE244" s="411">
        <f t="shared" ref="AE244" si="654">AE243</f>
        <v>0</v>
      </c>
      <c r="AF244" s="411">
        <f t="shared" ref="AF244" si="655">AF243</f>
        <v>0</v>
      </c>
      <c r="AG244" s="411">
        <f t="shared" ref="AG244" si="656">AG243</f>
        <v>0</v>
      </c>
      <c r="AH244" s="411">
        <f t="shared" ref="AH244" si="657">AH243</f>
        <v>0</v>
      </c>
      <c r="AI244" s="411">
        <f t="shared" ref="AI244" si="658">AI243</f>
        <v>0</v>
      </c>
      <c r="AJ244" s="411">
        <f t="shared" ref="AJ244" si="659">AJ243</f>
        <v>0</v>
      </c>
      <c r="AK244" s="411">
        <f t="shared" ref="AK244" si="660">AK243</f>
        <v>0</v>
      </c>
      <c r="AL244" s="411">
        <f t="shared" ref="AL244" si="661">AL243</f>
        <v>0</v>
      </c>
      <c r="AM244" s="311"/>
    </row>
    <row r="245" spans="1:39" ht="15"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t="15"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2">Z246</f>
        <v>0</v>
      </c>
      <c r="AA247" s="411">
        <f t="shared" ref="AA247" si="663">AA246</f>
        <v>0</v>
      </c>
      <c r="AB247" s="411">
        <f t="shared" ref="AB247" si="664">AB246</f>
        <v>0</v>
      </c>
      <c r="AC247" s="411">
        <f t="shared" ref="AC247" si="665">AC246</f>
        <v>0</v>
      </c>
      <c r="AD247" s="411">
        <f t="shared" ref="AD247" si="666">AD246</f>
        <v>0</v>
      </c>
      <c r="AE247" s="411">
        <f t="shared" ref="AE247" si="667">AE246</f>
        <v>0</v>
      </c>
      <c r="AF247" s="411">
        <f t="shared" ref="AF247" si="668">AF246</f>
        <v>0</v>
      </c>
      <c r="AG247" s="411">
        <f t="shared" ref="AG247" si="669">AG246</f>
        <v>0</v>
      </c>
      <c r="AH247" s="411">
        <f t="shared" ref="AH247" si="670">AH246</f>
        <v>0</v>
      </c>
      <c r="AI247" s="411">
        <f t="shared" ref="AI247" si="671">AI246</f>
        <v>0</v>
      </c>
      <c r="AJ247" s="411">
        <f t="shared" ref="AJ247" si="672">AJ246</f>
        <v>0</v>
      </c>
      <c r="AK247" s="411">
        <f t="shared" ref="AK247" si="673">AK246</f>
        <v>0</v>
      </c>
      <c r="AL247" s="411">
        <f t="shared" ref="AL247" si="674">AL246</f>
        <v>0</v>
      </c>
      <c r="AM247" s="311"/>
    </row>
    <row r="248" spans="1:39" ht="15"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t="15"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5">Z249</f>
        <v>0</v>
      </c>
      <c r="AA250" s="411">
        <f t="shared" ref="AA250" si="676">AA249</f>
        <v>0</v>
      </c>
      <c r="AB250" s="411">
        <f t="shared" ref="AB250" si="677">AB249</f>
        <v>0</v>
      </c>
      <c r="AC250" s="411">
        <f t="shared" ref="AC250" si="678">AC249</f>
        <v>0</v>
      </c>
      <c r="AD250" s="411">
        <f t="shared" ref="AD250" si="679">AD249</f>
        <v>0</v>
      </c>
      <c r="AE250" s="411">
        <f t="shared" ref="AE250" si="680">AE249</f>
        <v>0</v>
      </c>
      <c r="AF250" s="411">
        <f t="shared" ref="AF250" si="681">AF249</f>
        <v>0</v>
      </c>
      <c r="AG250" s="411">
        <f t="shared" ref="AG250" si="682">AG249</f>
        <v>0</v>
      </c>
      <c r="AH250" s="411">
        <f t="shared" ref="AH250" si="683">AH249</f>
        <v>0</v>
      </c>
      <c r="AI250" s="411">
        <f t="shared" ref="AI250" si="684">AI249</f>
        <v>0</v>
      </c>
      <c r="AJ250" s="411">
        <f t="shared" ref="AJ250" si="685">AJ249</f>
        <v>0</v>
      </c>
      <c r="AK250" s="411">
        <f t="shared" ref="AK250" si="686">AK249</f>
        <v>0</v>
      </c>
      <c r="AL250" s="411">
        <f t="shared" ref="AL250" si="687">AL249</f>
        <v>0</v>
      </c>
      <c r="AM250" s="311"/>
    </row>
    <row r="251" spans="1:39" ht="15"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6"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t="15"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88">Z253</f>
        <v>0</v>
      </c>
      <c r="AA254" s="411">
        <f t="shared" ref="AA254" si="689">AA253</f>
        <v>0</v>
      </c>
      <c r="AB254" s="411">
        <f t="shared" ref="AB254" si="690">AB253</f>
        <v>0</v>
      </c>
      <c r="AC254" s="411">
        <f t="shared" ref="AC254" si="691">AC253</f>
        <v>0</v>
      </c>
      <c r="AD254" s="411">
        <f t="shared" ref="AD254" si="692">AD253</f>
        <v>0</v>
      </c>
      <c r="AE254" s="411">
        <f t="shared" ref="AE254" si="693">AE253</f>
        <v>0</v>
      </c>
      <c r="AF254" s="411">
        <f t="shared" ref="AF254" si="694">AF253</f>
        <v>0</v>
      </c>
      <c r="AG254" s="411">
        <f t="shared" ref="AG254" si="695">AG253</f>
        <v>0</v>
      </c>
      <c r="AH254" s="411">
        <f t="shared" ref="AH254" si="696">AH253</f>
        <v>0</v>
      </c>
      <c r="AI254" s="411">
        <f t="shared" ref="AI254" si="697">AI253</f>
        <v>0</v>
      </c>
      <c r="AJ254" s="411">
        <f t="shared" ref="AJ254" si="698">AJ253</f>
        <v>0</v>
      </c>
      <c r="AK254" s="411">
        <f t="shared" ref="AK254" si="699">AK253</f>
        <v>0</v>
      </c>
      <c r="AL254" s="411">
        <f t="shared" ref="AL254" si="700">AL253</f>
        <v>0</v>
      </c>
      <c r="AM254" s="297"/>
    </row>
    <row r="255" spans="1:39" ht="15"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30"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t="15"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1">Z256</f>
        <v>0</v>
      </c>
      <c r="AA257" s="411">
        <f t="shared" ref="AA257" si="702">AA256</f>
        <v>0</v>
      </c>
      <c r="AB257" s="411">
        <f t="shared" ref="AB257" si="703">AB256</f>
        <v>0</v>
      </c>
      <c r="AC257" s="411">
        <f t="shared" ref="AC257" si="704">AC256</f>
        <v>0</v>
      </c>
      <c r="AD257" s="411">
        <f t="shared" ref="AD257" si="705">AD256</f>
        <v>0</v>
      </c>
      <c r="AE257" s="411">
        <f t="shared" ref="AE257" si="706">AE256</f>
        <v>0</v>
      </c>
      <c r="AF257" s="411">
        <f t="shared" ref="AF257" si="707">AF256</f>
        <v>0</v>
      </c>
      <c r="AG257" s="411">
        <f t="shared" ref="AG257" si="708">AG256</f>
        <v>0</v>
      </c>
      <c r="AH257" s="411">
        <f t="shared" ref="AH257" si="709">AH256</f>
        <v>0</v>
      </c>
      <c r="AI257" s="411">
        <f t="shared" ref="AI257" si="710">AI256</f>
        <v>0</v>
      </c>
      <c r="AJ257" s="411">
        <f t="shared" ref="AJ257" si="711">AJ256</f>
        <v>0</v>
      </c>
      <c r="AK257" s="411">
        <f t="shared" ref="AK257" si="712">AK256</f>
        <v>0</v>
      </c>
      <c r="AL257" s="411">
        <f t="shared" ref="AL257" si="713">AL256</f>
        <v>0</v>
      </c>
      <c r="AM257" s="297"/>
    </row>
    <row r="258" spans="1:40" ht="15"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t="15"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4">Z259</f>
        <v>0</v>
      </c>
      <c r="AA260" s="411">
        <f t="shared" ref="AA260" si="715">AA259</f>
        <v>0</v>
      </c>
      <c r="AB260" s="411">
        <f t="shared" ref="AB260" si="716">AB259</f>
        <v>0</v>
      </c>
      <c r="AC260" s="411">
        <f t="shared" ref="AC260" si="717">AC259</f>
        <v>0</v>
      </c>
      <c r="AD260" s="411">
        <f t="shared" ref="AD260" si="718">AD259</f>
        <v>0</v>
      </c>
      <c r="AE260" s="411">
        <f t="shared" ref="AE260" si="719">AE259</f>
        <v>0</v>
      </c>
      <c r="AF260" s="411">
        <f t="shared" ref="AF260" si="720">AF259</f>
        <v>0</v>
      </c>
      <c r="AG260" s="411">
        <f t="shared" ref="AG260" si="721">AG259</f>
        <v>0</v>
      </c>
      <c r="AH260" s="411">
        <f t="shared" ref="AH260" si="722">AH259</f>
        <v>0</v>
      </c>
      <c r="AI260" s="411">
        <f t="shared" ref="AI260" si="723">AI259</f>
        <v>0</v>
      </c>
      <c r="AJ260" s="411">
        <f t="shared" ref="AJ260" si="724">AJ259</f>
        <v>0</v>
      </c>
      <c r="AK260" s="411">
        <f t="shared" ref="AK260" si="725">AK259</f>
        <v>0</v>
      </c>
      <c r="AL260" s="411">
        <f t="shared" ref="AL260" si="726">AL259</f>
        <v>0</v>
      </c>
      <c r="AM260" s="306"/>
    </row>
    <row r="261" spans="1:40" ht="15"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6"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t="15"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t="15"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7">Z263</f>
        <v>0</v>
      </c>
      <c r="AA264" s="411">
        <f t="shared" ref="AA264" si="728">AA263</f>
        <v>0</v>
      </c>
      <c r="AB264" s="411">
        <f t="shared" ref="AB264" si="729">AB263</f>
        <v>0</v>
      </c>
      <c r="AC264" s="411">
        <f t="shared" ref="AC264" si="730">AC263</f>
        <v>0</v>
      </c>
      <c r="AD264" s="411">
        <f t="shared" ref="AD264" si="731">AD263</f>
        <v>0</v>
      </c>
      <c r="AE264" s="411">
        <f t="shared" ref="AE264" si="732">AE263</f>
        <v>0</v>
      </c>
      <c r="AF264" s="411">
        <f t="shared" ref="AF264" si="733">AF263</f>
        <v>0</v>
      </c>
      <c r="AG264" s="411">
        <f t="shared" ref="AG264" si="734">AG263</f>
        <v>0</v>
      </c>
      <c r="AH264" s="411">
        <f t="shared" ref="AH264" si="735">AH263</f>
        <v>0</v>
      </c>
      <c r="AI264" s="411">
        <f t="shared" ref="AI264" si="736">AI263</f>
        <v>0</v>
      </c>
      <c r="AJ264" s="411">
        <f t="shared" ref="AJ264" si="737">AJ263</f>
        <v>0</v>
      </c>
      <c r="AK264" s="411">
        <f t="shared" ref="AK264" si="738">AK263</f>
        <v>0</v>
      </c>
      <c r="AL264" s="411">
        <f t="shared" ref="AL264" si="739">AL263</f>
        <v>0</v>
      </c>
      <c r="AM264" s="297"/>
    </row>
    <row r="265" spans="1:40" ht="15"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29"/>
    </row>
    <row r="266" spans="1:40" s="309" customFormat="1" ht="15.6"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0"/>
    </row>
    <row r="267" spans="1:40" ht="15"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t="15"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0">Z267</f>
        <v>0</v>
      </c>
      <c r="AA268" s="411">
        <f t="shared" si="740"/>
        <v>0</v>
      </c>
      <c r="AB268" s="411">
        <f t="shared" si="740"/>
        <v>0</v>
      </c>
      <c r="AC268" s="411">
        <f t="shared" si="740"/>
        <v>0</v>
      </c>
      <c r="AD268" s="411">
        <f t="shared" si="740"/>
        <v>0</v>
      </c>
      <c r="AE268" s="411">
        <f t="shared" si="740"/>
        <v>0</v>
      </c>
      <c r="AF268" s="411">
        <f t="shared" si="740"/>
        <v>0</v>
      </c>
      <c r="AG268" s="411">
        <f t="shared" si="740"/>
        <v>0</v>
      </c>
      <c r="AH268" s="411">
        <f t="shared" si="740"/>
        <v>0</v>
      </c>
      <c r="AI268" s="411">
        <f t="shared" si="740"/>
        <v>0</v>
      </c>
      <c r="AJ268" s="411">
        <f t="shared" si="740"/>
        <v>0</v>
      </c>
      <c r="AK268" s="411">
        <f t="shared" si="740"/>
        <v>0</v>
      </c>
      <c r="AL268" s="411">
        <f t="shared" si="740"/>
        <v>0</v>
      </c>
      <c r="AM268" s="297"/>
    </row>
    <row r="269" spans="1:40" ht="15"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t="15"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t="15" outlineLevel="1">
      <c r="A271" s="522"/>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1">Z270</f>
        <v>0</v>
      </c>
      <c r="AA271" s="411">
        <f t="shared" si="741"/>
        <v>0</v>
      </c>
      <c r="AB271" s="411">
        <f t="shared" si="741"/>
        <v>0</v>
      </c>
      <c r="AC271" s="411">
        <f t="shared" si="741"/>
        <v>0</v>
      </c>
      <c r="AD271" s="411">
        <f t="shared" si="741"/>
        <v>0</v>
      </c>
      <c r="AE271" s="411">
        <f t="shared" si="741"/>
        <v>0</v>
      </c>
      <c r="AF271" s="411">
        <f t="shared" si="741"/>
        <v>0</v>
      </c>
      <c r="AG271" s="411">
        <f t="shared" si="741"/>
        <v>0</v>
      </c>
      <c r="AH271" s="411">
        <f t="shared" si="741"/>
        <v>0</v>
      </c>
      <c r="AI271" s="411">
        <f t="shared" si="741"/>
        <v>0</v>
      </c>
      <c r="AJ271" s="411">
        <f t="shared" si="741"/>
        <v>0</v>
      </c>
      <c r="AK271" s="411">
        <f t="shared" si="741"/>
        <v>0</v>
      </c>
      <c r="AL271" s="411">
        <f t="shared" si="741"/>
        <v>0</v>
      </c>
      <c r="AM271" s="297"/>
    </row>
    <row r="272" spans="1:40" s="283" customFormat="1" ht="15"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6"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15" outlineLevel="1">
      <c r="A274" s="522">
        <v>17</v>
      </c>
      <c r="B274" s="520"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ht="15"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742">Z274</f>
        <v>0</v>
      </c>
      <c r="AA275" s="411">
        <f t="shared" si="742"/>
        <v>0</v>
      </c>
      <c r="AB275" s="411">
        <f t="shared" si="742"/>
        <v>0</v>
      </c>
      <c r="AC275" s="411">
        <f t="shared" si="742"/>
        <v>0</v>
      </c>
      <c r="AD275" s="411">
        <f t="shared" si="742"/>
        <v>0</v>
      </c>
      <c r="AE275" s="411">
        <f t="shared" si="742"/>
        <v>0</v>
      </c>
      <c r="AF275" s="411">
        <f t="shared" si="742"/>
        <v>0</v>
      </c>
      <c r="AG275" s="411">
        <f t="shared" si="742"/>
        <v>0</v>
      </c>
      <c r="AH275" s="411">
        <f t="shared" si="742"/>
        <v>0</v>
      </c>
      <c r="AI275" s="411">
        <f t="shared" si="742"/>
        <v>0</v>
      </c>
      <c r="AJ275" s="411">
        <f t="shared" si="742"/>
        <v>0</v>
      </c>
      <c r="AK275" s="411">
        <f t="shared" si="742"/>
        <v>0</v>
      </c>
      <c r="AL275" s="411">
        <f t="shared" si="742"/>
        <v>0</v>
      </c>
      <c r="AM275" s="306"/>
    </row>
    <row r="276" spans="1:39" ht="15"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15"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ht="15" outlineLevel="1">
      <c r="B278" s="294" t="s">
        <v>289</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3">Z277</f>
        <v>0</v>
      </c>
      <c r="AA278" s="411">
        <f t="shared" si="743"/>
        <v>0</v>
      </c>
      <c r="AB278" s="411">
        <f t="shared" si="743"/>
        <v>0</v>
      </c>
      <c r="AC278" s="411">
        <f t="shared" si="743"/>
        <v>0</v>
      </c>
      <c r="AD278" s="411">
        <f t="shared" si="743"/>
        <v>0</v>
      </c>
      <c r="AE278" s="411">
        <f t="shared" si="743"/>
        <v>0</v>
      </c>
      <c r="AF278" s="411">
        <f t="shared" si="743"/>
        <v>0</v>
      </c>
      <c r="AG278" s="411">
        <f t="shared" si="743"/>
        <v>0</v>
      </c>
      <c r="AH278" s="411">
        <f t="shared" si="743"/>
        <v>0</v>
      </c>
      <c r="AI278" s="411">
        <f t="shared" si="743"/>
        <v>0</v>
      </c>
      <c r="AJ278" s="411">
        <f t="shared" si="743"/>
        <v>0</v>
      </c>
      <c r="AK278" s="411">
        <f t="shared" si="743"/>
        <v>0</v>
      </c>
      <c r="AL278" s="411">
        <f t="shared" si="743"/>
        <v>0</v>
      </c>
      <c r="AM278" s="306"/>
    </row>
    <row r="279" spans="1:39" ht="15"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15"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t="15" outlineLevel="1">
      <c r="B281" s="294" t="s">
        <v>289</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4">Z280</f>
        <v>0</v>
      </c>
      <c r="AA281" s="411">
        <f t="shared" si="744"/>
        <v>0</v>
      </c>
      <c r="AB281" s="411">
        <f t="shared" si="744"/>
        <v>0</v>
      </c>
      <c r="AC281" s="411">
        <f t="shared" si="744"/>
        <v>0</v>
      </c>
      <c r="AD281" s="411">
        <f t="shared" si="744"/>
        <v>0</v>
      </c>
      <c r="AE281" s="411">
        <f t="shared" si="744"/>
        <v>0</v>
      </c>
      <c r="AF281" s="411">
        <f t="shared" si="744"/>
        <v>0</v>
      </c>
      <c r="AG281" s="411">
        <f t="shared" si="744"/>
        <v>0</v>
      </c>
      <c r="AH281" s="411">
        <f t="shared" si="744"/>
        <v>0</v>
      </c>
      <c r="AI281" s="411">
        <f t="shared" si="744"/>
        <v>0</v>
      </c>
      <c r="AJ281" s="411">
        <f t="shared" si="744"/>
        <v>0</v>
      </c>
      <c r="AK281" s="411">
        <f t="shared" si="744"/>
        <v>0</v>
      </c>
      <c r="AL281" s="411">
        <f t="shared" si="744"/>
        <v>0</v>
      </c>
      <c r="AM281" s="297"/>
    </row>
    <row r="282" spans="1:39" ht="15"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ht="15"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t="15"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5">Y283</f>
        <v>0</v>
      </c>
      <c r="Z284" s="411">
        <f t="shared" si="745"/>
        <v>0</v>
      </c>
      <c r="AA284" s="411">
        <f t="shared" si="745"/>
        <v>0</v>
      </c>
      <c r="AB284" s="411">
        <f t="shared" si="745"/>
        <v>0</v>
      </c>
      <c r="AC284" s="411">
        <f t="shared" si="745"/>
        <v>0</v>
      </c>
      <c r="AD284" s="411">
        <f t="shared" si="745"/>
        <v>0</v>
      </c>
      <c r="AE284" s="411">
        <f t="shared" si="745"/>
        <v>0</v>
      </c>
      <c r="AF284" s="411">
        <f t="shared" si="745"/>
        <v>0</v>
      </c>
      <c r="AG284" s="411">
        <f t="shared" si="745"/>
        <v>0</v>
      </c>
      <c r="AH284" s="411">
        <f t="shared" si="745"/>
        <v>0</v>
      </c>
      <c r="AI284" s="411">
        <f t="shared" si="745"/>
        <v>0</v>
      </c>
      <c r="AJ284" s="411">
        <f t="shared" si="745"/>
        <v>0</v>
      </c>
      <c r="AK284" s="411">
        <f t="shared" si="745"/>
        <v>0</v>
      </c>
      <c r="AL284" s="411">
        <f t="shared" si="745"/>
        <v>0</v>
      </c>
      <c r="AM284" s="306"/>
    </row>
    <row r="285" spans="1:39" ht="15.6"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6"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6"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ht="15" outlineLevel="1">
      <c r="A288" s="522">
        <v>21</v>
      </c>
      <c r="B288" s="520" t="s">
        <v>113</v>
      </c>
      <c r="C288" s="291" t="s">
        <v>25</v>
      </c>
      <c r="D288" s="806">
        <v>424617</v>
      </c>
      <c r="E288" s="806">
        <v>424617</v>
      </c>
      <c r="F288" s="806">
        <v>424617</v>
      </c>
      <c r="G288" s="806"/>
      <c r="H288" s="806"/>
      <c r="I288" s="806"/>
      <c r="J288" s="806"/>
      <c r="K288" s="806"/>
      <c r="L288" s="806"/>
      <c r="M288" s="806"/>
      <c r="N288" s="805"/>
      <c r="O288" s="806">
        <v>28</v>
      </c>
      <c r="P288" s="806">
        <v>28</v>
      </c>
      <c r="Q288" s="806">
        <v>28</v>
      </c>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outlineLevel="1">
      <c r="B289" s="294" t="s">
        <v>289</v>
      </c>
      <c r="C289" s="291" t="s">
        <v>163</v>
      </c>
      <c r="D289" s="806">
        <v>47325</v>
      </c>
      <c r="E289" s="806">
        <v>47235</v>
      </c>
      <c r="F289" s="806">
        <v>47235</v>
      </c>
      <c r="G289" s="806"/>
      <c r="H289" s="806"/>
      <c r="I289" s="806"/>
      <c r="J289" s="806"/>
      <c r="K289" s="806"/>
      <c r="L289" s="806"/>
      <c r="M289" s="806"/>
      <c r="N289" s="805"/>
      <c r="O289" s="806">
        <v>23</v>
      </c>
      <c r="P289" s="806">
        <v>23</v>
      </c>
      <c r="Q289" s="806">
        <v>23</v>
      </c>
      <c r="R289" s="295"/>
      <c r="S289" s="295"/>
      <c r="T289" s="295"/>
      <c r="U289" s="295"/>
      <c r="V289" s="295"/>
      <c r="W289" s="295"/>
      <c r="X289" s="295"/>
      <c r="Y289" s="411">
        <f>Y288</f>
        <v>1</v>
      </c>
      <c r="Z289" s="411">
        <f t="shared" ref="Z289" si="746">Z288</f>
        <v>0</v>
      </c>
      <c r="AA289" s="411">
        <f t="shared" ref="AA289" si="747">AA288</f>
        <v>0</v>
      </c>
      <c r="AB289" s="411">
        <f t="shared" ref="AB289" si="748">AB288</f>
        <v>0</v>
      </c>
      <c r="AC289" s="411">
        <f t="shared" ref="AC289" si="749">AC288</f>
        <v>0</v>
      </c>
      <c r="AD289" s="411">
        <f t="shared" ref="AD289" si="750">AD288</f>
        <v>0</v>
      </c>
      <c r="AE289" s="411">
        <f t="shared" ref="AE289" si="751">AE288</f>
        <v>0</v>
      </c>
      <c r="AF289" s="411">
        <f t="shared" ref="AF289" si="752">AF288</f>
        <v>0</v>
      </c>
      <c r="AG289" s="411">
        <f t="shared" ref="AG289" si="753">AG288</f>
        <v>0</v>
      </c>
      <c r="AH289" s="411">
        <f t="shared" ref="AH289" si="754">AH288</f>
        <v>0</v>
      </c>
      <c r="AI289" s="411">
        <f t="shared" ref="AI289" si="755">AI288</f>
        <v>0</v>
      </c>
      <c r="AJ289" s="411">
        <f t="shared" ref="AJ289" si="756">AJ288</f>
        <v>0</v>
      </c>
      <c r="AK289" s="411">
        <f t="shared" ref="AK289" si="757">AK288</f>
        <v>0</v>
      </c>
      <c r="AL289" s="411">
        <f t="shared" ref="AL289" si="758">AL288</f>
        <v>0</v>
      </c>
      <c r="AM289" s="306"/>
    </row>
    <row r="290" spans="1:39" ht="15" outlineLevel="1">
      <c r="B290" s="294"/>
      <c r="C290" s="291"/>
      <c r="D290" s="805"/>
      <c r="E290" s="805"/>
      <c r="F290" s="805"/>
      <c r="G290" s="805"/>
      <c r="H290" s="805"/>
      <c r="I290" s="805"/>
      <c r="J290" s="805"/>
      <c r="K290" s="805"/>
      <c r="L290" s="805"/>
      <c r="M290" s="805"/>
      <c r="N290" s="805"/>
      <c r="O290" s="805"/>
      <c r="P290" s="805"/>
      <c r="Q290" s="805"/>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outlineLevel="1">
      <c r="A291" s="522">
        <v>22</v>
      </c>
      <c r="B291" s="520" t="s">
        <v>114</v>
      </c>
      <c r="C291" s="291" t="s">
        <v>25</v>
      </c>
      <c r="D291" s="806">
        <v>25834</v>
      </c>
      <c r="E291" s="806">
        <v>25834</v>
      </c>
      <c r="F291" s="806">
        <v>25834</v>
      </c>
      <c r="G291" s="806"/>
      <c r="H291" s="806"/>
      <c r="I291" s="806"/>
      <c r="J291" s="806"/>
      <c r="K291" s="806"/>
      <c r="L291" s="806"/>
      <c r="M291" s="806"/>
      <c r="N291" s="805"/>
      <c r="O291" s="806">
        <v>7</v>
      </c>
      <c r="P291" s="806">
        <v>7</v>
      </c>
      <c r="Q291" s="806">
        <v>7</v>
      </c>
      <c r="R291" s="295"/>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outlineLevel="1">
      <c r="B292" s="294" t="s">
        <v>289</v>
      </c>
      <c r="C292" s="291" t="s">
        <v>163</v>
      </c>
      <c r="D292" s="806"/>
      <c r="E292" s="806"/>
      <c r="F292" s="806"/>
      <c r="G292" s="806"/>
      <c r="H292" s="806"/>
      <c r="I292" s="806"/>
      <c r="J292" s="806"/>
      <c r="K292" s="806"/>
      <c r="L292" s="806"/>
      <c r="M292" s="806"/>
      <c r="N292" s="805"/>
      <c r="O292" s="806">
        <v>10</v>
      </c>
      <c r="P292" s="806">
        <v>10</v>
      </c>
      <c r="Q292" s="806">
        <v>10</v>
      </c>
      <c r="R292" s="295"/>
      <c r="S292" s="295"/>
      <c r="T292" s="295"/>
      <c r="U292" s="295"/>
      <c r="V292" s="295"/>
      <c r="W292" s="295"/>
      <c r="X292" s="295"/>
      <c r="Y292" s="411">
        <f>Y291</f>
        <v>1</v>
      </c>
      <c r="Z292" s="411">
        <f t="shared" ref="Z292" si="759">Z291</f>
        <v>0</v>
      </c>
      <c r="AA292" s="411">
        <f t="shared" ref="AA292" si="760">AA291</f>
        <v>0</v>
      </c>
      <c r="AB292" s="411">
        <f t="shared" ref="AB292" si="761">AB291</f>
        <v>0</v>
      </c>
      <c r="AC292" s="411">
        <f t="shared" ref="AC292" si="762">AC291</f>
        <v>0</v>
      </c>
      <c r="AD292" s="411">
        <f t="shared" ref="AD292" si="763">AD291</f>
        <v>0</v>
      </c>
      <c r="AE292" s="411">
        <f t="shared" ref="AE292" si="764">AE291</f>
        <v>0</v>
      </c>
      <c r="AF292" s="411">
        <f t="shared" ref="AF292" si="765">AF291</f>
        <v>0</v>
      </c>
      <c r="AG292" s="411">
        <f t="shared" ref="AG292" si="766">AG291</f>
        <v>0</v>
      </c>
      <c r="AH292" s="411">
        <f t="shared" ref="AH292" si="767">AH291</f>
        <v>0</v>
      </c>
      <c r="AI292" s="411">
        <f t="shared" ref="AI292" si="768">AI291</f>
        <v>0</v>
      </c>
      <c r="AJ292" s="411">
        <f t="shared" ref="AJ292" si="769">AJ291</f>
        <v>0</v>
      </c>
      <c r="AK292" s="411">
        <f t="shared" ref="AK292" si="770">AK291</f>
        <v>0</v>
      </c>
      <c r="AL292" s="411">
        <f t="shared" ref="AL292" si="771">AL291</f>
        <v>0</v>
      </c>
      <c r="AM292" s="306"/>
    </row>
    <row r="293" spans="1:39" ht="15" outlineLevel="1">
      <c r="B293" s="294"/>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outlineLevel="1">
      <c r="A294" s="522">
        <v>23</v>
      </c>
      <c r="B294" s="520" t="s">
        <v>115</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outlineLevel="1">
      <c r="B295" s="294" t="s">
        <v>289</v>
      </c>
      <c r="C295" s="291" t="s">
        <v>163</v>
      </c>
      <c r="D295" s="295"/>
      <c r="E295" s="295"/>
      <c r="F295" s="295"/>
      <c r="G295" s="295"/>
      <c r="H295" s="295"/>
      <c r="I295" s="295"/>
      <c r="J295" s="295"/>
      <c r="K295" s="295"/>
      <c r="L295" s="295"/>
      <c r="M295" s="295"/>
      <c r="N295" s="291"/>
      <c r="O295" s="295"/>
      <c r="P295" s="295"/>
      <c r="Q295" s="295"/>
      <c r="R295" s="295"/>
      <c r="S295" s="295"/>
      <c r="T295" s="295"/>
      <c r="U295" s="295"/>
      <c r="V295" s="295"/>
      <c r="W295" s="295"/>
      <c r="X295" s="295"/>
      <c r="Y295" s="411">
        <f>Y294</f>
        <v>0</v>
      </c>
      <c r="Z295" s="411">
        <f t="shared" ref="Z295" si="772">Z294</f>
        <v>0</v>
      </c>
      <c r="AA295" s="411">
        <f t="shared" ref="AA295" si="773">AA294</f>
        <v>0</v>
      </c>
      <c r="AB295" s="411">
        <f t="shared" ref="AB295" si="774">AB294</f>
        <v>0</v>
      </c>
      <c r="AC295" s="411">
        <f t="shared" ref="AC295" si="775">AC294</f>
        <v>0</v>
      </c>
      <c r="AD295" s="411">
        <f t="shared" ref="AD295" si="776">AD294</f>
        <v>0</v>
      </c>
      <c r="AE295" s="411">
        <f t="shared" ref="AE295" si="777">AE294</f>
        <v>0</v>
      </c>
      <c r="AF295" s="411">
        <f t="shared" ref="AF295" si="778">AF294</f>
        <v>0</v>
      </c>
      <c r="AG295" s="411">
        <f t="shared" ref="AG295" si="779">AG294</f>
        <v>0</v>
      </c>
      <c r="AH295" s="411">
        <f t="shared" ref="AH295" si="780">AH294</f>
        <v>0</v>
      </c>
      <c r="AI295" s="411">
        <f t="shared" ref="AI295" si="781">AI294</f>
        <v>0</v>
      </c>
      <c r="AJ295" s="411">
        <f t="shared" ref="AJ295" si="782">AJ294</f>
        <v>0</v>
      </c>
      <c r="AK295" s="411">
        <f t="shared" ref="AK295" si="783">AK294</f>
        <v>0</v>
      </c>
      <c r="AL295" s="411">
        <f t="shared" ref="AL295" si="784">AL294</f>
        <v>0</v>
      </c>
      <c r="AM295" s="306"/>
    </row>
    <row r="296" spans="1:39" ht="15" outlineLevel="1">
      <c r="B296" s="322"/>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15" outlineLevel="1">
      <c r="A297" s="522">
        <v>24</v>
      </c>
      <c r="B297" s="520" t="s">
        <v>116</v>
      </c>
      <c r="C297" s="291" t="s">
        <v>25</v>
      </c>
      <c r="D297" s="808">
        <v>12669</v>
      </c>
      <c r="E297" s="808">
        <v>12669</v>
      </c>
      <c r="F297" s="808">
        <v>12669</v>
      </c>
      <c r="G297" s="808"/>
      <c r="H297" s="295"/>
      <c r="I297" s="295"/>
      <c r="J297" s="295"/>
      <c r="K297" s="295"/>
      <c r="L297" s="295"/>
      <c r="M297" s="295"/>
      <c r="N297" s="291"/>
      <c r="O297" s="295"/>
      <c r="P297" s="295"/>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ht="15" outlineLevel="1">
      <c r="B298" s="294" t="s">
        <v>289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411">
        <f>Y297</f>
        <v>1</v>
      </c>
      <c r="Z298" s="411">
        <f t="shared" ref="Z298" si="785">Z297</f>
        <v>0</v>
      </c>
      <c r="AA298" s="411">
        <f t="shared" ref="AA298" si="786">AA297</f>
        <v>0</v>
      </c>
      <c r="AB298" s="411">
        <f t="shared" ref="AB298" si="787">AB297</f>
        <v>0</v>
      </c>
      <c r="AC298" s="411">
        <f t="shared" ref="AC298" si="788">AC297</f>
        <v>0</v>
      </c>
      <c r="AD298" s="411">
        <f t="shared" ref="AD298" si="789">AD297</f>
        <v>0</v>
      </c>
      <c r="AE298" s="411">
        <f t="shared" ref="AE298" si="790">AE297</f>
        <v>0</v>
      </c>
      <c r="AF298" s="411">
        <f t="shared" ref="AF298" si="791">AF297</f>
        <v>0</v>
      </c>
      <c r="AG298" s="411">
        <f t="shared" ref="AG298" si="792">AG297</f>
        <v>0</v>
      </c>
      <c r="AH298" s="411">
        <f t="shared" ref="AH298" si="793">AH297</f>
        <v>0</v>
      </c>
      <c r="AI298" s="411">
        <f t="shared" ref="AI298" si="794">AI297</f>
        <v>0</v>
      </c>
      <c r="AJ298" s="411">
        <f t="shared" ref="AJ298" si="795">AJ297</f>
        <v>0</v>
      </c>
      <c r="AK298" s="411">
        <f t="shared" ref="AK298" si="796">AK297</f>
        <v>0</v>
      </c>
      <c r="AL298" s="411">
        <f t="shared" ref="AL298" si="797">AL297</f>
        <v>0</v>
      </c>
      <c r="AM298" s="306"/>
    </row>
    <row r="299" spans="1:39" ht="15"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6" outlineLevel="1">
      <c r="B300" s="288" t="s">
        <v>500</v>
      </c>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ht="15" outlineLevel="1">
      <c r="A301" s="522">
        <v>25</v>
      </c>
      <c r="B301" s="520" t="s">
        <v>117</v>
      </c>
      <c r="C301" s="291" t="s">
        <v>25</v>
      </c>
      <c r="D301" s="809"/>
      <c r="E301" s="809"/>
      <c r="F301" s="809"/>
      <c r="G301" s="295"/>
      <c r="H301" s="295"/>
      <c r="I301" s="295"/>
      <c r="J301" s="295"/>
      <c r="K301" s="295"/>
      <c r="L301" s="295"/>
      <c r="M301" s="295"/>
      <c r="N301" s="295">
        <v>12</v>
      </c>
      <c r="O301" s="295"/>
      <c r="P301" s="295"/>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ht="15" outlineLevel="1">
      <c r="B302" s="294" t="s">
        <v>289</v>
      </c>
      <c r="C302" s="291" t="s">
        <v>163</v>
      </c>
      <c r="D302" s="809"/>
      <c r="E302" s="809"/>
      <c r="F302" s="809"/>
      <c r="G302" s="295"/>
      <c r="H302" s="295"/>
      <c r="I302" s="295"/>
      <c r="J302" s="295"/>
      <c r="K302" s="295"/>
      <c r="L302" s="295"/>
      <c r="M302" s="295"/>
      <c r="N302" s="295">
        <f>N301</f>
        <v>12</v>
      </c>
      <c r="O302" s="295"/>
      <c r="P302" s="295"/>
      <c r="Q302" s="295"/>
      <c r="R302" s="295"/>
      <c r="S302" s="295"/>
      <c r="T302" s="295"/>
      <c r="U302" s="295"/>
      <c r="V302" s="295"/>
      <c r="W302" s="295"/>
      <c r="X302" s="295"/>
      <c r="Y302" s="411">
        <f>Y301</f>
        <v>0</v>
      </c>
      <c r="Z302" s="411">
        <f t="shared" ref="Z302" si="798">Z301</f>
        <v>0</v>
      </c>
      <c r="AA302" s="411">
        <f t="shared" ref="AA302" si="799">AA301</f>
        <v>0</v>
      </c>
      <c r="AB302" s="411">
        <f t="shared" ref="AB302" si="800">AB301</f>
        <v>0</v>
      </c>
      <c r="AC302" s="411">
        <f t="shared" ref="AC302" si="801">AC301</f>
        <v>0</v>
      </c>
      <c r="AD302" s="411">
        <f t="shared" ref="AD302" si="802">AD301</f>
        <v>0</v>
      </c>
      <c r="AE302" s="411">
        <f t="shared" ref="AE302" si="803">AE301</f>
        <v>0</v>
      </c>
      <c r="AF302" s="411">
        <f t="shared" ref="AF302" si="804">AF301</f>
        <v>0</v>
      </c>
      <c r="AG302" s="411">
        <f t="shared" ref="AG302" si="805">AG301</f>
        <v>0</v>
      </c>
      <c r="AH302" s="411">
        <f t="shared" ref="AH302" si="806">AH301</f>
        <v>0</v>
      </c>
      <c r="AI302" s="411">
        <f t="shared" ref="AI302" si="807">AI301</f>
        <v>0</v>
      </c>
      <c r="AJ302" s="411">
        <f t="shared" ref="AJ302" si="808">AJ301</f>
        <v>0</v>
      </c>
      <c r="AK302" s="411">
        <f t="shared" ref="AK302" si="809">AK301</f>
        <v>0</v>
      </c>
      <c r="AL302" s="411">
        <f t="shared" ref="AL302" si="810">AL301</f>
        <v>0</v>
      </c>
      <c r="AM302" s="306"/>
    </row>
    <row r="303" spans="1:39" ht="15" outlineLevel="1">
      <c r="B303" s="294"/>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t="15" outlineLevel="1">
      <c r="A304" s="522">
        <v>26</v>
      </c>
      <c r="B304" s="520" t="s">
        <v>118</v>
      </c>
      <c r="C304" s="291" t="s">
        <v>25</v>
      </c>
      <c r="D304" s="810">
        <v>46886</v>
      </c>
      <c r="E304" s="810">
        <v>46886</v>
      </c>
      <c r="F304" s="810">
        <v>46886</v>
      </c>
      <c r="G304" s="808"/>
      <c r="H304" s="808"/>
      <c r="I304" s="808"/>
      <c r="J304" s="808"/>
      <c r="K304" s="808"/>
      <c r="L304" s="808"/>
      <c r="M304" s="808"/>
      <c r="N304" s="808">
        <v>12</v>
      </c>
      <c r="O304" s="808">
        <v>1</v>
      </c>
      <c r="P304" s="808">
        <v>1</v>
      </c>
      <c r="Q304" s="808">
        <v>1</v>
      </c>
      <c r="R304" s="295"/>
      <c r="S304" s="295"/>
      <c r="T304" s="295"/>
      <c r="U304" s="295"/>
      <c r="V304" s="295"/>
      <c r="W304" s="295"/>
      <c r="X304" s="295"/>
      <c r="Y304" s="426"/>
      <c r="Z304" s="410">
        <v>0.96</v>
      </c>
      <c r="AA304" s="410">
        <v>0.04</v>
      </c>
      <c r="AB304" s="410"/>
      <c r="AC304" s="410"/>
      <c r="AD304" s="410"/>
      <c r="AE304" s="410"/>
      <c r="AF304" s="410"/>
      <c r="AG304" s="415"/>
      <c r="AH304" s="415"/>
      <c r="AI304" s="415"/>
      <c r="AJ304" s="415"/>
      <c r="AK304" s="415"/>
      <c r="AL304" s="415"/>
      <c r="AM304" s="296">
        <f>SUM(Y304:AL304)</f>
        <v>1</v>
      </c>
    </row>
    <row r="305" spans="1:39" ht="15" outlineLevel="1">
      <c r="B305" s="294" t="s">
        <v>289</v>
      </c>
      <c r="C305" s="291" t="s">
        <v>163</v>
      </c>
      <c r="D305" s="810">
        <v>1098</v>
      </c>
      <c r="E305" s="810">
        <v>1098</v>
      </c>
      <c r="F305" s="810">
        <v>1098</v>
      </c>
      <c r="G305" s="808"/>
      <c r="H305" s="808"/>
      <c r="I305" s="808"/>
      <c r="J305" s="808"/>
      <c r="K305" s="808"/>
      <c r="L305" s="808"/>
      <c r="M305" s="808"/>
      <c r="N305" s="808">
        <f>N304</f>
        <v>12</v>
      </c>
      <c r="O305" s="808"/>
      <c r="P305" s="808"/>
      <c r="Q305" s="808"/>
      <c r="R305" s="295"/>
      <c r="S305" s="295"/>
      <c r="T305" s="295"/>
      <c r="U305" s="295"/>
      <c r="V305" s="295"/>
      <c r="W305" s="295"/>
      <c r="X305" s="295"/>
      <c r="Y305" s="411">
        <f>Y304</f>
        <v>0</v>
      </c>
      <c r="Z305" s="411">
        <f t="shared" ref="Z305" si="811">Z304</f>
        <v>0.96</v>
      </c>
      <c r="AA305" s="411">
        <f t="shared" ref="AA305" si="812">AA304</f>
        <v>0.04</v>
      </c>
      <c r="AB305" s="411">
        <f t="shared" ref="AB305" si="813">AB304</f>
        <v>0</v>
      </c>
      <c r="AC305" s="411">
        <f t="shared" ref="AC305" si="814">AC304</f>
        <v>0</v>
      </c>
      <c r="AD305" s="411">
        <f t="shared" ref="AD305" si="815">AD304</f>
        <v>0</v>
      </c>
      <c r="AE305" s="411">
        <f t="shared" ref="AE305" si="816">AE304</f>
        <v>0</v>
      </c>
      <c r="AF305" s="411">
        <f t="shared" ref="AF305" si="817">AF304</f>
        <v>0</v>
      </c>
      <c r="AG305" s="411">
        <f t="shared" ref="AG305" si="818">AG304</f>
        <v>0</v>
      </c>
      <c r="AH305" s="411">
        <f t="shared" ref="AH305" si="819">AH304</f>
        <v>0</v>
      </c>
      <c r="AI305" s="411">
        <f t="shared" ref="AI305" si="820">AI304</f>
        <v>0</v>
      </c>
      <c r="AJ305" s="411">
        <f t="shared" ref="AJ305" si="821">AJ304</f>
        <v>0</v>
      </c>
      <c r="AK305" s="411">
        <f t="shared" ref="AK305" si="822">AK304</f>
        <v>0</v>
      </c>
      <c r="AL305" s="411">
        <f t="shared" ref="AL305" si="823">AL304</f>
        <v>0</v>
      </c>
      <c r="AM305" s="306"/>
    </row>
    <row r="306" spans="1:39" ht="15" outlineLevel="1">
      <c r="B306" s="294"/>
      <c r="C306" s="291"/>
      <c r="D306" s="807"/>
      <c r="E306" s="807"/>
      <c r="F306" s="807"/>
      <c r="G306" s="807"/>
      <c r="H306" s="807"/>
      <c r="I306" s="807"/>
      <c r="J306" s="807"/>
      <c r="K306" s="807"/>
      <c r="L306" s="807"/>
      <c r="M306" s="807"/>
      <c r="N306" s="807"/>
      <c r="O306" s="807"/>
      <c r="P306" s="807"/>
      <c r="Q306" s="807"/>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outlineLevel="1">
      <c r="A307" s="522">
        <v>27</v>
      </c>
      <c r="B307" s="520" t="s">
        <v>119</v>
      </c>
      <c r="C307" s="291" t="s">
        <v>25</v>
      </c>
      <c r="D307" s="811">
        <v>51275</v>
      </c>
      <c r="E307" s="811">
        <v>51275</v>
      </c>
      <c r="F307" s="811">
        <v>51275</v>
      </c>
      <c r="G307" s="808"/>
      <c r="H307" s="808"/>
      <c r="I307" s="808"/>
      <c r="J307" s="808"/>
      <c r="K307" s="808"/>
      <c r="L307" s="808"/>
      <c r="M307" s="808"/>
      <c r="N307" s="808">
        <v>12</v>
      </c>
      <c r="O307" s="808">
        <v>11</v>
      </c>
      <c r="P307" s="808">
        <v>11</v>
      </c>
      <c r="Q307" s="808">
        <v>11</v>
      </c>
      <c r="R307" s="295"/>
      <c r="S307" s="295"/>
      <c r="T307" s="295"/>
      <c r="U307" s="295"/>
      <c r="V307" s="295"/>
      <c r="W307" s="295"/>
      <c r="X307" s="295"/>
      <c r="Y307" s="426"/>
      <c r="Z307" s="410">
        <v>1</v>
      </c>
      <c r="AA307" s="410"/>
      <c r="AB307" s="410"/>
      <c r="AC307" s="410"/>
      <c r="AD307" s="410"/>
      <c r="AE307" s="410"/>
      <c r="AF307" s="410"/>
      <c r="AG307" s="415"/>
      <c r="AH307" s="415"/>
      <c r="AI307" s="415"/>
      <c r="AJ307" s="415"/>
      <c r="AK307" s="415"/>
      <c r="AL307" s="415"/>
      <c r="AM307" s="296">
        <f>SUM(Y307:AL307)</f>
        <v>1</v>
      </c>
    </row>
    <row r="308" spans="1:39" ht="15" outlineLevel="1">
      <c r="B308" s="294" t="s">
        <v>289</v>
      </c>
      <c r="C308" s="291" t="s">
        <v>163</v>
      </c>
      <c r="D308" s="811">
        <v>9496</v>
      </c>
      <c r="E308" s="811">
        <v>9496</v>
      </c>
      <c r="F308" s="811">
        <v>9496</v>
      </c>
      <c r="G308" s="808"/>
      <c r="H308" s="808"/>
      <c r="I308" s="808"/>
      <c r="J308" s="808"/>
      <c r="K308" s="808"/>
      <c r="L308" s="808"/>
      <c r="M308" s="808"/>
      <c r="N308" s="808">
        <f>N307</f>
        <v>12</v>
      </c>
      <c r="O308" s="808">
        <v>3</v>
      </c>
      <c r="P308" s="808">
        <v>3</v>
      </c>
      <c r="Q308" s="808">
        <v>3</v>
      </c>
      <c r="R308" s="295"/>
      <c r="S308" s="295"/>
      <c r="T308" s="295"/>
      <c r="U308" s="295"/>
      <c r="V308" s="295"/>
      <c r="W308" s="295"/>
      <c r="X308" s="295"/>
      <c r="Y308" s="411">
        <f>Y307</f>
        <v>0</v>
      </c>
      <c r="Z308" s="411">
        <f t="shared" ref="Z308" si="824">Z307</f>
        <v>1</v>
      </c>
      <c r="AA308" s="411">
        <f t="shared" ref="AA308" si="825">AA307</f>
        <v>0</v>
      </c>
      <c r="AB308" s="411">
        <f t="shared" ref="AB308" si="826">AB307</f>
        <v>0</v>
      </c>
      <c r="AC308" s="411">
        <f t="shared" ref="AC308" si="827">AC307</f>
        <v>0</v>
      </c>
      <c r="AD308" s="411">
        <f t="shared" ref="AD308" si="828">AD307</f>
        <v>0</v>
      </c>
      <c r="AE308" s="411">
        <f t="shared" ref="AE308" si="829">AE307</f>
        <v>0</v>
      </c>
      <c r="AF308" s="411">
        <f t="shared" ref="AF308" si="830">AF307</f>
        <v>0</v>
      </c>
      <c r="AG308" s="411">
        <f t="shared" ref="AG308" si="831">AG307</f>
        <v>0</v>
      </c>
      <c r="AH308" s="411">
        <f t="shared" ref="AH308" si="832">AH307</f>
        <v>0</v>
      </c>
      <c r="AI308" s="411">
        <f t="shared" ref="AI308" si="833">AI307</f>
        <v>0</v>
      </c>
      <c r="AJ308" s="411">
        <f t="shared" ref="AJ308" si="834">AJ307</f>
        <v>0</v>
      </c>
      <c r="AK308" s="411">
        <f t="shared" ref="AK308" si="835">AK307</f>
        <v>0</v>
      </c>
      <c r="AL308" s="411">
        <f t="shared" ref="AL308" si="836">AL307</f>
        <v>0</v>
      </c>
      <c r="AM308" s="306"/>
    </row>
    <row r="309" spans="1:39" ht="15"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outlineLevel="1">
      <c r="A310" s="522">
        <v>28</v>
      </c>
      <c r="B310" s="520" t="s">
        <v>120</v>
      </c>
      <c r="C310" s="291" t="s">
        <v>25</v>
      </c>
      <c r="D310" s="295"/>
      <c r="E310" s="295"/>
      <c r="F310" s="295"/>
      <c r="G310" s="295"/>
      <c r="H310" s="295"/>
      <c r="I310" s="295"/>
      <c r="J310" s="295"/>
      <c r="K310" s="295"/>
      <c r="L310" s="295"/>
      <c r="M310" s="295"/>
      <c r="N310" s="295">
        <v>12</v>
      </c>
      <c r="O310" s="295"/>
      <c r="P310" s="295"/>
      <c r="Q310" s="295"/>
      <c r="R310" s="295"/>
      <c r="S310" s="295"/>
      <c r="T310" s="295"/>
      <c r="U310" s="295"/>
      <c r="V310" s="295"/>
      <c r="W310" s="295"/>
      <c r="X310" s="295"/>
      <c r="Y310" s="426"/>
      <c r="Z310" s="410"/>
      <c r="AA310" s="410"/>
      <c r="AB310" s="410"/>
      <c r="AC310" s="410"/>
      <c r="AD310" s="410"/>
      <c r="AE310" s="410"/>
      <c r="AF310" s="410"/>
      <c r="AG310" s="415"/>
      <c r="AH310" s="415"/>
      <c r="AI310" s="415"/>
      <c r="AJ310" s="415"/>
      <c r="AK310" s="415"/>
      <c r="AL310" s="415"/>
      <c r="AM310" s="296">
        <f>SUM(Y310:AL310)</f>
        <v>0</v>
      </c>
    </row>
    <row r="311" spans="1:39" ht="15" outlineLevel="1">
      <c r="B311" s="294" t="s">
        <v>289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411">
        <f>Y310</f>
        <v>0</v>
      </c>
      <c r="Z311" s="411">
        <f t="shared" ref="Z311" si="837">Z310</f>
        <v>0</v>
      </c>
      <c r="AA311" s="411">
        <f t="shared" ref="AA311" si="838">AA310</f>
        <v>0</v>
      </c>
      <c r="AB311" s="411">
        <f t="shared" ref="AB311" si="839">AB310</f>
        <v>0</v>
      </c>
      <c r="AC311" s="411">
        <f t="shared" ref="AC311" si="840">AC310</f>
        <v>0</v>
      </c>
      <c r="AD311" s="411">
        <f t="shared" ref="AD311" si="841">AD310</f>
        <v>0</v>
      </c>
      <c r="AE311" s="411">
        <f t="shared" ref="AE311" si="842">AE310</f>
        <v>0</v>
      </c>
      <c r="AF311" s="411">
        <f t="shared" ref="AF311" si="843">AF310</f>
        <v>0</v>
      </c>
      <c r="AG311" s="411">
        <f t="shared" ref="AG311" si="844">AG310</f>
        <v>0</v>
      </c>
      <c r="AH311" s="411">
        <f t="shared" ref="AH311" si="845">AH310</f>
        <v>0</v>
      </c>
      <c r="AI311" s="411">
        <f t="shared" ref="AI311" si="846">AI310</f>
        <v>0</v>
      </c>
      <c r="AJ311" s="411">
        <f t="shared" ref="AJ311" si="847">AJ310</f>
        <v>0</v>
      </c>
      <c r="AK311" s="411">
        <f t="shared" ref="AK311" si="848">AK310</f>
        <v>0</v>
      </c>
      <c r="AL311" s="411">
        <f t="shared" ref="AL311" si="849">AL310</f>
        <v>0</v>
      </c>
      <c r="AM311" s="306"/>
    </row>
    <row r="312" spans="1:39" ht="15"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outlineLevel="1">
      <c r="A313" s="522">
        <v>29</v>
      </c>
      <c r="B313" s="520" t="s">
        <v>121</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t="15" outlineLevel="1">
      <c r="B314" s="294" t="s">
        <v>289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411">
        <f>Y313</f>
        <v>0</v>
      </c>
      <c r="Z314" s="411">
        <f t="shared" ref="Z314" si="850">Z313</f>
        <v>0</v>
      </c>
      <c r="AA314" s="411">
        <f t="shared" ref="AA314" si="851">AA313</f>
        <v>0</v>
      </c>
      <c r="AB314" s="411">
        <f t="shared" ref="AB314" si="852">AB313</f>
        <v>0</v>
      </c>
      <c r="AC314" s="411">
        <f t="shared" ref="AC314" si="853">AC313</f>
        <v>0</v>
      </c>
      <c r="AD314" s="411">
        <f t="shared" ref="AD314" si="854">AD313</f>
        <v>0</v>
      </c>
      <c r="AE314" s="411">
        <f t="shared" ref="AE314" si="855">AE313</f>
        <v>0</v>
      </c>
      <c r="AF314" s="411">
        <f t="shared" ref="AF314" si="856">AF313</f>
        <v>0</v>
      </c>
      <c r="AG314" s="411">
        <f t="shared" ref="AG314" si="857">AG313</f>
        <v>0</v>
      </c>
      <c r="AH314" s="411">
        <f t="shared" ref="AH314" si="858">AH313</f>
        <v>0</v>
      </c>
      <c r="AI314" s="411">
        <f t="shared" ref="AI314" si="859">AI313</f>
        <v>0</v>
      </c>
      <c r="AJ314" s="411">
        <f t="shared" ref="AJ314" si="860">AJ313</f>
        <v>0</v>
      </c>
      <c r="AK314" s="411">
        <f t="shared" ref="AK314" si="861">AK313</f>
        <v>0</v>
      </c>
      <c r="AL314" s="411">
        <f t="shared" ref="AL314" si="862">AL313</f>
        <v>0</v>
      </c>
      <c r="AM314" s="306"/>
    </row>
    <row r="315" spans="1:39" ht="15"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outlineLevel="1">
      <c r="A316" s="522">
        <v>30</v>
      </c>
      <c r="B316" s="520" t="s">
        <v>122</v>
      </c>
      <c r="C316" s="291" t="s">
        <v>25</v>
      </c>
      <c r="D316" s="295"/>
      <c r="E316" s="295"/>
      <c r="F316" s="295"/>
      <c r="G316" s="295"/>
      <c r="H316" s="295"/>
      <c r="I316" s="295"/>
      <c r="J316" s="295"/>
      <c r="K316" s="295"/>
      <c r="L316" s="295"/>
      <c r="M316" s="295"/>
      <c r="N316" s="295">
        <v>12</v>
      </c>
      <c r="O316" s="295"/>
      <c r="P316" s="295"/>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ht="15" outlineLevel="1">
      <c r="B317" s="294" t="s">
        <v>289</v>
      </c>
      <c r="C317" s="291" t="s">
        <v>163</v>
      </c>
      <c r="D317" s="295"/>
      <c r="E317" s="295"/>
      <c r="F317" s="295"/>
      <c r="G317" s="295"/>
      <c r="H317" s="295"/>
      <c r="I317" s="295"/>
      <c r="J317" s="295"/>
      <c r="K317" s="295"/>
      <c r="L317" s="295"/>
      <c r="M317" s="295"/>
      <c r="N317" s="295">
        <f>N316</f>
        <v>12</v>
      </c>
      <c r="O317" s="295"/>
      <c r="P317" s="295"/>
      <c r="Q317" s="295"/>
      <c r="R317" s="295"/>
      <c r="S317" s="295"/>
      <c r="T317" s="295"/>
      <c r="U317" s="295"/>
      <c r="V317" s="295"/>
      <c r="W317" s="295"/>
      <c r="X317" s="295"/>
      <c r="Y317" s="411">
        <f>Y316</f>
        <v>0</v>
      </c>
      <c r="Z317" s="411">
        <f t="shared" ref="Z317" si="863">Z316</f>
        <v>0</v>
      </c>
      <c r="AA317" s="411">
        <f t="shared" ref="AA317" si="864">AA316</f>
        <v>0</v>
      </c>
      <c r="AB317" s="411">
        <f t="shared" ref="AB317" si="865">AB316</f>
        <v>0</v>
      </c>
      <c r="AC317" s="411">
        <f t="shared" ref="AC317" si="866">AC316</f>
        <v>0</v>
      </c>
      <c r="AD317" s="411">
        <f t="shared" ref="AD317" si="867">AD316</f>
        <v>0</v>
      </c>
      <c r="AE317" s="411">
        <f t="shared" ref="AE317" si="868">AE316</f>
        <v>0</v>
      </c>
      <c r="AF317" s="411">
        <f t="shared" ref="AF317" si="869">AF316</f>
        <v>0</v>
      </c>
      <c r="AG317" s="411">
        <f t="shared" ref="AG317" si="870">AG316</f>
        <v>0</v>
      </c>
      <c r="AH317" s="411">
        <f t="shared" ref="AH317" si="871">AH316</f>
        <v>0</v>
      </c>
      <c r="AI317" s="411">
        <f t="shared" ref="AI317" si="872">AI316</f>
        <v>0</v>
      </c>
      <c r="AJ317" s="411">
        <f t="shared" ref="AJ317" si="873">AJ316</f>
        <v>0</v>
      </c>
      <c r="AK317" s="411">
        <f t="shared" ref="AK317" si="874">AK316</f>
        <v>0</v>
      </c>
      <c r="AL317" s="411">
        <f t="shared" ref="AL317" si="875">AL316</f>
        <v>0</v>
      </c>
      <c r="AM317" s="306"/>
    </row>
    <row r="318" spans="1:39" ht="15"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outlineLevel="1">
      <c r="A319" s="522">
        <v>31</v>
      </c>
      <c r="B319" s="520" t="s">
        <v>123</v>
      </c>
      <c r="C319" s="291" t="s">
        <v>25</v>
      </c>
      <c r="D319" s="295"/>
      <c r="E319" s="295"/>
      <c r="F319" s="295"/>
      <c r="G319" s="295"/>
      <c r="H319" s="295"/>
      <c r="I319" s="295"/>
      <c r="J319" s="295"/>
      <c r="K319" s="295"/>
      <c r="L319" s="295"/>
      <c r="M319" s="295"/>
      <c r="N319" s="295">
        <v>12</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t="15" outlineLevel="1">
      <c r="B320" s="294" t="s">
        <v>289</v>
      </c>
      <c r="C320" s="291" t="s">
        <v>163</v>
      </c>
      <c r="D320" s="295"/>
      <c r="E320" s="295"/>
      <c r="F320" s="295"/>
      <c r="G320" s="295"/>
      <c r="H320" s="295"/>
      <c r="I320" s="295"/>
      <c r="J320" s="295"/>
      <c r="K320" s="295"/>
      <c r="L320" s="295"/>
      <c r="M320" s="295"/>
      <c r="N320" s="295">
        <f>N319</f>
        <v>12</v>
      </c>
      <c r="O320" s="295"/>
      <c r="P320" s="295"/>
      <c r="Q320" s="295"/>
      <c r="R320" s="295"/>
      <c r="S320" s="295"/>
      <c r="T320" s="295"/>
      <c r="U320" s="295"/>
      <c r="V320" s="295"/>
      <c r="W320" s="295"/>
      <c r="X320" s="295"/>
      <c r="Y320" s="411">
        <f>Y319</f>
        <v>0</v>
      </c>
      <c r="Z320" s="411">
        <f t="shared" ref="Z320" si="876">Z319</f>
        <v>0</v>
      </c>
      <c r="AA320" s="411">
        <f t="shared" ref="AA320" si="877">AA319</f>
        <v>0</v>
      </c>
      <c r="AB320" s="411">
        <f t="shared" ref="AB320" si="878">AB319</f>
        <v>0</v>
      </c>
      <c r="AC320" s="411">
        <f t="shared" ref="AC320" si="879">AC319</f>
        <v>0</v>
      </c>
      <c r="AD320" s="411">
        <f t="shared" ref="AD320" si="880">AD319</f>
        <v>0</v>
      </c>
      <c r="AE320" s="411">
        <f t="shared" ref="AE320" si="881">AE319</f>
        <v>0</v>
      </c>
      <c r="AF320" s="411">
        <f t="shared" ref="AF320" si="882">AF319</f>
        <v>0</v>
      </c>
      <c r="AG320" s="411">
        <f t="shared" ref="AG320" si="883">AG319</f>
        <v>0</v>
      </c>
      <c r="AH320" s="411">
        <f t="shared" ref="AH320" si="884">AH319</f>
        <v>0</v>
      </c>
      <c r="AI320" s="411">
        <f t="shared" ref="AI320" si="885">AI319</f>
        <v>0</v>
      </c>
      <c r="AJ320" s="411">
        <f t="shared" ref="AJ320" si="886">AJ319</f>
        <v>0</v>
      </c>
      <c r="AK320" s="411">
        <f t="shared" ref="AK320" si="887">AK319</f>
        <v>0</v>
      </c>
      <c r="AL320" s="411">
        <f t="shared" ref="AL320" si="888">AL319</f>
        <v>0</v>
      </c>
      <c r="AM320" s="306"/>
    </row>
    <row r="321" spans="1:39" ht="15" outlineLevel="1">
      <c r="B321" s="520"/>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15" outlineLevel="1">
      <c r="A322" s="522">
        <v>32</v>
      </c>
      <c r="B322" s="520" t="s">
        <v>124</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ht="15"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 si="889">Z322</f>
        <v>0</v>
      </c>
      <c r="AA323" s="411">
        <f t="shared" ref="AA323" si="890">AA322</f>
        <v>0</v>
      </c>
      <c r="AB323" s="411">
        <f t="shared" ref="AB323" si="891">AB322</f>
        <v>0</v>
      </c>
      <c r="AC323" s="411">
        <f t="shared" ref="AC323" si="892">AC322</f>
        <v>0</v>
      </c>
      <c r="AD323" s="411">
        <f t="shared" ref="AD323" si="893">AD322</f>
        <v>0</v>
      </c>
      <c r="AE323" s="411">
        <f t="shared" ref="AE323" si="894">AE322</f>
        <v>0</v>
      </c>
      <c r="AF323" s="411">
        <f t="shared" ref="AF323" si="895">AF322</f>
        <v>0</v>
      </c>
      <c r="AG323" s="411">
        <f t="shared" ref="AG323" si="896">AG322</f>
        <v>0</v>
      </c>
      <c r="AH323" s="411">
        <f t="shared" ref="AH323" si="897">AH322</f>
        <v>0</v>
      </c>
      <c r="AI323" s="411">
        <f t="shared" ref="AI323" si="898">AI322</f>
        <v>0</v>
      </c>
      <c r="AJ323" s="411">
        <f t="shared" ref="AJ323" si="899">AJ322</f>
        <v>0</v>
      </c>
      <c r="AK323" s="411">
        <f t="shared" ref="AK323" si="900">AK322</f>
        <v>0</v>
      </c>
      <c r="AL323" s="411">
        <f t="shared" ref="AL323" si="901">AL322</f>
        <v>0</v>
      </c>
      <c r="AM323" s="306"/>
    </row>
    <row r="324" spans="1:39" ht="15" outlineLevel="1">
      <c r="B324" s="520"/>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6" outlineLevel="1">
      <c r="B325" s="288" t="s">
        <v>501</v>
      </c>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ht="15" outlineLevel="1">
      <c r="A326" s="522">
        <v>33</v>
      </c>
      <c r="B326" s="520" t="s">
        <v>125</v>
      </c>
      <c r="C326" s="291" t="s">
        <v>25</v>
      </c>
      <c r="D326" s="295"/>
      <c r="E326" s="295"/>
      <c r="F326" s="295"/>
      <c r="G326" s="295"/>
      <c r="H326" s="295"/>
      <c r="I326" s="295"/>
      <c r="J326" s="295"/>
      <c r="K326" s="295"/>
      <c r="L326" s="295"/>
      <c r="M326" s="295"/>
      <c r="N326" s="295">
        <v>0</v>
      </c>
      <c r="O326" s="295"/>
      <c r="P326" s="295"/>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ht="15" outlineLevel="1">
      <c r="B327" s="294" t="s">
        <v>289</v>
      </c>
      <c r="C327" s="291" t="s">
        <v>163</v>
      </c>
      <c r="D327" s="295"/>
      <c r="E327" s="295"/>
      <c r="F327" s="295"/>
      <c r="G327" s="295"/>
      <c r="H327" s="295"/>
      <c r="I327" s="295"/>
      <c r="J327" s="295"/>
      <c r="K327" s="295"/>
      <c r="L327" s="295"/>
      <c r="M327" s="295"/>
      <c r="N327" s="295">
        <f>N326</f>
        <v>0</v>
      </c>
      <c r="O327" s="295"/>
      <c r="P327" s="295"/>
      <c r="Q327" s="295"/>
      <c r="R327" s="295"/>
      <c r="S327" s="295"/>
      <c r="T327" s="295"/>
      <c r="U327" s="295"/>
      <c r="V327" s="295"/>
      <c r="W327" s="295"/>
      <c r="X327" s="295"/>
      <c r="Y327" s="411">
        <f>Y326</f>
        <v>0</v>
      </c>
      <c r="Z327" s="411">
        <f t="shared" ref="Z327" si="902">Z326</f>
        <v>0</v>
      </c>
      <c r="AA327" s="411">
        <f t="shared" ref="AA327" si="903">AA326</f>
        <v>0</v>
      </c>
      <c r="AB327" s="411">
        <f t="shared" ref="AB327" si="904">AB326</f>
        <v>0</v>
      </c>
      <c r="AC327" s="411">
        <f t="shared" ref="AC327" si="905">AC326</f>
        <v>0</v>
      </c>
      <c r="AD327" s="411">
        <f t="shared" ref="AD327" si="906">AD326</f>
        <v>0</v>
      </c>
      <c r="AE327" s="411">
        <f t="shared" ref="AE327" si="907">AE326</f>
        <v>0</v>
      </c>
      <c r="AF327" s="411">
        <f t="shared" ref="AF327" si="908">AF326</f>
        <v>0</v>
      </c>
      <c r="AG327" s="411">
        <f t="shared" ref="AG327" si="909">AG326</f>
        <v>0</v>
      </c>
      <c r="AH327" s="411">
        <f t="shared" ref="AH327" si="910">AH326</f>
        <v>0</v>
      </c>
      <c r="AI327" s="411">
        <f t="shared" ref="AI327" si="911">AI326</f>
        <v>0</v>
      </c>
      <c r="AJ327" s="411">
        <f t="shared" ref="AJ327" si="912">AJ326</f>
        <v>0</v>
      </c>
      <c r="AK327" s="411">
        <f t="shared" ref="AK327" si="913">AK326</f>
        <v>0</v>
      </c>
      <c r="AL327" s="411">
        <f t="shared" ref="AL327" si="914">AL326</f>
        <v>0</v>
      </c>
      <c r="AM327" s="306"/>
    </row>
    <row r="328" spans="1:39" ht="15" outlineLevel="1">
      <c r="B328" s="520"/>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t="15" outlineLevel="1">
      <c r="A329" s="522">
        <v>34</v>
      </c>
      <c r="B329" s="520" t="s">
        <v>126</v>
      </c>
      <c r="C329" s="291" t="s">
        <v>25</v>
      </c>
      <c r="D329" s="295"/>
      <c r="E329" s="295"/>
      <c r="F329" s="295"/>
      <c r="G329" s="295"/>
      <c r="H329" s="295"/>
      <c r="I329" s="295"/>
      <c r="J329" s="295"/>
      <c r="K329" s="295"/>
      <c r="L329" s="295"/>
      <c r="M329" s="295"/>
      <c r="N329" s="295">
        <v>0</v>
      </c>
      <c r="O329" s="295"/>
      <c r="P329" s="295"/>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ht="15" outlineLevel="1">
      <c r="B330" s="294" t="s">
        <v>289</v>
      </c>
      <c r="C330" s="291" t="s">
        <v>163</v>
      </c>
      <c r="D330" s="295"/>
      <c r="E330" s="295"/>
      <c r="F330" s="295"/>
      <c r="G330" s="295"/>
      <c r="H330" s="295"/>
      <c r="I330" s="295"/>
      <c r="J330" s="295"/>
      <c r="K330" s="295"/>
      <c r="L330" s="295"/>
      <c r="M330" s="295"/>
      <c r="N330" s="295">
        <f>N329</f>
        <v>0</v>
      </c>
      <c r="O330" s="295"/>
      <c r="P330" s="295"/>
      <c r="Q330" s="295"/>
      <c r="R330" s="295"/>
      <c r="S330" s="295"/>
      <c r="T330" s="295"/>
      <c r="U330" s="295"/>
      <c r="V330" s="295"/>
      <c r="W330" s="295"/>
      <c r="X330" s="295"/>
      <c r="Y330" s="411">
        <f>Y329</f>
        <v>0</v>
      </c>
      <c r="Z330" s="411">
        <f t="shared" ref="Z330" si="915">Z329</f>
        <v>0</v>
      </c>
      <c r="AA330" s="411">
        <f t="shared" ref="AA330" si="916">AA329</f>
        <v>0</v>
      </c>
      <c r="AB330" s="411">
        <f t="shared" ref="AB330" si="917">AB329</f>
        <v>0</v>
      </c>
      <c r="AC330" s="411">
        <f t="shared" ref="AC330" si="918">AC329</f>
        <v>0</v>
      </c>
      <c r="AD330" s="411">
        <f t="shared" ref="AD330" si="919">AD329</f>
        <v>0</v>
      </c>
      <c r="AE330" s="411">
        <f t="shared" ref="AE330" si="920">AE329</f>
        <v>0</v>
      </c>
      <c r="AF330" s="411">
        <f t="shared" ref="AF330" si="921">AF329</f>
        <v>0</v>
      </c>
      <c r="AG330" s="411">
        <f t="shared" ref="AG330" si="922">AG329</f>
        <v>0</v>
      </c>
      <c r="AH330" s="411">
        <f t="shared" ref="AH330" si="923">AH329</f>
        <v>0</v>
      </c>
      <c r="AI330" s="411">
        <f t="shared" ref="AI330" si="924">AI329</f>
        <v>0</v>
      </c>
      <c r="AJ330" s="411">
        <f t="shared" ref="AJ330" si="925">AJ329</f>
        <v>0</v>
      </c>
      <c r="AK330" s="411">
        <f t="shared" ref="AK330" si="926">AK329</f>
        <v>0</v>
      </c>
      <c r="AL330" s="411">
        <f t="shared" ref="AL330" si="927">AL329</f>
        <v>0</v>
      </c>
      <c r="AM330" s="306"/>
    </row>
    <row r="331" spans="1:39" ht="15" outlineLevel="1">
      <c r="B331" s="520"/>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t="15" outlineLevel="1">
      <c r="A332" s="522">
        <v>35</v>
      </c>
      <c r="B332" s="520" t="s">
        <v>127</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t="15"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 si="928">Z332</f>
        <v>0</v>
      </c>
      <c r="AA333" s="411">
        <f t="shared" ref="AA333" si="929">AA332</f>
        <v>0</v>
      </c>
      <c r="AB333" s="411">
        <f t="shared" ref="AB333" si="930">AB332</f>
        <v>0</v>
      </c>
      <c r="AC333" s="411">
        <f t="shared" ref="AC333" si="931">AC332</f>
        <v>0</v>
      </c>
      <c r="AD333" s="411">
        <f t="shared" ref="AD333" si="932">AD332</f>
        <v>0</v>
      </c>
      <c r="AE333" s="411">
        <f t="shared" ref="AE333" si="933">AE332</f>
        <v>0</v>
      </c>
      <c r="AF333" s="411">
        <f t="shared" ref="AF333" si="934">AF332</f>
        <v>0</v>
      </c>
      <c r="AG333" s="411">
        <f t="shared" ref="AG333" si="935">AG332</f>
        <v>0</v>
      </c>
      <c r="AH333" s="411">
        <f t="shared" ref="AH333" si="936">AH332</f>
        <v>0</v>
      </c>
      <c r="AI333" s="411">
        <f t="shared" ref="AI333" si="937">AI332</f>
        <v>0</v>
      </c>
      <c r="AJ333" s="411">
        <f t="shared" ref="AJ333" si="938">AJ332</f>
        <v>0</v>
      </c>
      <c r="AK333" s="411">
        <f t="shared" ref="AK333" si="939">AK332</f>
        <v>0</v>
      </c>
      <c r="AL333" s="411">
        <f t="shared" ref="AL333" si="940">AL332</f>
        <v>0</v>
      </c>
      <c r="AM333" s="306"/>
    </row>
    <row r="334" spans="1:39" ht="15" outlineLevel="1">
      <c r="B334" s="294"/>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6" outlineLevel="1">
      <c r="B335" s="288" t="s">
        <v>502</v>
      </c>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outlineLevel="1">
      <c r="A336" s="522">
        <v>36</v>
      </c>
      <c r="B336" s="520" t="s">
        <v>128</v>
      </c>
      <c r="C336" s="291" t="s">
        <v>25</v>
      </c>
      <c r="D336" s="295"/>
      <c r="E336" s="295"/>
      <c r="F336" s="295"/>
      <c r="G336" s="295"/>
      <c r="H336" s="295"/>
      <c r="I336" s="295"/>
      <c r="J336" s="295"/>
      <c r="K336" s="295"/>
      <c r="L336" s="295"/>
      <c r="M336" s="295"/>
      <c r="N336" s="295">
        <v>12</v>
      </c>
      <c r="O336" s="295"/>
      <c r="P336" s="295"/>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ht="15" outlineLevel="1">
      <c r="B337" s="294" t="s">
        <v>289</v>
      </c>
      <c r="C337" s="291" t="s">
        <v>163</v>
      </c>
      <c r="D337" s="295"/>
      <c r="E337" s="295"/>
      <c r="F337" s="295"/>
      <c r="G337" s="295"/>
      <c r="H337" s="295"/>
      <c r="I337" s="295"/>
      <c r="J337" s="295"/>
      <c r="K337" s="295"/>
      <c r="L337" s="295"/>
      <c r="M337" s="295"/>
      <c r="N337" s="295">
        <f>N336</f>
        <v>12</v>
      </c>
      <c r="O337" s="295"/>
      <c r="P337" s="295"/>
      <c r="Q337" s="295"/>
      <c r="R337" s="295"/>
      <c r="S337" s="295"/>
      <c r="T337" s="295"/>
      <c r="U337" s="295"/>
      <c r="V337" s="295"/>
      <c r="W337" s="295"/>
      <c r="X337" s="295"/>
      <c r="Y337" s="411">
        <f>Y336</f>
        <v>0</v>
      </c>
      <c r="Z337" s="411">
        <f t="shared" ref="Z337" si="941">Z336</f>
        <v>0</v>
      </c>
      <c r="AA337" s="411">
        <f t="shared" ref="AA337" si="942">AA336</f>
        <v>0</v>
      </c>
      <c r="AB337" s="411">
        <f t="shared" ref="AB337" si="943">AB336</f>
        <v>0</v>
      </c>
      <c r="AC337" s="411">
        <f t="shared" ref="AC337" si="944">AC336</f>
        <v>0</v>
      </c>
      <c r="AD337" s="411">
        <f t="shared" ref="AD337" si="945">AD336</f>
        <v>0</v>
      </c>
      <c r="AE337" s="411">
        <f t="shared" ref="AE337" si="946">AE336</f>
        <v>0</v>
      </c>
      <c r="AF337" s="411">
        <f t="shared" ref="AF337" si="947">AF336</f>
        <v>0</v>
      </c>
      <c r="AG337" s="411">
        <f t="shared" ref="AG337" si="948">AG336</f>
        <v>0</v>
      </c>
      <c r="AH337" s="411">
        <f t="shared" ref="AH337" si="949">AH336</f>
        <v>0</v>
      </c>
      <c r="AI337" s="411">
        <f t="shared" ref="AI337" si="950">AI336</f>
        <v>0</v>
      </c>
      <c r="AJ337" s="411">
        <f t="shared" ref="AJ337" si="951">AJ336</f>
        <v>0</v>
      </c>
      <c r="AK337" s="411">
        <f t="shared" ref="AK337" si="952">AK336</f>
        <v>0</v>
      </c>
      <c r="AL337" s="411">
        <f t="shared" ref="AL337" si="953">AL336</f>
        <v>0</v>
      </c>
      <c r="AM337" s="306"/>
    </row>
    <row r="338" spans="1:39" ht="15" outlineLevel="1">
      <c r="B338" s="520"/>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outlineLevel="1">
      <c r="A339" s="522">
        <v>37</v>
      </c>
      <c r="B339" s="520" t="s">
        <v>129</v>
      </c>
      <c r="C339" s="291" t="s">
        <v>25</v>
      </c>
      <c r="D339" s="295"/>
      <c r="E339" s="295"/>
      <c r="F339" s="295"/>
      <c r="G339" s="295"/>
      <c r="H339" s="295"/>
      <c r="I339" s="295"/>
      <c r="J339" s="295"/>
      <c r="K339" s="295"/>
      <c r="L339" s="295"/>
      <c r="M339" s="295"/>
      <c r="N339" s="295">
        <v>12</v>
      </c>
      <c r="O339" s="295"/>
      <c r="P339" s="295"/>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ht="15" outlineLevel="1">
      <c r="B340" s="294" t="s">
        <v>289</v>
      </c>
      <c r="C340" s="291" t="s">
        <v>163</v>
      </c>
      <c r="D340" s="295"/>
      <c r="E340" s="295"/>
      <c r="F340" s="295"/>
      <c r="G340" s="295"/>
      <c r="H340" s="295"/>
      <c r="I340" s="295"/>
      <c r="J340" s="295"/>
      <c r="K340" s="295"/>
      <c r="L340" s="295"/>
      <c r="M340" s="295"/>
      <c r="N340" s="295">
        <f>N339</f>
        <v>12</v>
      </c>
      <c r="O340" s="295"/>
      <c r="P340" s="295"/>
      <c r="Q340" s="295"/>
      <c r="R340" s="295"/>
      <c r="S340" s="295"/>
      <c r="T340" s="295"/>
      <c r="U340" s="295"/>
      <c r="V340" s="295"/>
      <c r="W340" s="295"/>
      <c r="X340" s="295"/>
      <c r="Y340" s="411">
        <f>Y339</f>
        <v>0</v>
      </c>
      <c r="Z340" s="411">
        <f t="shared" ref="Z340" si="954">Z339</f>
        <v>0</v>
      </c>
      <c r="AA340" s="411">
        <f t="shared" ref="AA340" si="955">AA339</f>
        <v>0</v>
      </c>
      <c r="AB340" s="411">
        <f t="shared" ref="AB340" si="956">AB339</f>
        <v>0</v>
      </c>
      <c r="AC340" s="411">
        <f t="shared" ref="AC340" si="957">AC339</f>
        <v>0</v>
      </c>
      <c r="AD340" s="411">
        <f t="shared" ref="AD340" si="958">AD339</f>
        <v>0</v>
      </c>
      <c r="AE340" s="411">
        <f t="shared" ref="AE340" si="959">AE339</f>
        <v>0</v>
      </c>
      <c r="AF340" s="411">
        <f t="shared" ref="AF340" si="960">AF339</f>
        <v>0</v>
      </c>
      <c r="AG340" s="411">
        <f t="shared" ref="AG340" si="961">AG339</f>
        <v>0</v>
      </c>
      <c r="AH340" s="411">
        <f t="shared" ref="AH340" si="962">AH339</f>
        <v>0</v>
      </c>
      <c r="AI340" s="411">
        <f t="shared" ref="AI340" si="963">AI339</f>
        <v>0</v>
      </c>
      <c r="AJ340" s="411">
        <f t="shared" ref="AJ340" si="964">AJ339</f>
        <v>0</v>
      </c>
      <c r="AK340" s="411">
        <f t="shared" ref="AK340" si="965">AK339</f>
        <v>0</v>
      </c>
      <c r="AL340" s="411">
        <f t="shared" ref="AL340" si="966">AL339</f>
        <v>0</v>
      </c>
      <c r="AM340" s="306"/>
    </row>
    <row r="341" spans="1:39" ht="15" outlineLevel="1">
      <c r="B341" s="520"/>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15" outlineLevel="1">
      <c r="A342" s="522">
        <v>38</v>
      </c>
      <c r="B342" s="520" t="s">
        <v>130</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t="15"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 si="967">Z342</f>
        <v>0</v>
      </c>
      <c r="AA343" s="411">
        <f t="shared" ref="AA343" si="968">AA342</f>
        <v>0</v>
      </c>
      <c r="AB343" s="411">
        <f t="shared" ref="AB343" si="969">AB342</f>
        <v>0</v>
      </c>
      <c r="AC343" s="411">
        <f t="shared" ref="AC343" si="970">AC342</f>
        <v>0</v>
      </c>
      <c r="AD343" s="411">
        <f t="shared" ref="AD343" si="971">AD342</f>
        <v>0</v>
      </c>
      <c r="AE343" s="411">
        <f t="shared" ref="AE343" si="972">AE342</f>
        <v>0</v>
      </c>
      <c r="AF343" s="411">
        <f t="shared" ref="AF343" si="973">AF342</f>
        <v>0</v>
      </c>
      <c r="AG343" s="411">
        <f t="shared" ref="AG343" si="974">AG342</f>
        <v>0</v>
      </c>
      <c r="AH343" s="411">
        <f t="shared" ref="AH343" si="975">AH342</f>
        <v>0</v>
      </c>
      <c r="AI343" s="411">
        <f t="shared" ref="AI343" si="976">AI342</f>
        <v>0</v>
      </c>
      <c r="AJ343" s="411">
        <f t="shared" ref="AJ343" si="977">AJ342</f>
        <v>0</v>
      </c>
      <c r="AK343" s="411">
        <f t="shared" ref="AK343" si="978">AK342</f>
        <v>0</v>
      </c>
      <c r="AL343" s="411">
        <f t="shared" ref="AL343" si="979">AL342</f>
        <v>0</v>
      </c>
      <c r="AM343" s="306"/>
    </row>
    <row r="344" spans="1:39" ht="15" outlineLevel="1">
      <c r="B344" s="520"/>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outlineLevel="1">
      <c r="A345" s="522">
        <v>39</v>
      </c>
      <c r="B345" s="520" t="s">
        <v>131</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t="15"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 si="980">Z345</f>
        <v>0</v>
      </c>
      <c r="AA346" s="411">
        <f t="shared" ref="AA346" si="981">AA345</f>
        <v>0</v>
      </c>
      <c r="AB346" s="411">
        <f t="shared" ref="AB346" si="982">AB345</f>
        <v>0</v>
      </c>
      <c r="AC346" s="411">
        <f t="shared" ref="AC346" si="983">AC345</f>
        <v>0</v>
      </c>
      <c r="AD346" s="411">
        <f t="shared" ref="AD346" si="984">AD345</f>
        <v>0</v>
      </c>
      <c r="AE346" s="411">
        <f t="shared" ref="AE346" si="985">AE345</f>
        <v>0</v>
      </c>
      <c r="AF346" s="411">
        <f t="shared" ref="AF346" si="986">AF345</f>
        <v>0</v>
      </c>
      <c r="AG346" s="411">
        <f t="shared" ref="AG346" si="987">AG345</f>
        <v>0</v>
      </c>
      <c r="AH346" s="411">
        <f t="shared" ref="AH346" si="988">AH345</f>
        <v>0</v>
      </c>
      <c r="AI346" s="411">
        <f t="shared" ref="AI346" si="989">AI345</f>
        <v>0</v>
      </c>
      <c r="AJ346" s="411">
        <f t="shared" ref="AJ346" si="990">AJ345</f>
        <v>0</v>
      </c>
      <c r="AK346" s="411">
        <f t="shared" ref="AK346" si="991">AK345</f>
        <v>0</v>
      </c>
      <c r="AL346" s="411">
        <f t="shared" ref="AL346" si="992">AL345</f>
        <v>0</v>
      </c>
      <c r="AM346" s="306"/>
    </row>
    <row r="347" spans="1:39" ht="15" outlineLevel="1">
      <c r="B347" s="520"/>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outlineLevel="1">
      <c r="A348" s="522">
        <v>40</v>
      </c>
      <c r="B348" s="520" t="s">
        <v>132</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t="15"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 si="993">Z348</f>
        <v>0</v>
      </c>
      <c r="AA349" s="411">
        <f t="shared" ref="AA349" si="994">AA348</f>
        <v>0</v>
      </c>
      <c r="AB349" s="411">
        <f t="shared" ref="AB349" si="995">AB348</f>
        <v>0</v>
      </c>
      <c r="AC349" s="411">
        <f t="shared" ref="AC349" si="996">AC348</f>
        <v>0</v>
      </c>
      <c r="AD349" s="411">
        <f t="shared" ref="AD349" si="997">AD348</f>
        <v>0</v>
      </c>
      <c r="AE349" s="411">
        <f t="shared" ref="AE349" si="998">AE348</f>
        <v>0</v>
      </c>
      <c r="AF349" s="411">
        <f t="shared" ref="AF349" si="999">AF348</f>
        <v>0</v>
      </c>
      <c r="AG349" s="411">
        <f t="shared" ref="AG349" si="1000">AG348</f>
        <v>0</v>
      </c>
      <c r="AH349" s="411">
        <f t="shared" ref="AH349" si="1001">AH348</f>
        <v>0</v>
      </c>
      <c r="AI349" s="411">
        <f t="shared" ref="AI349" si="1002">AI348</f>
        <v>0</v>
      </c>
      <c r="AJ349" s="411">
        <f t="shared" ref="AJ349" si="1003">AJ348</f>
        <v>0</v>
      </c>
      <c r="AK349" s="411">
        <f t="shared" ref="AK349" si="1004">AK348</f>
        <v>0</v>
      </c>
      <c r="AL349" s="411">
        <f t="shared" ref="AL349" si="1005">AL348</f>
        <v>0</v>
      </c>
      <c r="AM349" s="306"/>
    </row>
    <row r="350" spans="1:39" ht="15" outlineLevel="1">
      <c r="B350" s="520"/>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outlineLevel="1">
      <c r="A351" s="522">
        <v>41</v>
      </c>
      <c r="B351" s="520" t="s">
        <v>133</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t="15"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 si="1006">Z351</f>
        <v>0</v>
      </c>
      <c r="AA352" s="411">
        <f t="shared" ref="AA352" si="1007">AA351</f>
        <v>0</v>
      </c>
      <c r="AB352" s="411">
        <f t="shared" ref="AB352" si="1008">AB351</f>
        <v>0</v>
      </c>
      <c r="AC352" s="411">
        <f t="shared" ref="AC352" si="1009">AC351</f>
        <v>0</v>
      </c>
      <c r="AD352" s="411">
        <f t="shared" ref="AD352" si="1010">AD351</f>
        <v>0</v>
      </c>
      <c r="AE352" s="411">
        <f t="shared" ref="AE352" si="1011">AE351</f>
        <v>0</v>
      </c>
      <c r="AF352" s="411">
        <f t="shared" ref="AF352" si="1012">AF351</f>
        <v>0</v>
      </c>
      <c r="AG352" s="411">
        <f t="shared" ref="AG352" si="1013">AG351</f>
        <v>0</v>
      </c>
      <c r="AH352" s="411">
        <f t="shared" ref="AH352" si="1014">AH351</f>
        <v>0</v>
      </c>
      <c r="AI352" s="411">
        <f t="shared" ref="AI352" si="1015">AI351</f>
        <v>0</v>
      </c>
      <c r="AJ352" s="411">
        <f t="shared" ref="AJ352" si="1016">AJ351</f>
        <v>0</v>
      </c>
      <c r="AK352" s="411">
        <f t="shared" ref="AK352" si="1017">AK351</f>
        <v>0</v>
      </c>
      <c r="AL352" s="411">
        <f t="shared" ref="AL352" si="1018">AL351</f>
        <v>0</v>
      </c>
      <c r="AM352" s="306"/>
    </row>
    <row r="353" spans="1:39" ht="15" outlineLevel="1">
      <c r="B353" s="520"/>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0" outlineLevel="1">
      <c r="A354" s="522">
        <v>42</v>
      </c>
      <c r="B354" s="520" t="s">
        <v>134</v>
      </c>
      <c r="C354" s="291" t="s">
        <v>25</v>
      </c>
      <c r="D354" s="295"/>
      <c r="E354" s="295"/>
      <c r="F354" s="295"/>
      <c r="G354" s="295"/>
      <c r="H354" s="295"/>
      <c r="I354" s="295"/>
      <c r="J354" s="295"/>
      <c r="K354" s="295"/>
      <c r="L354" s="295"/>
      <c r="M354" s="295"/>
      <c r="N354" s="291"/>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t="15" outlineLevel="1">
      <c r="B355" s="294" t="s">
        <v>289</v>
      </c>
      <c r="C355" s="291" t="s">
        <v>163</v>
      </c>
      <c r="D355" s="295"/>
      <c r="E355" s="295"/>
      <c r="F355" s="295"/>
      <c r="G355" s="295"/>
      <c r="H355" s="295"/>
      <c r="I355" s="295"/>
      <c r="J355" s="295"/>
      <c r="K355" s="295"/>
      <c r="L355" s="295"/>
      <c r="M355" s="295"/>
      <c r="N355" s="468"/>
      <c r="O355" s="295"/>
      <c r="P355" s="295"/>
      <c r="Q355" s="295"/>
      <c r="R355" s="295"/>
      <c r="S355" s="295"/>
      <c r="T355" s="295"/>
      <c r="U355" s="295"/>
      <c r="V355" s="295"/>
      <c r="W355" s="295"/>
      <c r="X355" s="295"/>
      <c r="Y355" s="411">
        <f>Y354</f>
        <v>0</v>
      </c>
      <c r="Z355" s="411">
        <f t="shared" ref="Z355" si="1019">Z354</f>
        <v>0</v>
      </c>
      <c r="AA355" s="411">
        <f t="shared" ref="AA355" si="1020">AA354</f>
        <v>0</v>
      </c>
      <c r="AB355" s="411">
        <f t="shared" ref="AB355" si="1021">AB354</f>
        <v>0</v>
      </c>
      <c r="AC355" s="411">
        <f t="shared" ref="AC355" si="1022">AC354</f>
        <v>0</v>
      </c>
      <c r="AD355" s="411">
        <f t="shared" ref="AD355" si="1023">AD354</f>
        <v>0</v>
      </c>
      <c r="AE355" s="411">
        <f t="shared" ref="AE355" si="1024">AE354</f>
        <v>0</v>
      </c>
      <c r="AF355" s="411">
        <f t="shared" ref="AF355" si="1025">AF354</f>
        <v>0</v>
      </c>
      <c r="AG355" s="411">
        <f t="shared" ref="AG355" si="1026">AG354</f>
        <v>0</v>
      </c>
      <c r="AH355" s="411">
        <f t="shared" ref="AH355" si="1027">AH354</f>
        <v>0</v>
      </c>
      <c r="AI355" s="411">
        <f t="shared" ref="AI355" si="1028">AI354</f>
        <v>0</v>
      </c>
      <c r="AJ355" s="411">
        <f t="shared" ref="AJ355" si="1029">AJ354</f>
        <v>0</v>
      </c>
      <c r="AK355" s="411">
        <f t="shared" ref="AK355" si="1030">AK354</f>
        <v>0</v>
      </c>
      <c r="AL355" s="411">
        <f t="shared" ref="AL355" si="1031">AL354</f>
        <v>0</v>
      </c>
      <c r="AM355" s="306"/>
    </row>
    <row r="356" spans="1:39" ht="15" outlineLevel="1">
      <c r="B356" s="520"/>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15" outlineLevel="1">
      <c r="A357" s="522">
        <v>43</v>
      </c>
      <c r="B357" s="520" t="s">
        <v>135</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t="15"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 si="1032">Z357</f>
        <v>0</v>
      </c>
      <c r="AA358" s="411">
        <f t="shared" ref="AA358" si="1033">AA357</f>
        <v>0</v>
      </c>
      <c r="AB358" s="411">
        <f t="shared" ref="AB358" si="1034">AB357</f>
        <v>0</v>
      </c>
      <c r="AC358" s="411">
        <f t="shared" ref="AC358" si="1035">AC357</f>
        <v>0</v>
      </c>
      <c r="AD358" s="411">
        <f t="shared" ref="AD358" si="1036">AD357</f>
        <v>0</v>
      </c>
      <c r="AE358" s="411">
        <f t="shared" ref="AE358" si="1037">AE357</f>
        <v>0</v>
      </c>
      <c r="AF358" s="411">
        <f t="shared" ref="AF358" si="1038">AF357</f>
        <v>0</v>
      </c>
      <c r="AG358" s="411">
        <f t="shared" ref="AG358" si="1039">AG357</f>
        <v>0</v>
      </c>
      <c r="AH358" s="411">
        <f t="shared" ref="AH358" si="1040">AH357</f>
        <v>0</v>
      </c>
      <c r="AI358" s="411">
        <f t="shared" ref="AI358" si="1041">AI357</f>
        <v>0</v>
      </c>
      <c r="AJ358" s="411">
        <f t="shared" ref="AJ358" si="1042">AJ357</f>
        <v>0</v>
      </c>
      <c r="AK358" s="411">
        <f t="shared" ref="AK358" si="1043">AK357</f>
        <v>0</v>
      </c>
      <c r="AL358" s="411">
        <f t="shared" ref="AL358" si="1044">AL357</f>
        <v>0</v>
      </c>
      <c r="AM358" s="306"/>
    </row>
    <row r="359" spans="1:39" ht="15" outlineLevel="1">
      <c r="B359" s="520"/>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outlineLevel="1">
      <c r="A360" s="522">
        <v>44</v>
      </c>
      <c r="B360" s="520" t="s">
        <v>136</v>
      </c>
      <c r="C360" s="291" t="s">
        <v>25</v>
      </c>
      <c r="D360" s="295"/>
      <c r="E360" s="295"/>
      <c r="F360" s="295"/>
      <c r="G360" s="295"/>
      <c r="H360" s="295"/>
      <c r="I360" s="295"/>
      <c r="J360" s="295"/>
      <c r="K360" s="295"/>
      <c r="L360" s="295"/>
      <c r="M360" s="295"/>
      <c r="N360" s="295">
        <v>12</v>
      </c>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t="15" outlineLevel="1">
      <c r="B361" s="294" t="s">
        <v>289</v>
      </c>
      <c r="C361" s="291" t="s">
        <v>163</v>
      </c>
      <c r="D361" s="295"/>
      <c r="E361" s="295"/>
      <c r="F361" s="295"/>
      <c r="G361" s="295"/>
      <c r="H361" s="295"/>
      <c r="I361" s="295"/>
      <c r="J361" s="295"/>
      <c r="K361" s="295"/>
      <c r="L361" s="295"/>
      <c r="M361" s="295"/>
      <c r="N361" s="295">
        <f>N360</f>
        <v>12</v>
      </c>
      <c r="O361" s="295"/>
      <c r="P361" s="295"/>
      <c r="Q361" s="295"/>
      <c r="R361" s="295"/>
      <c r="S361" s="295"/>
      <c r="T361" s="295"/>
      <c r="U361" s="295"/>
      <c r="V361" s="295"/>
      <c r="W361" s="295"/>
      <c r="X361" s="295"/>
      <c r="Y361" s="411">
        <f>Y360</f>
        <v>0</v>
      </c>
      <c r="Z361" s="411">
        <f t="shared" ref="Z361" si="1045">Z360</f>
        <v>0</v>
      </c>
      <c r="AA361" s="411">
        <f t="shared" ref="AA361" si="1046">AA360</f>
        <v>0</v>
      </c>
      <c r="AB361" s="411">
        <f t="shared" ref="AB361" si="1047">AB360</f>
        <v>0</v>
      </c>
      <c r="AC361" s="411">
        <f t="shared" ref="AC361" si="1048">AC360</f>
        <v>0</v>
      </c>
      <c r="AD361" s="411">
        <f t="shared" ref="AD361" si="1049">AD360</f>
        <v>0</v>
      </c>
      <c r="AE361" s="411">
        <f t="shared" ref="AE361" si="1050">AE360</f>
        <v>0</v>
      </c>
      <c r="AF361" s="411">
        <f t="shared" ref="AF361" si="1051">AF360</f>
        <v>0</v>
      </c>
      <c r="AG361" s="411">
        <f t="shared" ref="AG361" si="1052">AG360</f>
        <v>0</v>
      </c>
      <c r="AH361" s="411">
        <f t="shared" ref="AH361" si="1053">AH360</f>
        <v>0</v>
      </c>
      <c r="AI361" s="411">
        <f t="shared" ref="AI361" si="1054">AI360</f>
        <v>0</v>
      </c>
      <c r="AJ361" s="411">
        <f t="shared" ref="AJ361" si="1055">AJ360</f>
        <v>0</v>
      </c>
      <c r="AK361" s="411">
        <f t="shared" ref="AK361" si="1056">AK360</f>
        <v>0</v>
      </c>
      <c r="AL361" s="411">
        <f t="shared" ref="AL361" si="1057">AL360</f>
        <v>0</v>
      </c>
      <c r="AM361" s="306"/>
    </row>
    <row r="362" spans="1:39" ht="15" outlineLevel="1">
      <c r="B362" s="520"/>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outlineLevel="1">
      <c r="A363" s="522">
        <v>45</v>
      </c>
      <c r="B363" s="520" t="s">
        <v>137</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t="15"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 si="1058">Z363</f>
        <v>0</v>
      </c>
      <c r="AA364" s="411">
        <f t="shared" ref="AA364" si="1059">AA363</f>
        <v>0</v>
      </c>
      <c r="AB364" s="411">
        <f t="shared" ref="AB364" si="1060">AB363</f>
        <v>0</v>
      </c>
      <c r="AC364" s="411">
        <f t="shared" ref="AC364" si="1061">AC363</f>
        <v>0</v>
      </c>
      <c r="AD364" s="411">
        <f t="shared" ref="AD364" si="1062">AD363</f>
        <v>0</v>
      </c>
      <c r="AE364" s="411">
        <f t="shared" ref="AE364" si="1063">AE363</f>
        <v>0</v>
      </c>
      <c r="AF364" s="411">
        <f t="shared" ref="AF364" si="1064">AF363</f>
        <v>0</v>
      </c>
      <c r="AG364" s="411">
        <f t="shared" ref="AG364" si="1065">AG363</f>
        <v>0</v>
      </c>
      <c r="AH364" s="411">
        <f t="shared" ref="AH364" si="1066">AH363</f>
        <v>0</v>
      </c>
      <c r="AI364" s="411">
        <f t="shared" ref="AI364" si="1067">AI363</f>
        <v>0</v>
      </c>
      <c r="AJ364" s="411">
        <f t="shared" ref="AJ364" si="1068">AJ363</f>
        <v>0</v>
      </c>
      <c r="AK364" s="411">
        <f t="shared" ref="AK364" si="1069">AK363</f>
        <v>0</v>
      </c>
      <c r="AL364" s="411">
        <f t="shared" ref="AL364" si="1070">AL363</f>
        <v>0</v>
      </c>
      <c r="AM364" s="306"/>
    </row>
    <row r="365" spans="1:39" ht="15" outlineLevel="1">
      <c r="B365" s="520"/>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outlineLevel="1">
      <c r="A366" s="522">
        <v>46</v>
      </c>
      <c r="B366" s="520" t="s">
        <v>138</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t="15"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 si="1071">Z366</f>
        <v>0</v>
      </c>
      <c r="AA367" s="411">
        <f t="shared" ref="AA367" si="1072">AA366</f>
        <v>0</v>
      </c>
      <c r="AB367" s="411">
        <f t="shared" ref="AB367" si="1073">AB366</f>
        <v>0</v>
      </c>
      <c r="AC367" s="411">
        <f t="shared" ref="AC367" si="1074">AC366</f>
        <v>0</v>
      </c>
      <c r="AD367" s="411">
        <f t="shared" ref="AD367" si="1075">AD366</f>
        <v>0</v>
      </c>
      <c r="AE367" s="411">
        <f t="shared" ref="AE367" si="1076">AE366</f>
        <v>0</v>
      </c>
      <c r="AF367" s="411">
        <f t="shared" ref="AF367" si="1077">AF366</f>
        <v>0</v>
      </c>
      <c r="AG367" s="411">
        <f t="shared" ref="AG367" si="1078">AG366</f>
        <v>0</v>
      </c>
      <c r="AH367" s="411">
        <f t="shared" ref="AH367" si="1079">AH366</f>
        <v>0</v>
      </c>
      <c r="AI367" s="411">
        <f t="shared" ref="AI367" si="1080">AI366</f>
        <v>0</v>
      </c>
      <c r="AJ367" s="411">
        <f t="shared" ref="AJ367" si="1081">AJ366</f>
        <v>0</v>
      </c>
      <c r="AK367" s="411">
        <f t="shared" ref="AK367" si="1082">AK366</f>
        <v>0</v>
      </c>
      <c r="AL367" s="411">
        <f t="shared" ref="AL367" si="1083">AL366</f>
        <v>0</v>
      </c>
      <c r="AM367" s="306"/>
    </row>
    <row r="368" spans="1:39" ht="15" outlineLevel="1">
      <c r="B368" s="52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outlineLevel="1">
      <c r="A369" s="522">
        <v>47</v>
      </c>
      <c r="B369" s="520" t="s">
        <v>139</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t="15"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 si="1084">Z369</f>
        <v>0</v>
      </c>
      <c r="AA370" s="411">
        <f t="shared" ref="AA370" si="1085">AA369</f>
        <v>0</v>
      </c>
      <c r="AB370" s="411">
        <f t="shared" ref="AB370" si="1086">AB369</f>
        <v>0</v>
      </c>
      <c r="AC370" s="411">
        <f t="shared" ref="AC370" si="1087">AC369</f>
        <v>0</v>
      </c>
      <c r="AD370" s="411">
        <f t="shared" ref="AD370" si="1088">AD369</f>
        <v>0</v>
      </c>
      <c r="AE370" s="411">
        <f t="shared" ref="AE370" si="1089">AE369</f>
        <v>0</v>
      </c>
      <c r="AF370" s="411">
        <f t="shared" ref="AF370" si="1090">AF369</f>
        <v>0</v>
      </c>
      <c r="AG370" s="411">
        <f t="shared" ref="AG370" si="1091">AG369</f>
        <v>0</v>
      </c>
      <c r="AH370" s="411">
        <f t="shared" ref="AH370" si="1092">AH369</f>
        <v>0</v>
      </c>
      <c r="AI370" s="411">
        <f t="shared" ref="AI370" si="1093">AI369</f>
        <v>0</v>
      </c>
      <c r="AJ370" s="411">
        <f t="shared" ref="AJ370" si="1094">AJ369</f>
        <v>0</v>
      </c>
      <c r="AK370" s="411">
        <f t="shared" ref="AK370" si="1095">AK369</f>
        <v>0</v>
      </c>
      <c r="AL370" s="411">
        <f t="shared" ref="AL370" si="1096">AL369</f>
        <v>0</v>
      </c>
      <c r="AM370" s="306"/>
    </row>
    <row r="371" spans="1:42" ht="15" outlineLevel="1">
      <c r="B371" s="520"/>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30" outlineLevel="1">
      <c r="A372" s="522">
        <v>48</v>
      </c>
      <c r="B372" s="520" t="s">
        <v>140</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t="15"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 si="1097">Z372</f>
        <v>0</v>
      </c>
      <c r="AA373" s="411">
        <f t="shared" ref="AA373" si="1098">AA372</f>
        <v>0</v>
      </c>
      <c r="AB373" s="411">
        <f t="shared" ref="AB373" si="1099">AB372</f>
        <v>0</v>
      </c>
      <c r="AC373" s="411">
        <f t="shared" ref="AC373" si="1100">AC372</f>
        <v>0</v>
      </c>
      <c r="AD373" s="411">
        <f t="shared" ref="AD373" si="1101">AD372</f>
        <v>0</v>
      </c>
      <c r="AE373" s="411">
        <f t="shared" ref="AE373" si="1102">AE372</f>
        <v>0</v>
      </c>
      <c r="AF373" s="411">
        <f t="shared" ref="AF373" si="1103">AF372</f>
        <v>0</v>
      </c>
      <c r="AG373" s="411">
        <f t="shared" ref="AG373" si="1104">AG372</f>
        <v>0</v>
      </c>
      <c r="AH373" s="411">
        <f t="shared" ref="AH373" si="1105">AH372</f>
        <v>0</v>
      </c>
      <c r="AI373" s="411">
        <f t="shared" ref="AI373" si="1106">AI372</f>
        <v>0</v>
      </c>
      <c r="AJ373" s="411">
        <f t="shared" ref="AJ373" si="1107">AJ372</f>
        <v>0</v>
      </c>
      <c r="AK373" s="411">
        <f t="shared" ref="AK373" si="1108">AK372</f>
        <v>0</v>
      </c>
      <c r="AL373" s="411">
        <f t="shared" ref="AL373" si="1109">AL372</f>
        <v>0</v>
      </c>
      <c r="AM373" s="306"/>
    </row>
    <row r="374" spans="1:42" ht="15" outlineLevel="1">
      <c r="B374" s="520"/>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outlineLevel="1">
      <c r="A375" s="522">
        <v>49</v>
      </c>
      <c r="B375" s="520" t="s">
        <v>141</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ht="15"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 si="1110">Z375</f>
        <v>0</v>
      </c>
      <c r="AA376" s="411">
        <f t="shared" ref="AA376" si="1111">AA375</f>
        <v>0</v>
      </c>
      <c r="AB376" s="411">
        <f t="shared" ref="AB376" si="1112">AB375</f>
        <v>0</v>
      </c>
      <c r="AC376" s="411">
        <f t="shared" ref="AC376" si="1113">AC375</f>
        <v>0</v>
      </c>
      <c r="AD376" s="411">
        <f t="shared" ref="AD376" si="1114">AD375</f>
        <v>0</v>
      </c>
      <c r="AE376" s="411">
        <f t="shared" ref="AE376" si="1115">AE375</f>
        <v>0</v>
      </c>
      <c r="AF376" s="411">
        <f t="shared" ref="AF376" si="1116">AF375</f>
        <v>0</v>
      </c>
      <c r="AG376" s="411">
        <f t="shared" ref="AG376" si="1117">AG375</f>
        <v>0</v>
      </c>
      <c r="AH376" s="411">
        <f t="shared" ref="AH376" si="1118">AH375</f>
        <v>0</v>
      </c>
      <c r="AI376" s="411">
        <f t="shared" ref="AI376" si="1119">AI375</f>
        <v>0</v>
      </c>
      <c r="AJ376" s="411">
        <f t="shared" ref="AJ376" si="1120">AJ375</f>
        <v>0</v>
      </c>
      <c r="AK376" s="411">
        <f t="shared" ref="AK376" si="1121">AK375</f>
        <v>0</v>
      </c>
      <c r="AL376" s="411">
        <f t="shared" ref="AL376" si="1122">AL375</f>
        <v>0</v>
      </c>
      <c r="AM376" s="306"/>
    </row>
    <row r="377" spans="1:42" ht="15"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6">
      <c r="B378" s="327" t="s">
        <v>274</v>
      </c>
      <c r="C378" s="329"/>
      <c r="D378" s="329">
        <f>SUM(D221:D376)</f>
        <v>619200</v>
      </c>
      <c r="E378" s="329"/>
      <c r="F378" s="329"/>
      <c r="G378" s="329"/>
      <c r="H378" s="329"/>
      <c r="I378" s="329"/>
      <c r="J378" s="329"/>
      <c r="K378" s="329"/>
      <c r="L378" s="329"/>
      <c r="M378" s="329"/>
      <c r="N378" s="329"/>
      <c r="O378" s="329">
        <f>SUM(O221:O376)</f>
        <v>83</v>
      </c>
      <c r="P378" s="329"/>
      <c r="Q378" s="329"/>
      <c r="R378" s="329"/>
      <c r="S378" s="329"/>
      <c r="T378" s="329"/>
      <c r="U378" s="329"/>
      <c r="V378" s="329"/>
      <c r="W378" s="329"/>
      <c r="X378" s="329"/>
      <c r="Y378" s="329">
        <f>IF(Y219="kWh",SUMPRODUCT(D221:D376,Y221:Y376))</f>
        <v>510445</v>
      </c>
      <c r="Z378" s="329">
        <f>IF(Z219="kWh",SUMPRODUCT(D221:D376,Z221:Z376))</f>
        <v>106835.64</v>
      </c>
      <c r="AA378" s="329">
        <f>IF(AA219="kw",SUMPRODUCT(N221:N376,O221:O376,AA221:AA376),SUMPRODUCT(D221:D376,AA221:AA376))</f>
        <v>0.48</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6">
      <c r="B379" s="391" t="s">
        <v>275</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0</v>
      </c>
      <c r="Z379" s="392">
        <f>HLOOKUP(Z218,'2. LRAMVA Threshold'!$B$42:$Q$53,8,FALSE)</f>
        <v>0</v>
      </c>
      <c r="AA379" s="392">
        <f>HLOOKUP(AA218,'2. LRAMVA Threshold'!$B$42:$Q$53,8,FALSE)</f>
        <v>0</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ht="15">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ht="15">
      <c r="B381" s="324" t="s">
        <v>276</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1.17E-2</v>
      </c>
      <c r="Z381" s="341">
        <f>HLOOKUP(Z$35,'3.  Distribution Rates'!$C$122:$P$133,8,FALSE)</f>
        <v>1.04E-2</v>
      </c>
      <c r="AA381" s="341">
        <f>HLOOKUP(AA$35,'3.  Distribution Rates'!$C$122:$P$133,8,FALSE)</f>
        <v>2.6450999999999998</v>
      </c>
      <c r="AB381" s="341">
        <f>HLOOKUP(AB$35,'3.  Distribution Rates'!$C$122:$P$133,8,FALSE)</f>
        <v>4.2422000000000004</v>
      </c>
      <c r="AC381" s="341">
        <f>HLOOKUP(AC$35,'3.  Distribution Rates'!$C$122:$P$133,8,FALSE)</f>
        <v>8.8000000000000005E-3</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ht="15">
      <c r="B382" s="324" t="s">
        <v>277</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0</v>
      </c>
      <c r="Z382" s="378">
        <f>'4.  2011-2014 LRAM'!Z139*Z381</f>
        <v>0</v>
      </c>
      <c r="AA382" s="378">
        <f>'4.  2011-2014 LRAM'!AA139*AA381</f>
        <v>0</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8">
        <f>SUM(Y382:AL382)</f>
        <v>0</v>
      </c>
    </row>
    <row r="383" spans="1:42" ht="15">
      <c r="B383" s="324" t="s">
        <v>278</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0</v>
      </c>
      <c r="Z383" s="378">
        <f>'4.  2011-2014 LRAM'!Z268*Z381</f>
        <v>0</v>
      </c>
      <c r="AA383" s="378">
        <f>'4.  2011-2014 LRAM'!AA268*AA381</f>
        <v>0</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8">
        <f>SUM(Y383:AL383)</f>
        <v>0</v>
      </c>
    </row>
    <row r="384" spans="1:42" ht="15">
      <c r="B384" s="324" t="s">
        <v>279</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1036.1403</v>
      </c>
      <c r="Z384" s="378">
        <f>'4.  2011-2014 LRAM'!Z397*Z381</f>
        <v>1605.76</v>
      </c>
      <c r="AA384" s="378">
        <f>'4.  2011-2014 LRAM'!AA397*AA381</f>
        <v>0</v>
      </c>
      <c r="AB384" s="378">
        <f>'4.  2011-2014 LRAM'!AB397*AB381</f>
        <v>11514.009552000001</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8">
        <f>SUM(Y384:AL384)</f>
        <v>14155.909852000001</v>
      </c>
    </row>
    <row r="385" spans="2:39" ht="15">
      <c r="B385" s="324" t="s">
        <v>280</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2495.0133000000001</v>
      </c>
      <c r="Z385" s="378">
        <f>'4.  2011-2014 LRAM'!Z527*Z381</f>
        <v>483.4024</v>
      </c>
      <c r="AA385" s="378">
        <f>'4.  2011-2014 LRAM'!AA527*AA381</f>
        <v>0</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8">
        <f t="shared" ref="AM385:AM387" si="1123">SUM(Y385:AL385)</f>
        <v>2978.4157</v>
      </c>
    </row>
    <row r="386" spans="2:39" ht="15">
      <c r="B386" s="324" t="s">
        <v>281</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4">Y208*Y381</f>
        <v>2352.0158999999999</v>
      </c>
      <c r="Z386" s="378">
        <f t="shared" si="1124"/>
        <v>780.55119999999999</v>
      </c>
      <c r="AA386" s="378">
        <f t="shared" si="1124"/>
        <v>0</v>
      </c>
      <c r="AB386" s="378">
        <f t="shared" si="1124"/>
        <v>0</v>
      </c>
      <c r="AC386" s="378">
        <f t="shared" si="1124"/>
        <v>0</v>
      </c>
      <c r="AD386" s="378">
        <f t="shared" si="1124"/>
        <v>0</v>
      </c>
      <c r="AE386" s="378">
        <f t="shared" si="1124"/>
        <v>0</v>
      </c>
      <c r="AF386" s="378">
        <f t="shared" si="1124"/>
        <v>0</v>
      </c>
      <c r="AG386" s="378">
        <f t="shared" si="1124"/>
        <v>0</v>
      </c>
      <c r="AH386" s="378">
        <f t="shared" si="1124"/>
        <v>0</v>
      </c>
      <c r="AI386" s="378">
        <f t="shared" si="1124"/>
        <v>0</v>
      </c>
      <c r="AJ386" s="378">
        <f t="shared" si="1124"/>
        <v>0</v>
      </c>
      <c r="AK386" s="378">
        <f t="shared" si="1124"/>
        <v>0</v>
      </c>
      <c r="AL386" s="378">
        <f t="shared" si="1124"/>
        <v>0</v>
      </c>
      <c r="AM386" s="628">
        <f t="shared" si="1123"/>
        <v>3132.5670999999998</v>
      </c>
    </row>
    <row r="387" spans="2:39" ht="15">
      <c r="B387" s="324" t="s">
        <v>290</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5972.2065000000002</v>
      </c>
      <c r="Z387" s="378">
        <f t="shared" ref="Z387:AL387" si="1125">Z378*Z381</f>
        <v>1111.0906559999999</v>
      </c>
      <c r="AA387" s="378">
        <f t="shared" si="1125"/>
        <v>1.2696479999999999</v>
      </c>
      <c r="AB387" s="378">
        <f t="shared" si="1125"/>
        <v>0</v>
      </c>
      <c r="AC387" s="378">
        <f t="shared" si="1125"/>
        <v>0</v>
      </c>
      <c r="AD387" s="378">
        <f t="shared" si="1125"/>
        <v>0</v>
      </c>
      <c r="AE387" s="378">
        <f t="shared" si="1125"/>
        <v>0</v>
      </c>
      <c r="AF387" s="378">
        <f t="shared" si="1125"/>
        <v>0</v>
      </c>
      <c r="AG387" s="378">
        <f t="shared" si="1125"/>
        <v>0</v>
      </c>
      <c r="AH387" s="378">
        <f t="shared" si="1125"/>
        <v>0</v>
      </c>
      <c r="AI387" s="378">
        <f t="shared" si="1125"/>
        <v>0</v>
      </c>
      <c r="AJ387" s="378">
        <f t="shared" si="1125"/>
        <v>0</v>
      </c>
      <c r="AK387" s="378">
        <f t="shared" si="1125"/>
        <v>0</v>
      </c>
      <c r="AL387" s="378">
        <f t="shared" si="1125"/>
        <v>0</v>
      </c>
      <c r="AM387" s="628">
        <f t="shared" si="1123"/>
        <v>7084.566804000001</v>
      </c>
    </row>
    <row r="388" spans="2:39" ht="15.6">
      <c r="B388" s="349" t="s">
        <v>282</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11855.376</v>
      </c>
      <c r="Z388" s="346">
        <f t="shared" ref="Z388:AE388" si="1126">SUM(Z382:Z387)</f>
        <v>3980.8042559999999</v>
      </c>
      <c r="AA388" s="346">
        <f t="shared" si="1126"/>
        <v>1.2696479999999999</v>
      </c>
      <c r="AB388" s="346">
        <f t="shared" si="1126"/>
        <v>11514.009552000001</v>
      </c>
      <c r="AC388" s="346">
        <f t="shared" si="1126"/>
        <v>0</v>
      </c>
      <c r="AD388" s="346">
        <f t="shared" si="1126"/>
        <v>0</v>
      </c>
      <c r="AE388" s="346">
        <f t="shared" si="1126"/>
        <v>0</v>
      </c>
      <c r="AF388" s="346">
        <f>SUM(AF382:AF387)</f>
        <v>0</v>
      </c>
      <c r="AG388" s="346">
        <f t="shared" ref="AG388:AL388" si="1127">SUM(AG382:AG387)</f>
        <v>0</v>
      </c>
      <c r="AH388" s="346">
        <f t="shared" si="1127"/>
        <v>0</v>
      </c>
      <c r="AI388" s="346">
        <f t="shared" si="1127"/>
        <v>0</v>
      </c>
      <c r="AJ388" s="346">
        <f t="shared" si="1127"/>
        <v>0</v>
      </c>
      <c r="AK388" s="346">
        <f t="shared" si="1127"/>
        <v>0</v>
      </c>
      <c r="AL388" s="346">
        <f t="shared" si="1127"/>
        <v>0</v>
      </c>
      <c r="AM388" s="407">
        <f>SUM(AM382:AM387)</f>
        <v>27351.459456000004</v>
      </c>
    </row>
    <row r="389" spans="2:39" ht="15.6">
      <c r="B389" s="349" t="s">
        <v>283</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0</v>
      </c>
      <c r="Z389" s="347">
        <f t="shared" ref="Z389:AE389" si="1128">Z379*Z381</f>
        <v>0</v>
      </c>
      <c r="AA389" s="347">
        <f t="shared" si="1128"/>
        <v>0</v>
      </c>
      <c r="AB389" s="347">
        <f t="shared" si="1128"/>
        <v>0</v>
      </c>
      <c r="AC389" s="347">
        <f t="shared" si="1128"/>
        <v>0</v>
      </c>
      <c r="AD389" s="347">
        <f t="shared" si="1128"/>
        <v>0</v>
      </c>
      <c r="AE389" s="347">
        <f t="shared" si="1128"/>
        <v>0</v>
      </c>
      <c r="AF389" s="347">
        <f>AF379*AF381</f>
        <v>0</v>
      </c>
      <c r="AG389" s="347">
        <f t="shared" ref="AG389:AL389" si="1129">AG379*AG381</f>
        <v>0</v>
      </c>
      <c r="AH389" s="347">
        <f t="shared" si="1129"/>
        <v>0</v>
      </c>
      <c r="AI389" s="347">
        <f t="shared" si="1129"/>
        <v>0</v>
      </c>
      <c r="AJ389" s="347">
        <f t="shared" si="1129"/>
        <v>0</v>
      </c>
      <c r="AK389" s="347">
        <f t="shared" si="1129"/>
        <v>0</v>
      </c>
      <c r="AL389" s="347">
        <f t="shared" si="1129"/>
        <v>0</v>
      </c>
      <c r="AM389" s="407">
        <f>SUM(Y389:AL389)</f>
        <v>0</v>
      </c>
    </row>
    <row r="390" spans="2:39" ht="15.6">
      <c r="B390" s="349" t="s">
        <v>284</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27351.459456000004</v>
      </c>
    </row>
    <row r="391" spans="2:39" ht="15">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ht="15">
      <c r="B392" s="439" t="s">
        <v>285</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510355</v>
      </c>
      <c r="Z392" s="291">
        <f>SUMPRODUCT(E221:E376,Z221:Z376)</f>
        <v>106835.64</v>
      </c>
      <c r="AA392" s="291">
        <f t="shared" ref="AA392:AL392" si="1130">IF(AA219="kw",SUMPRODUCT($N$221:$N$376,$P$221:$P$376,AA221:AA376),SUMPRODUCT($E$221:$E$376,AA221:AA376))</f>
        <v>0.48</v>
      </c>
      <c r="AB392" s="291">
        <f t="shared" si="1130"/>
        <v>0</v>
      </c>
      <c r="AC392" s="291">
        <f t="shared" si="1130"/>
        <v>0</v>
      </c>
      <c r="AD392" s="291">
        <f t="shared" si="1130"/>
        <v>0</v>
      </c>
      <c r="AE392" s="291">
        <f t="shared" si="1130"/>
        <v>0</v>
      </c>
      <c r="AF392" s="291">
        <f t="shared" si="1130"/>
        <v>0</v>
      </c>
      <c r="AG392" s="291">
        <f t="shared" si="1130"/>
        <v>0</v>
      </c>
      <c r="AH392" s="291">
        <f t="shared" si="1130"/>
        <v>0</v>
      </c>
      <c r="AI392" s="291">
        <f t="shared" si="1130"/>
        <v>0</v>
      </c>
      <c r="AJ392" s="291">
        <f t="shared" si="1130"/>
        <v>0</v>
      </c>
      <c r="AK392" s="291">
        <f t="shared" si="1130"/>
        <v>0</v>
      </c>
      <c r="AL392" s="291">
        <f t="shared" si="1130"/>
        <v>0</v>
      </c>
      <c r="AM392" s="348"/>
    </row>
    <row r="393" spans="2:39" ht="15">
      <c r="B393" s="439" t="s">
        <v>286</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510355</v>
      </c>
      <c r="Z393" s="291">
        <f>SUMPRODUCT(F221:F376,Z221:Z376)</f>
        <v>106835.64</v>
      </c>
      <c r="AA393" s="291">
        <f t="shared" ref="AA393:AL393" si="1131">IF(AA219="kw",SUMPRODUCT($N$221:$N$376,$Q$221:$Q$376,AA221:AA376),SUMPRODUCT($F$221:$F$376,AA221:AA376))</f>
        <v>0.48</v>
      </c>
      <c r="AB393" s="291">
        <f t="shared" si="1131"/>
        <v>0</v>
      </c>
      <c r="AC393" s="291">
        <f t="shared" si="1131"/>
        <v>0</v>
      </c>
      <c r="AD393" s="291">
        <f t="shared" si="1131"/>
        <v>0</v>
      </c>
      <c r="AE393" s="291">
        <f t="shared" si="1131"/>
        <v>0</v>
      </c>
      <c r="AF393" s="291">
        <f t="shared" si="1131"/>
        <v>0</v>
      </c>
      <c r="AG393" s="291">
        <f t="shared" si="1131"/>
        <v>0</v>
      </c>
      <c r="AH393" s="291">
        <f t="shared" si="1131"/>
        <v>0</v>
      </c>
      <c r="AI393" s="291">
        <f t="shared" si="1131"/>
        <v>0</v>
      </c>
      <c r="AJ393" s="291">
        <f t="shared" si="1131"/>
        <v>0</v>
      </c>
      <c r="AK393" s="291">
        <f t="shared" si="1131"/>
        <v>0</v>
      </c>
      <c r="AL393" s="291">
        <f t="shared" si="1131"/>
        <v>0</v>
      </c>
      <c r="AM393" s="337"/>
    </row>
    <row r="394" spans="2:39" ht="15">
      <c r="B394" s="439" t="s">
        <v>287</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2">IF(AA219="kw",SUMPRODUCT($N$221:$N$376,$R$221:$R$376,AA221:AA376),SUMPRODUCT($G$221:$G$376,AA221:AA376))</f>
        <v>0</v>
      </c>
      <c r="AB394" s="291">
        <f t="shared" si="1132"/>
        <v>0</v>
      </c>
      <c r="AC394" s="291">
        <f t="shared" si="1132"/>
        <v>0</v>
      </c>
      <c r="AD394" s="291">
        <f t="shared" si="1132"/>
        <v>0</v>
      </c>
      <c r="AE394" s="291">
        <f t="shared" si="1132"/>
        <v>0</v>
      </c>
      <c r="AF394" s="291">
        <f t="shared" si="1132"/>
        <v>0</v>
      </c>
      <c r="AG394" s="291">
        <f t="shared" si="1132"/>
        <v>0</v>
      </c>
      <c r="AH394" s="291">
        <f t="shared" si="1132"/>
        <v>0</v>
      </c>
      <c r="AI394" s="291">
        <f t="shared" si="1132"/>
        <v>0</v>
      </c>
      <c r="AJ394" s="291">
        <f t="shared" si="1132"/>
        <v>0</v>
      </c>
      <c r="AK394" s="291">
        <f t="shared" si="1132"/>
        <v>0</v>
      </c>
      <c r="AL394" s="291">
        <f t="shared" si="1132"/>
        <v>0</v>
      </c>
      <c r="AM394" s="337"/>
    </row>
    <row r="395" spans="2:39" ht="15">
      <c r="B395" s="440" t="s">
        <v>288</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3">IF(AA219="kw",SUMPRODUCT($N$221:$N$376,$S$221:$S$376,AA221:AA376),SUMPRODUCT($H$221:$H$376,AA221:AA376))</f>
        <v>0</v>
      </c>
      <c r="AB395" s="326">
        <f t="shared" si="1133"/>
        <v>0</v>
      </c>
      <c r="AC395" s="326">
        <f t="shared" si="1133"/>
        <v>0</v>
      </c>
      <c r="AD395" s="326">
        <f t="shared" si="1133"/>
        <v>0</v>
      </c>
      <c r="AE395" s="326">
        <f t="shared" si="1133"/>
        <v>0</v>
      </c>
      <c r="AF395" s="326">
        <f t="shared" si="1133"/>
        <v>0</v>
      </c>
      <c r="AG395" s="326">
        <f t="shared" si="1133"/>
        <v>0</v>
      </c>
      <c r="AH395" s="326">
        <f t="shared" si="1133"/>
        <v>0</v>
      </c>
      <c r="AI395" s="326">
        <f t="shared" si="1133"/>
        <v>0</v>
      </c>
      <c r="AJ395" s="326">
        <f t="shared" si="1133"/>
        <v>0</v>
      </c>
      <c r="AK395" s="326">
        <f t="shared" si="1133"/>
        <v>0</v>
      </c>
      <c r="AL395" s="326">
        <f t="shared" si="1133"/>
        <v>0</v>
      </c>
      <c r="AM395" s="386"/>
    </row>
    <row r="396" spans="2:39" ht="21" customHeight="1">
      <c r="B396" s="368" t="s">
        <v>585</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6">
      <c r="B399" s="280" t="s">
        <v>291</v>
      </c>
      <c r="C399" s="281"/>
      <c r="D399" s="589" t="s">
        <v>527</v>
      </c>
      <c r="E399" s="253"/>
      <c r="F399" s="591"/>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880" t="s">
        <v>211</v>
      </c>
      <c r="C400" s="882" t="s">
        <v>33</v>
      </c>
      <c r="D400" s="284" t="s">
        <v>422</v>
      </c>
      <c r="E400" s="884" t="s">
        <v>209</v>
      </c>
      <c r="F400" s="885"/>
      <c r="G400" s="885"/>
      <c r="H400" s="885"/>
      <c r="I400" s="885"/>
      <c r="J400" s="885"/>
      <c r="K400" s="885"/>
      <c r="L400" s="885"/>
      <c r="M400" s="886"/>
      <c r="N400" s="887" t="s">
        <v>213</v>
      </c>
      <c r="O400" s="284" t="s">
        <v>423</v>
      </c>
      <c r="P400" s="884" t="s">
        <v>212</v>
      </c>
      <c r="Q400" s="885"/>
      <c r="R400" s="885"/>
      <c r="S400" s="885"/>
      <c r="T400" s="885"/>
      <c r="U400" s="885"/>
      <c r="V400" s="885"/>
      <c r="W400" s="885"/>
      <c r="X400" s="886"/>
      <c r="Y400" s="877" t="s">
        <v>243</v>
      </c>
      <c r="Z400" s="878"/>
      <c r="AA400" s="878"/>
      <c r="AB400" s="878"/>
      <c r="AC400" s="878"/>
      <c r="AD400" s="878"/>
      <c r="AE400" s="878"/>
      <c r="AF400" s="878"/>
      <c r="AG400" s="878"/>
      <c r="AH400" s="878"/>
      <c r="AI400" s="878"/>
      <c r="AJ400" s="878"/>
      <c r="AK400" s="878"/>
      <c r="AL400" s="878"/>
      <c r="AM400" s="879"/>
    </row>
    <row r="401" spans="1:39" ht="61.5" customHeight="1">
      <c r="B401" s="881"/>
      <c r="C401" s="883"/>
      <c r="D401" s="285">
        <v>2017</v>
      </c>
      <c r="E401" s="285">
        <v>2018</v>
      </c>
      <c r="F401" s="285">
        <v>2019</v>
      </c>
      <c r="G401" s="285">
        <v>2020</v>
      </c>
      <c r="H401" s="285">
        <v>2021</v>
      </c>
      <c r="I401" s="285">
        <v>2022</v>
      </c>
      <c r="J401" s="285">
        <v>2023</v>
      </c>
      <c r="K401" s="285">
        <v>2024</v>
      </c>
      <c r="L401" s="285">
        <v>2025</v>
      </c>
      <c r="M401" s="285">
        <v>2026</v>
      </c>
      <c r="N401" s="888"/>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GS&gt;50kW</v>
      </c>
      <c r="AB401" s="285" t="str">
        <f>'1.  LRAMVA Summary'!G52</f>
        <v>Street Lighting</v>
      </c>
      <c r="AC401" s="285" t="str">
        <f>'1.  LRAMVA Summary'!H52</f>
        <v>Unmetered Scattered Load</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t="str">
        <f>'1.  LRAMVA Summary'!G53</f>
        <v>kw</v>
      </c>
      <c r="AC402" s="291" t="str">
        <f>'1.  LRAMVA Summary'!H53</f>
        <v>kWh</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6"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t="15"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ht="15" outlineLevel="1">
      <c r="A405" s="532"/>
      <c r="B405" s="431" t="s">
        <v>308</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4">Z404</f>
        <v>0</v>
      </c>
      <c r="AA405" s="411">
        <f t="shared" ref="AA405" si="1135">AA404</f>
        <v>0</v>
      </c>
      <c r="AB405" s="411">
        <f t="shared" ref="AB405" si="1136">AB404</f>
        <v>0</v>
      </c>
      <c r="AC405" s="411">
        <f t="shared" ref="AC405" si="1137">AC404</f>
        <v>0</v>
      </c>
      <c r="AD405" s="411">
        <f t="shared" ref="AD405" si="1138">AD404</f>
        <v>0</v>
      </c>
      <c r="AE405" s="411">
        <f t="shared" ref="AE405" si="1139">AE404</f>
        <v>0</v>
      </c>
      <c r="AF405" s="411">
        <f t="shared" ref="AF405" si="1140">AF404</f>
        <v>0</v>
      </c>
      <c r="AG405" s="411">
        <f t="shared" ref="AG405" si="1141">AG404</f>
        <v>0</v>
      </c>
      <c r="AH405" s="411">
        <f t="shared" ref="AH405" si="1142">AH404</f>
        <v>0</v>
      </c>
      <c r="AI405" s="411">
        <f t="shared" ref="AI405" si="1143">AI404</f>
        <v>0</v>
      </c>
      <c r="AJ405" s="411">
        <f t="shared" ref="AJ405" si="1144">AJ404</f>
        <v>0</v>
      </c>
      <c r="AK405" s="411">
        <f t="shared" ref="AK405" si="1145">AK404</f>
        <v>0</v>
      </c>
      <c r="AL405" s="411">
        <f t="shared" ref="AL405" si="1146">AL404</f>
        <v>0</v>
      </c>
      <c r="AM405" s="297"/>
    </row>
    <row r="406" spans="1:39" ht="15.6"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t="15"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t="15" outlineLevel="1">
      <c r="A408" s="532"/>
      <c r="B408" s="431" t="s">
        <v>308</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7">Z407</f>
        <v>0</v>
      </c>
      <c r="AA408" s="411">
        <f t="shared" ref="AA408" si="1148">AA407</f>
        <v>0</v>
      </c>
      <c r="AB408" s="411">
        <f t="shared" ref="AB408" si="1149">AB407</f>
        <v>0</v>
      </c>
      <c r="AC408" s="411">
        <f t="shared" ref="AC408" si="1150">AC407</f>
        <v>0</v>
      </c>
      <c r="AD408" s="411">
        <f t="shared" ref="AD408" si="1151">AD407</f>
        <v>0</v>
      </c>
      <c r="AE408" s="411">
        <f t="shared" ref="AE408" si="1152">AE407</f>
        <v>0</v>
      </c>
      <c r="AF408" s="411">
        <f t="shared" ref="AF408" si="1153">AF407</f>
        <v>0</v>
      </c>
      <c r="AG408" s="411">
        <f t="shared" ref="AG408" si="1154">AG407</f>
        <v>0</v>
      </c>
      <c r="AH408" s="411">
        <f t="shared" ref="AH408" si="1155">AH407</f>
        <v>0</v>
      </c>
      <c r="AI408" s="411">
        <f t="shared" ref="AI408" si="1156">AI407</f>
        <v>0</v>
      </c>
      <c r="AJ408" s="411">
        <f t="shared" ref="AJ408" si="1157">AJ407</f>
        <v>0</v>
      </c>
      <c r="AK408" s="411">
        <f t="shared" ref="AK408" si="1158">AK407</f>
        <v>0</v>
      </c>
      <c r="AL408" s="411">
        <f t="shared" ref="AL408" si="1159">AL407</f>
        <v>0</v>
      </c>
      <c r="AM408" s="297"/>
    </row>
    <row r="409" spans="1:39" ht="15.6"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t="15"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t="15" outlineLevel="1">
      <c r="A411" s="532"/>
      <c r="B411" s="431" t="s">
        <v>308</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0">Z410</f>
        <v>0</v>
      </c>
      <c r="AA411" s="411">
        <f t="shared" ref="AA411" si="1161">AA410</f>
        <v>0</v>
      </c>
      <c r="AB411" s="411">
        <f t="shared" ref="AB411" si="1162">AB410</f>
        <v>0</v>
      </c>
      <c r="AC411" s="411">
        <f t="shared" ref="AC411" si="1163">AC410</f>
        <v>0</v>
      </c>
      <c r="AD411" s="411">
        <f t="shared" ref="AD411" si="1164">AD410</f>
        <v>0</v>
      </c>
      <c r="AE411" s="411">
        <f t="shared" ref="AE411" si="1165">AE410</f>
        <v>0</v>
      </c>
      <c r="AF411" s="411">
        <f t="shared" ref="AF411" si="1166">AF410</f>
        <v>0</v>
      </c>
      <c r="AG411" s="411">
        <f t="shared" ref="AG411" si="1167">AG410</f>
        <v>0</v>
      </c>
      <c r="AH411" s="411">
        <f t="shared" ref="AH411" si="1168">AH410</f>
        <v>0</v>
      </c>
      <c r="AI411" s="411">
        <f t="shared" ref="AI411" si="1169">AI410</f>
        <v>0</v>
      </c>
      <c r="AJ411" s="411">
        <f t="shared" ref="AJ411" si="1170">AJ410</f>
        <v>0</v>
      </c>
      <c r="AK411" s="411">
        <f t="shared" ref="AK411" si="1171">AK410</f>
        <v>0</v>
      </c>
      <c r="AL411" s="411">
        <f t="shared" ref="AL411" si="1172">AL410</f>
        <v>0</v>
      </c>
      <c r="AM411" s="297"/>
    </row>
    <row r="412" spans="1:39" ht="15"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ht="15" outlineLevel="1">
      <c r="A413" s="532">
        <v>4</v>
      </c>
      <c r="B413" s="520" t="s">
        <v>675</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t="15" outlineLevel="1">
      <c r="A414" s="532"/>
      <c r="B414" s="431" t="s">
        <v>308</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3">Z413</f>
        <v>0</v>
      </c>
      <c r="AA414" s="411">
        <f t="shared" ref="AA414" si="1174">AA413</f>
        <v>0</v>
      </c>
      <c r="AB414" s="411">
        <f t="shared" ref="AB414" si="1175">AB413</f>
        <v>0</v>
      </c>
      <c r="AC414" s="411">
        <f t="shared" ref="AC414" si="1176">AC413</f>
        <v>0</v>
      </c>
      <c r="AD414" s="411">
        <f t="shared" ref="AD414" si="1177">AD413</f>
        <v>0</v>
      </c>
      <c r="AE414" s="411">
        <f t="shared" ref="AE414" si="1178">AE413</f>
        <v>0</v>
      </c>
      <c r="AF414" s="411">
        <f t="shared" ref="AF414" si="1179">AF413</f>
        <v>0</v>
      </c>
      <c r="AG414" s="411">
        <f t="shared" ref="AG414" si="1180">AG413</f>
        <v>0</v>
      </c>
      <c r="AH414" s="411">
        <f t="shared" ref="AH414" si="1181">AH413</f>
        <v>0</v>
      </c>
      <c r="AI414" s="411">
        <f t="shared" ref="AI414" si="1182">AI413</f>
        <v>0</v>
      </c>
      <c r="AJ414" s="411">
        <f t="shared" ref="AJ414" si="1183">AJ413</f>
        <v>0</v>
      </c>
      <c r="AK414" s="411">
        <f t="shared" ref="AK414" si="1184">AK413</f>
        <v>0</v>
      </c>
      <c r="AL414" s="411">
        <f t="shared" ref="AL414" si="1185">AL413</f>
        <v>0</v>
      </c>
      <c r="AM414" s="297"/>
    </row>
    <row r="415" spans="1:39" ht="15"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t="15" outlineLevel="1">
      <c r="A417" s="532"/>
      <c r="B417" s="431" t="s">
        <v>308</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6">Z416</f>
        <v>0</v>
      </c>
      <c r="AA417" s="411">
        <f t="shared" ref="AA417" si="1187">AA416</f>
        <v>0</v>
      </c>
      <c r="AB417" s="411">
        <f t="shared" ref="AB417" si="1188">AB416</f>
        <v>0</v>
      </c>
      <c r="AC417" s="411">
        <f t="shared" ref="AC417" si="1189">AC416</f>
        <v>0</v>
      </c>
      <c r="AD417" s="411">
        <f t="shared" ref="AD417" si="1190">AD416</f>
        <v>0</v>
      </c>
      <c r="AE417" s="411">
        <f t="shared" ref="AE417" si="1191">AE416</f>
        <v>0</v>
      </c>
      <c r="AF417" s="411">
        <f t="shared" ref="AF417" si="1192">AF416</f>
        <v>0</v>
      </c>
      <c r="AG417" s="411">
        <f t="shared" ref="AG417" si="1193">AG416</f>
        <v>0</v>
      </c>
      <c r="AH417" s="411">
        <f t="shared" ref="AH417" si="1194">AH416</f>
        <v>0</v>
      </c>
      <c r="AI417" s="411">
        <f t="shared" ref="AI417" si="1195">AI416</f>
        <v>0</v>
      </c>
      <c r="AJ417" s="411">
        <f t="shared" ref="AJ417" si="1196">AJ416</f>
        <v>0</v>
      </c>
      <c r="AK417" s="411">
        <f t="shared" ref="AK417" si="1197">AK416</f>
        <v>0</v>
      </c>
      <c r="AL417" s="411">
        <f t="shared" ref="AL417" si="1198">AL416</f>
        <v>0</v>
      </c>
      <c r="AM417" s="297"/>
    </row>
    <row r="418" spans="1:39" ht="15"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6"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t="15"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ht="15" outlineLevel="1">
      <c r="A421" s="532"/>
      <c r="B421" s="431" t="s">
        <v>308</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199">Z420</f>
        <v>0</v>
      </c>
      <c r="AA421" s="411">
        <f t="shared" ref="AA421" si="1200">AA420</f>
        <v>0</v>
      </c>
      <c r="AB421" s="411">
        <f t="shared" ref="AB421" si="1201">AB420</f>
        <v>0</v>
      </c>
      <c r="AC421" s="411">
        <f t="shared" ref="AC421" si="1202">AC420</f>
        <v>0</v>
      </c>
      <c r="AD421" s="411">
        <f t="shared" ref="AD421" si="1203">AD420</f>
        <v>0</v>
      </c>
      <c r="AE421" s="411">
        <f t="shared" ref="AE421" si="1204">AE420</f>
        <v>0</v>
      </c>
      <c r="AF421" s="411">
        <f t="shared" ref="AF421" si="1205">AF420</f>
        <v>0</v>
      </c>
      <c r="AG421" s="411">
        <f t="shared" ref="AG421" si="1206">AG420</f>
        <v>0</v>
      </c>
      <c r="AH421" s="411">
        <f t="shared" ref="AH421" si="1207">AH420</f>
        <v>0</v>
      </c>
      <c r="AI421" s="411">
        <f t="shared" ref="AI421" si="1208">AI420</f>
        <v>0</v>
      </c>
      <c r="AJ421" s="411">
        <f t="shared" ref="AJ421" si="1209">AJ420</f>
        <v>0</v>
      </c>
      <c r="AK421" s="411">
        <f t="shared" ref="AK421" si="1210">AK420</f>
        <v>0</v>
      </c>
      <c r="AL421" s="411">
        <f t="shared" ref="AL421" si="1211">AL420</f>
        <v>0</v>
      </c>
      <c r="AM421" s="311"/>
    </row>
    <row r="422" spans="1:39" ht="15"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t="15" outlineLevel="1">
      <c r="A424" s="532"/>
      <c r="B424" s="431" t="s">
        <v>308</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2">Z423</f>
        <v>0</v>
      </c>
      <c r="AA424" s="411">
        <f t="shared" ref="AA424" si="1213">AA423</f>
        <v>0</v>
      </c>
      <c r="AB424" s="411">
        <f t="shared" ref="AB424" si="1214">AB423</f>
        <v>0</v>
      </c>
      <c r="AC424" s="411">
        <f t="shared" ref="AC424" si="1215">AC423</f>
        <v>0</v>
      </c>
      <c r="AD424" s="411">
        <f t="shared" ref="AD424" si="1216">AD423</f>
        <v>0</v>
      </c>
      <c r="AE424" s="411">
        <f t="shared" ref="AE424" si="1217">AE423</f>
        <v>0</v>
      </c>
      <c r="AF424" s="411">
        <f t="shared" ref="AF424" si="1218">AF423</f>
        <v>0</v>
      </c>
      <c r="AG424" s="411">
        <f t="shared" ref="AG424" si="1219">AG423</f>
        <v>0</v>
      </c>
      <c r="AH424" s="411">
        <f t="shared" ref="AH424" si="1220">AH423</f>
        <v>0</v>
      </c>
      <c r="AI424" s="411">
        <f t="shared" ref="AI424" si="1221">AI423</f>
        <v>0</v>
      </c>
      <c r="AJ424" s="411">
        <f t="shared" ref="AJ424" si="1222">AJ423</f>
        <v>0</v>
      </c>
      <c r="AK424" s="411">
        <f t="shared" ref="AK424" si="1223">AK423</f>
        <v>0</v>
      </c>
      <c r="AL424" s="411">
        <f t="shared" ref="AL424" si="1224">AL423</f>
        <v>0</v>
      </c>
      <c r="AM424" s="311"/>
    </row>
    <row r="425" spans="1:39" ht="15"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t="15" outlineLevel="1">
      <c r="A427" s="532"/>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5">Z426</f>
        <v>0</v>
      </c>
      <c r="AA427" s="411">
        <f t="shared" ref="AA427" si="1226">AA426</f>
        <v>0</v>
      </c>
      <c r="AB427" s="411">
        <f t="shared" ref="AB427" si="1227">AB426</f>
        <v>0</v>
      </c>
      <c r="AC427" s="411">
        <f t="shared" ref="AC427" si="1228">AC426</f>
        <v>0</v>
      </c>
      <c r="AD427" s="411">
        <f t="shared" ref="AD427" si="1229">AD426</f>
        <v>0</v>
      </c>
      <c r="AE427" s="411">
        <f t="shared" ref="AE427" si="1230">AE426</f>
        <v>0</v>
      </c>
      <c r="AF427" s="411">
        <f t="shared" ref="AF427" si="1231">AF426</f>
        <v>0</v>
      </c>
      <c r="AG427" s="411">
        <f t="shared" ref="AG427" si="1232">AG426</f>
        <v>0</v>
      </c>
      <c r="AH427" s="411">
        <f t="shared" ref="AH427" si="1233">AH426</f>
        <v>0</v>
      </c>
      <c r="AI427" s="411">
        <f t="shared" ref="AI427" si="1234">AI426</f>
        <v>0</v>
      </c>
      <c r="AJ427" s="411">
        <f t="shared" ref="AJ427" si="1235">AJ426</f>
        <v>0</v>
      </c>
      <c r="AK427" s="411">
        <f t="shared" ref="AK427" si="1236">AK426</f>
        <v>0</v>
      </c>
      <c r="AL427" s="411">
        <f t="shared" ref="AL427" si="1237">AL426</f>
        <v>0</v>
      </c>
      <c r="AM427" s="311"/>
    </row>
    <row r="428" spans="1:39" ht="15"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t="15" outlineLevel="1">
      <c r="A430" s="532"/>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38">Z429</f>
        <v>0</v>
      </c>
      <c r="AA430" s="411">
        <f t="shared" ref="AA430" si="1239">AA429</f>
        <v>0</v>
      </c>
      <c r="AB430" s="411">
        <f t="shared" ref="AB430" si="1240">AB429</f>
        <v>0</v>
      </c>
      <c r="AC430" s="411">
        <f t="shared" ref="AC430" si="1241">AC429</f>
        <v>0</v>
      </c>
      <c r="AD430" s="411">
        <f t="shared" ref="AD430" si="1242">AD429</f>
        <v>0</v>
      </c>
      <c r="AE430" s="411">
        <f t="shared" ref="AE430" si="1243">AE429</f>
        <v>0</v>
      </c>
      <c r="AF430" s="411">
        <f t="shared" ref="AF430" si="1244">AF429</f>
        <v>0</v>
      </c>
      <c r="AG430" s="411">
        <f t="shared" ref="AG430" si="1245">AG429</f>
        <v>0</v>
      </c>
      <c r="AH430" s="411">
        <f t="shared" ref="AH430" si="1246">AH429</f>
        <v>0</v>
      </c>
      <c r="AI430" s="411">
        <f t="shared" ref="AI430" si="1247">AI429</f>
        <v>0</v>
      </c>
      <c r="AJ430" s="411">
        <f t="shared" ref="AJ430" si="1248">AJ429</f>
        <v>0</v>
      </c>
      <c r="AK430" s="411">
        <f t="shared" ref="AK430" si="1249">AK429</f>
        <v>0</v>
      </c>
      <c r="AL430" s="411">
        <f t="shared" ref="AL430" si="1250">AL429</f>
        <v>0</v>
      </c>
      <c r="AM430" s="311"/>
    </row>
    <row r="431" spans="1:39" ht="15"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ht="15" outlineLevel="1">
      <c r="A433" s="532"/>
      <c r="B433" s="431" t="s">
        <v>308</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1">Z432</f>
        <v>0</v>
      </c>
      <c r="AA433" s="411">
        <f t="shared" ref="AA433" si="1252">AA432</f>
        <v>0</v>
      </c>
      <c r="AB433" s="411">
        <f t="shared" ref="AB433" si="1253">AB432</f>
        <v>0</v>
      </c>
      <c r="AC433" s="411">
        <f t="shared" ref="AC433" si="1254">AC432</f>
        <v>0</v>
      </c>
      <c r="AD433" s="411">
        <f t="shared" ref="AD433" si="1255">AD432</f>
        <v>0</v>
      </c>
      <c r="AE433" s="411">
        <f t="shared" ref="AE433" si="1256">AE432</f>
        <v>0</v>
      </c>
      <c r="AF433" s="411">
        <f t="shared" ref="AF433" si="1257">AF432</f>
        <v>0</v>
      </c>
      <c r="AG433" s="411">
        <f t="shared" ref="AG433" si="1258">AG432</f>
        <v>0</v>
      </c>
      <c r="AH433" s="411">
        <f t="shared" ref="AH433" si="1259">AH432</f>
        <v>0</v>
      </c>
      <c r="AI433" s="411">
        <f t="shared" ref="AI433" si="1260">AI432</f>
        <v>0</v>
      </c>
      <c r="AJ433" s="411">
        <f t="shared" ref="AJ433" si="1261">AJ432</f>
        <v>0</v>
      </c>
      <c r="AK433" s="411">
        <f t="shared" ref="AK433" si="1262">AK432</f>
        <v>0</v>
      </c>
      <c r="AL433" s="411">
        <f t="shared" ref="AL433" si="1263">AL432</f>
        <v>0</v>
      </c>
      <c r="AM433" s="311"/>
    </row>
    <row r="434" spans="1:40" ht="15"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6"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ht="15" outlineLevel="1">
      <c r="A437" s="532"/>
      <c r="B437" s="431" t="s">
        <v>308</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4">Z436</f>
        <v>0</v>
      </c>
      <c r="AA437" s="411">
        <f t="shared" ref="AA437" si="1265">AA436</f>
        <v>0</v>
      </c>
      <c r="AB437" s="411">
        <f t="shared" ref="AB437" si="1266">AB436</f>
        <v>0</v>
      </c>
      <c r="AC437" s="411">
        <f t="shared" ref="AC437" si="1267">AC436</f>
        <v>0</v>
      </c>
      <c r="AD437" s="411">
        <f t="shared" ref="AD437" si="1268">AD436</f>
        <v>0</v>
      </c>
      <c r="AE437" s="411">
        <f t="shared" ref="AE437" si="1269">AE436</f>
        <v>0</v>
      </c>
      <c r="AF437" s="411">
        <f t="shared" ref="AF437" si="1270">AF436</f>
        <v>0</v>
      </c>
      <c r="AG437" s="411">
        <f t="shared" ref="AG437" si="1271">AG436</f>
        <v>0</v>
      </c>
      <c r="AH437" s="411">
        <f t="shared" ref="AH437" si="1272">AH436</f>
        <v>0</v>
      </c>
      <c r="AI437" s="411">
        <f t="shared" ref="AI437" si="1273">AI436</f>
        <v>0</v>
      </c>
      <c r="AJ437" s="411">
        <f t="shared" ref="AJ437" si="1274">AJ436</f>
        <v>0</v>
      </c>
      <c r="AK437" s="411">
        <f t="shared" ref="AK437" si="1275">AK436</f>
        <v>0</v>
      </c>
      <c r="AL437" s="411">
        <f t="shared" ref="AL437" si="1276">AL436</f>
        <v>0</v>
      </c>
      <c r="AM437" s="297"/>
    </row>
    <row r="438" spans="1:40" ht="15"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30"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ht="15" outlineLevel="1">
      <c r="A440" s="532"/>
      <c r="B440" s="431" t="s">
        <v>308</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7">Z439</f>
        <v>0</v>
      </c>
      <c r="AA440" s="411">
        <f t="shared" ref="AA440" si="1278">AA439</f>
        <v>0</v>
      </c>
      <c r="AB440" s="411">
        <f t="shared" ref="AB440" si="1279">AB439</f>
        <v>0</v>
      </c>
      <c r="AC440" s="411">
        <f t="shared" ref="AC440" si="1280">AC439</f>
        <v>0</v>
      </c>
      <c r="AD440" s="411">
        <f t="shared" ref="AD440" si="1281">AD439</f>
        <v>0</v>
      </c>
      <c r="AE440" s="411">
        <f t="shared" ref="AE440" si="1282">AE439</f>
        <v>0</v>
      </c>
      <c r="AF440" s="411">
        <f t="shared" ref="AF440" si="1283">AF439</f>
        <v>0</v>
      </c>
      <c r="AG440" s="411">
        <f t="shared" ref="AG440" si="1284">AG439</f>
        <v>0</v>
      </c>
      <c r="AH440" s="411">
        <f t="shared" ref="AH440" si="1285">AH439</f>
        <v>0</v>
      </c>
      <c r="AI440" s="411">
        <f t="shared" ref="AI440" si="1286">AI439</f>
        <v>0</v>
      </c>
      <c r="AJ440" s="411">
        <f t="shared" ref="AJ440" si="1287">AJ439</f>
        <v>0</v>
      </c>
      <c r="AK440" s="411">
        <f t="shared" ref="AK440" si="1288">AK439</f>
        <v>0</v>
      </c>
      <c r="AL440" s="411">
        <f t="shared" ref="AL440" si="1289">AL439</f>
        <v>0</v>
      </c>
      <c r="AM440" s="297"/>
    </row>
    <row r="441" spans="1:40" ht="15"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ht="15" outlineLevel="1">
      <c r="A443" s="532"/>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0">Z442</f>
        <v>0</v>
      </c>
      <c r="AA443" s="411">
        <f t="shared" ref="AA443" si="1291">AA442</f>
        <v>0</v>
      </c>
      <c r="AB443" s="411">
        <f t="shared" ref="AB443" si="1292">AB442</f>
        <v>0</v>
      </c>
      <c r="AC443" s="411">
        <f t="shared" ref="AC443" si="1293">AC442</f>
        <v>0</v>
      </c>
      <c r="AD443" s="411">
        <f t="shared" ref="AD443" si="1294">AD442</f>
        <v>0</v>
      </c>
      <c r="AE443" s="411">
        <f t="shared" ref="AE443" si="1295">AE442</f>
        <v>0</v>
      </c>
      <c r="AF443" s="411">
        <f t="shared" ref="AF443" si="1296">AF442</f>
        <v>0</v>
      </c>
      <c r="AG443" s="411">
        <f t="shared" ref="AG443" si="1297">AG442</f>
        <v>0</v>
      </c>
      <c r="AH443" s="411">
        <f t="shared" ref="AH443" si="1298">AH442</f>
        <v>0</v>
      </c>
      <c r="AI443" s="411">
        <f t="shared" ref="AI443" si="1299">AI442</f>
        <v>0</v>
      </c>
      <c r="AJ443" s="411">
        <f t="shared" ref="AJ443" si="1300">AJ442</f>
        <v>0</v>
      </c>
      <c r="AK443" s="411">
        <f t="shared" ref="AK443" si="1301">AK442</f>
        <v>0</v>
      </c>
      <c r="AL443" s="411">
        <f t="shared" ref="AL443" si="1302">AL442</f>
        <v>0</v>
      </c>
      <c r="AM443" s="306"/>
    </row>
    <row r="444" spans="1:40" ht="15"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6"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ht="15"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ht="15" outlineLevel="1">
      <c r="A447" s="532"/>
      <c r="B447" s="431" t="s">
        <v>308</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3">Z446</f>
        <v>0</v>
      </c>
      <c r="AA447" s="411">
        <f t="shared" ref="AA447" si="1304">AA446</f>
        <v>0</v>
      </c>
      <c r="AB447" s="411">
        <f t="shared" ref="AB447" si="1305">AB446</f>
        <v>0</v>
      </c>
      <c r="AC447" s="411">
        <f t="shared" ref="AC447" si="1306">AC446</f>
        <v>0</v>
      </c>
      <c r="AD447" s="411">
        <f t="shared" ref="AD447" si="1307">AD446</f>
        <v>0</v>
      </c>
      <c r="AE447" s="411">
        <f t="shared" ref="AE447" si="1308">AE446</f>
        <v>0</v>
      </c>
      <c r="AF447" s="411">
        <f t="shared" ref="AF447" si="1309">AF446</f>
        <v>0</v>
      </c>
      <c r="AG447" s="411">
        <f t="shared" ref="AG447" si="1310">AG446</f>
        <v>0</v>
      </c>
      <c r="AH447" s="411">
        <f t="shared" ref="AH447" si="1311">AH446</f>
        <v>0</v>
      </c>
      <c r="AI447" s="411">
        <f t="shared" ref="AI447" si="1312">AI446</f>
        <v>0</v>
      </c>
      <c r="AJ447" s="411">
        <f t="shared" ref="AJ447" si="1313">AJ446</f>
        <v>0</v>
      </c>
      <c r="AK447" s="411">
        <f t="shared" ref="AK447" si="1314">AK446</f>
        <v>0</v>
      </c>
      <c r="AL447" s="411">
        <f t="shared" ref="AL447" si="1315">AL446</f>
        <v>0</v>
      </c>
      <c r="AM447" s="297"/>
    </row>
    <row r="448" spans="1:40" ht="15"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29"/>
    </row>
    <row r="449" spans="1:40" s="309" customFormat="1" ht="15.6"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0"/>
    </row>
    <row r="450" spans="1:40" ht="15"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ht="15" outlineLevel="1">
      <c r="A451" s="532"/>
      <c r="B451" s="431" t="s">
        <v>308</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6">Z450</f>
        <v>0</v>
      </c>
      <c r="AA451" s="411">
        <f t="shared" si="1316"/>
        <v>0</v>
      </c>
      <c r="AB451" s="411">
        <f t="shared" si="1316"/>
        <v>0</v>
      </c>
      <c r="AC451" s="411">
        <f t="shared" si="1316"/>
        <v>0</v>
      </c>
      <c r="AD451" s="411">
        <f t="shared" si="1316"/>
        <v>0</v>
      </c>
      <c r="AE451" s="411">
        <f t="shared" si="1316"/>
        <v>0</v>
      </c>
      <c r="AF451" s="411">
        <f t="shared" si="1316"/>
        <v>0</v>
      </c>
      <c r="AG451" s="411">
        <f t="shared" si="1316"/>
        <v>0</v>
      </c>
      <c r="AH451" s="411">
        <f t="shared" si="1316"/>
        <v>0</v>
      </c>
      <c r="AI451" s="411">
        <f t="shared" si="1316"/>
        <v>0</v>
      </c>
      <c r="AJ451" s="411">
        <f t="shared" si="1316"/>
        <v>0</v>
      </c>
      <c r="AK451" s="411">
        <f t="shared" si="1316"/>
        <v>0</v>
      </c>
      <c r="AL451" s="411">
        <f t="shared" si="1316"/>
        <v>0</v>
      </c>
      <c r="AM451" s="297"/>
    </row>
    <row r="452" spans="1:40" ht="15"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ht="15"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ht="15" outlineLevel="1">
      <c r="A454" s="532"/>
      <c r="B454" s="529" t="s">
        <v>308</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7">Z453</f>
        <v>0</v>
      </c>
      <c r="AA454" s="411">
        <f t="shared" si="1317"/>
        <v>0</v>
      </c>
      <c r="AB454" s="411">
        <f t="shared" si="1317"/>
        <v>0</v>
      </c>
      <c r="AC454" s="411">
        <f t="shared" si="1317"/>
        <v>0</v>
      </c>
      <c r="AD454" s="411">
        <f t="shared" si="1317"/>
        <v>0</v>
      </c>
      <c r="AE454" s="411">
        <f t="shared" si="1317"/>
        <v>0</v>
      </c>
      <c r="AF454" s="411">
        <f t="shared" si="1317"/>
        <v>0</v>
      </c>
      <c r="AG454" s="411">
        <f t="shared" si="1317"/>
        <v>0</v>
      </c>
      <c r="AH454" s="411">
        <f t="shared" si="1317"/>
        <v>0</v>
      </c>
      <c r="AI454" s="411">
        <f t="shared" si="1317"/>
        <v>0</v>
      </c>
      <c r="AJ454" s="411">
        <f t="shared" si="1317"/>
        <v>0</v>
      </c>
      <c r="AK454" s="411">
        <f t="shared" si="1317"/>
        <v>0</v>
      </c>
      <c r="AL454" s="411">
        <f t="shared" si="1317"/>
        <v>0</v>
      </c>
      <c r="AM454" s="297"/>
    </row>
    <row r="455" spans="1:40" s="283" customFormat="1" ht="15"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6"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t="15"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ht="15" outlineLevel="1">
      <c r="A458" s="532"/>
      <c r="B458" s="431" t="s">
        <v>308</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18">Z457</f>
        <v>0</v>
      </c>
      <c r="AA458" s="411">
        <f t="shared" si="1318"/>
        <v>0</v>
      </c>
      <c r="AB458" s="411">
        <f t="shared" si="1318"/>
        <v>0</v>
      </c>
      <c r="AC458" s="411">
        <f t="shared" si="1318"/>
        <v>0</v>
      </c>
      <c r="AD458" s="411">
        <f t="shared" si="1318"/>
        <v>0</v>
      </c>
      <c r="AE458" s="411">
        <f t="shared" si="1318"/>
        <v>0</v>
      </c>
      <c r="AF458" s="411">
        <f t="shared" si="1318"/>
        <v>0</v>
      </c>
      <c r="AG458" s="411">
        <f t="shared" si="1318"/>
        <v>0</v>
      </c>
      <c r="AH458" s="411">
        <f t="shared" si="1318"/>
        <v>0</v>
      </c>
      <c r="AI458" s="411">
        <f t="shared" si="1318"/>
        <v>0</v>
      </c>
      <c r="AJ458" s="411">
        <f t="shared" si="1318"/>
        <v>0</v>
      </c>
      <c r="AK458" s="411">
        <f t="shared" si="1318"/>
        <v>0</v>
      </c>
      <c r="AL458" s="411">
        <f t="shared" si="1318"/>
        <v>0</v>
      </c>
      <c r="AM458" s="306"/>
    </row>
    <row r="459" spans="1:40" ht="15"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ht="15"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t="15" outlineLevel="1">
      <c r="A461" s="532"/>
      <c r="B461" s="431" t="s">
        <v>308</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19">Z460</f>
        <v>0</v>
      </c>
      <c r="AA461" s="411">
        <f t="shared" si="1319"/>
        <v>0</v>
      </c>
      <c r="AB461" s="411">
        <f t="shared" si="1319"/>
        <v>0</v>
      </c>
      <c r="AC461" s="411">
        <f t="shared" si="1319"/>
        <v>0</v>
      </c>
      <c r="AD461" s="411">
        <f t="shared" si="1319"/>
        <v>0</v>
      </c>
      <c r="AE461" s="411">
        <f t="shared" si="1319"/>
        <v>0</v>
      </c>
      <c r="AF461" s="411">
        <f t="shared" si="1319"/>
        <v>0</v>
      </c>
      <c r="AG461" s="411">
        <f t="shared" si="1319"/>
        <v>0</v>
      </c>
      <c r="AH461" s="411">
        <f t="shared" si="1319"/>
        <v>0</v>
      </c>
      <c r="AI461" s="411">
        <f t="shared" si="1319"/>
        <v>0</v>
      </c>
      <c r="AJ461" s="411">
        <f t="shared" si="1319"/>
        <v>0</v>
      </c>
      <c r="AK461" s="411">
        <f t="shared" si="1319"/>
        <v>0</v>
      </c>
      <c r="AL461" s="411">
        <f t="shared" si="1319"/>
        <v>0</v>
      </c>
      <c r="AM461" s="306"/>
    </row>
    <row r="462" spans="1:40" ht="15"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ht="15"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t="15" outlineLevel="1">
      <c r="A464" s="532"/>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0">Z463</f>
        <v>0</v>
      </c>
      <c r="AA464" s="411">
        <f t="shared" si="1320"/>
        <v>0</v>
      </c>
      <c r="AB464" s="411">
        <f t="shared" si="1320"/>
        <v>0</v>
      </c>
      <c r="AC464" s="411">
        <f t="shared" si="1320"/>
        <v>0</v>
      </c>
      <c r="AD464" s="411">
        <f t="shared" si="1320"/>
        <v>0</v>
      </c>
      <c r="AE464" s="411">
        <f t="shared" si="1320"/>
        <v>0</v>
      </c>
      <c r="AF464" s="411">
        <f t="shared" si="1320"/>
        <v>0</v>
      </c>
      <c r="AG464" s="411">
        <f t="shared" si="1320"/>
        <v>0</v>
      </c>
      <c r="AH464" s="411">
        <f t="shared" si="1320"/>
        <v>0</v>
      </c>
      <c r="AI464" s="411">
        <f t="shared" si="1320"/>
        <v>0</v>
      </c>
      <c r="AJ464" s="411">
        <f t="shared" si="1320"/>
        <v>0</v>
      </c>
      <c r="AK464" s="411">
        <f t="shared" si="1320"/>
        <v>0</v>
      </c>
      <c r="AL464" s="411">
        <f t="shared" si="1320"/>
        <v>0</v>
      </c>
      <c r="AM464" s="297"/>
    </row>
    <row r="465" spans="1:39" ht="15"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ht="15"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t="15" outlineLevel="1">
      <c r="A467" s="532"/>
      <c r="B467" s="431" t="s">
        <v>308</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1">Y466</f>
        <v>0</v>
      </c>
      <c r="Z467" s="411">
        <f t="shared" si="1321"/>
        <v>0</v>
      </c>
      <c r="AA467" s="411">
        <f t="shared" si="1321"/>
        <v>0</v>
      </c>
      <c r="AB467" s="411">
        <f t="shared" si="1321"/>
        <v>0</v>
      </c>
      <c r="AC467" s="411">
        <f t="shared" si="1321"/>
        <v>0</v>
      </c>
      <c r="AD467" s="411">
        <f t="shared" si="1321"/>
        <v>0</v>
      </c>
      <c r="AE467" s="411">
        <f t="shared" si="1321"/>
        <v>0</v>
      </c>
      <c r="AF467" s="411">
        <f t="shared" si="1321"/>
        <v>0</v>
      </c>
      <c r="AG467" s="411">
        <f t="shared" si="1321"/>
        <v>0</v>
      </c>
      <c r="AH467" s="411">
        <f t="shared" si="1321"/>
        <v>0</v>
      </c>
      <c r="AI467" s="411">
        <f t="shared" si="1321"/>
        <v>0</v>
      </c>
      <c r="AJ467" s="411">
        <f t="shared" si="1321"/>
        <v>0</v>
      </c>
      <c r="AK467" s="411">
        <f t="shared" si="1321"/>
        <v>0</v>
      </c>
      <c r="AL467" s="411">
        <f t="shared" si="1321"/>
        <v>0</v>
      </c>
      <c r="AM467" s="306"/>
    </row>
    <row r="468" spans="1:39" ht="15.6"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6"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6"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ht="15" outlineLevel="1">
      <c r="A471" s="532">
        <v>21</v>
      </c>
      <c r="B471" s="428" t="s">
        <v>113</v>
      </c>
      <c r="C471" s="291" t="s">
        <v>25</v>
      </c>
      <c r="D471" s="814">
        <v>823092</v>
      </c>
      <c r="E471" s="814">
        <v>630303</v>
      </c>
      <c r="F471" s="295"/>
      <c r="G471" s="295"/>
      <c r="H471" s="295"/>
      <c r="I471" s="295"/>
      <c r="J471" s="295"/>
      <c r="K471" s="295"/>
      <c r="L471" s="295"/>
      <c r="M471" s="295"/>
      <c r="N471" s="291"/>
      <c r="O471" s="295">
        <v>56</v>
      </c>
      <c r="P471" s="295">
        <v>56</v>
      </c>
      <c r="Q471" s="295"/>
      <c r="R471" s="295"/>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ht="15" outlineLevel="1">
      <c r="A472" s="532"/>
      <c r="B472" s="431" t="s">
        <v>308</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2">Z471</f>
        <v>0</v>
      </c>
      <c r="AA472" s="411">
        <f t="shared" ref="AA472" si="1323">AA471</f>
        <v>0</v>
      </c>
      <c r="AB472" s="411">
        <f t="shared" ref="AB472" si="1324">AB471</f>
        <v>0</v>
      </c>
      <c r="AC472" s="411">
        <f t="shared" ref="AC472" si="1325">AC471</f>
        <v>0</v>
      </c>
      <c r="AD472" s="411">
        <f t="shared" ref="AD472" si="1326">AD471</f>
        <v>0</v>
      </c>
      <c r="AE472" s="411">
        <f t="shared" ref="AE472" si="1327">AE471</f>
        <v>0</v>
      </c>
      <c r="AF472" s="411">
        <f t="shared" ref="AF472" si="1328">AF471</f>
        <v>0</v>
      </c>
      <c r="AG472" s="411">
        <f t="shared" ref="AG472" si="1329">AG471</f>
        <v>0</v>
      </c>
      <c r="AH472" s="411">
        <f t="shared" ref="AH472" si="1330">AH471</f>
        <v>0</v>
      </c>
      <c r="AI472" s="411">
        <f t="shared" ref="AI472" si="1331">AI471</f>
        <v>0</v>
      </c>
      <c r="AJ472" s="411">
        <f t="shared" ref="AJ472" si="1332">AJ471</f>
        <v>0</v>
      </c>
      <c r="AK472" s="411">
        <f t="shared" ref="AK472" si="1333">AK471</f>
        <v>0</v>
      </c>
      <c r="AL472" s="411">
        <f t="shared" ref="AL472" si="1334">AL471</f>
        <v>0</v>
      </c>
      <c r="AM472" s="306"/>
    </row>
    <row r="473" spans="1:39" ht="15"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outlineLevel="1">
      <c r="A474" s="532">
        <v>22</v>
      </c>
      <c r="B474" s="428" t="s">
        <v>114</v>
      </c>
      <c r="C474" s="291" t="s">
        <v>25</v>
      </c>
      <c r="D474" s="295">
        <v>35919</v>
      </c>
      <c r="E474" s="295">
        <v>35919</v>
      </c>
      <c r="F474" s="295"/>
      <c r="G474" s="295"/>
      <c r="H474" s="295"/>
      <c r="I474" s="295"/>
      <c r="J474" s="295"/>
      <c r="K474" s="295"/>
      <c r="L474" s="295"/>
      <c r="M474" s="295"/>
      <c r="N474" s="291"/>
      <c r="O474" s="295">
        <v>10</v>
      </c>
      <c r="P474" s="295">
        <v>10</v>
      </c>
      <c r="Q474" s="295"/>
      <c r="R474" s="295"/>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ht="15" outlineLevel="1">
      <c r="A475" s="532"/>
      <c r="B475" s="431" t="s">
        <v>308</v>
      </c>
      <c r="C475" s="291" t="s">
        <v>163</v>
      </c>
      <c r="D475" s="295"/>
      <c r="E475" s="295"/>
      <c r="F475" s="295"/>
      <c r="G475" s="295"/>
      <c r="H475" s="295"/>
      <c r="I475" s="295"/>
      <c r="J475" s="295"/>
      <c r="K475" s="295"/>
      <c r="L475" s="295"/>
      <c r="M475" s="295"/>
      <c r="N475" s="291"/>
      <c r="O475" s="295"/>
      <c r="P475" s="295"/>
      <c r="Q475" s="295"/>
      <c r="R475" s="295"/>
      <c r="S475" s="295"/>
      <c r="T475" s="295"/>
      <c r="U475" s="295"/>
      <c r="V475" s="295"/>
      <c r="W475" s="295"/>
      <c r="X475" s="295"/>
      <c r="Y475" s="411">
        <f>Y474</f>
        <v>1</v>
      </c>
      <c r="Z475" s="411">
        <f t="shared" ref="Z475" si="1335">Z474</f>
        <v>0</v>
      </c>
      <c r="AA475" s="411">
        <f t="shared" ref="AA475" si="1336">AA474</f>
        <v>0</v>
      </c>
      <c r="AB475" s="411">
        <f t="shared" ref="AB475" si="1337">AB474</f>
        <v>0</v>
      </c>
      <c r="AC475" s="411">
        <f t="shared" ref="AC475" si="1338">AC474</f>
        <v>0</v>
      </c>
      <c r="AD475" s="411">
        <f t="shared" ref="AD475" si="1339">AD474</f>
        <v>0</v>
      </c>
      <c r="AE475" s="411">
        <f t="shared" ref="AE475" si="1340">AE474</f>
        <v>0</v>
      </c>
      <c r="AF475" s="411">
        <f t="shared" ref="AF475" si="1341">AF474</f>
        <v>0</v>
      </c>
      <c r="AG475" s="411">
        <f t="shared" ref="AG475" si="1342">AG474</f>
        <v>0</v>
      </c>
      <c r="AH475" s="411">
        <f t="shared" ref="AH475" si="1343">AH474</f>
        <v>0</v>
      </c>
      <c r="AI475" s="411">
        <f t="shared" ref="AI475" si="1344">AI474</f>
        <v>0</v>
      </c>
      <c r="AJ475" s="411">
        <f t="shared" ref="AJ475" si="1345">AJ474</f>
        <v>0</v>
      </c>
      <c r="AK475" s="411">
        <f t="shared" ref="AK475" si="1346">AK474</f>
        <v>0</v>
      </c>
      <c r="AL475" s="411">
        <f t="shared" ref="AL475" si="1347">AL474</f>
        <v>0</v>
      </c>
      <c r="AM475" s="306"/>
    </row>
    <row r="476" spans="1:39" ht="15" outlineLevel="1">
      <c r="A476" s="532"/>
      <c r="B476" s="43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outlineLevel="1">
      <c r="A477" s="532">
        <v>23</v>
      </c>
      <c r="B477" s="428" t="s">
        <v>115</v>
      </c>
      <c r="C477" s="291" t="s">
        <v>25</v>
      </c>
      <c r="D477" s="295"/>
      <c r="E477" s="295"/>
      <c r="F477" s="295"/>
      <c r="G477" s="295"/>
      <c r="H477" s="295"/>
      <c r="I477" s="295"/>
      <c r="J477" s="295"/>
      <c r="K477" s="295"/>
      <c r="L477" s="295"/>
      <c r="M477" s="295"/>
      <c r="N477" s="291"/>
      <c r="O477" s="295"/>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ht="15" outlineLevel="1">
      <c r="A478" s="532"/>
      <c r="B478" s="431" t="s">
        <v>308</v>
      </c>
      <c r="C478" s="291" t="s">
        <v>163</v>
      </c>
      <c r="D478" s="295"/>
      <c r="E478" s="295"/>
      <c r="F478" s="295"/>
      <c r="G478" s="295"/>
      <c r="H478" s="295"/>
      <c r="I478" s="295"/>
      <c r="J478" s="295"/>
      <c r="K478" s="295"/>
      <c r="L478" s="295"/>
      <c r="M478" s="295"/>
      <c r="N478" s="291"/>
      <c r="O478" s="295"/>
      <c r="P478" s="295"/>
      <c r="Q478" s="295"/>
      <c r="R478" s="295"/>
      <c r="S478" s="295"/>
      <c r="T478" s="295"/>
      <c r="U478" s="295"/>
      <c r="V478" s="295"/>
      <c r="W478" s="295"/>
      <c r="X478" s="295"/>
      <c r="Y478" s="411">
        <f>Y477</f>
        <v>0</v>
      </c>
      <c r="Z478" s="411">
        <f t="shared" ref="Z478" si="1348">Z477</f>
        <v>0</v>
      </c>
      <c r="AA478" s="411">
        <f t="shared" ref="AA478" si="1349">AA477</f>
        <v>0</v>
      </c>
      <c r="AB478" s="411">
        <f t="shared" ref="AB478" si="1350">AB477</f>
        <v>0</v>
      </c>
      <c r="AC478" s="411">
        <f t="shared" ref="AC478" si="1351">AC477</f>
        <v>0</v>
      </c>
      <c r="AD478" s="411">
        <f t="shared" ref="AD478" si="1352">AD477</f>
        <v>0</v>
      </c>
      <c r="AE478" s="411">
        <f t="shared" ref="AE478" si="1353">AE477</f>
        <v>0</v>
      </c>
      <c r="AF478" s="411">
        <f t="shared" ref="AF478" si="1354">AF477</f>
        <v>0</v>
      </c>
      <c r="AG478" s="411">
        <f t="shared" ref="AG478" si="1355">AG477</f>
        <v>0</v>
      </c>
      <c r="AH478" s="411">
        <f t="shared" ref="AH478" si="1356">AH477</f>
        <v>0</v>
      </c>
      <c r="AI478" s="411">
        <f t="shared" ref="AI478" si="1357">AI477</f>
        <v>0</v>
      </c>
      <c r="AJ478" s="411">
        <f t="shared" ref="AJ478" si="1358">AJ477</f>
        <v>0</v>
      </c>
      <c r="AK478" s="411">
        <f t="shared" ref="AK478" si="1359">AK477</f>
        <v>0</v>
      </c>
      <c r="AL478" s="411">
        <f t="shared" ref="AL478" si="1360">AL477</f>
        <v>0</v>
      </c>
      <c r="AM478" s="306"/>
    </row>
    <row r="479" spans="1:39" ht="15" outlineLevel="1">
      <c r="A479" s="532"/>
      <c r="B479" s="430"/>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15" outlineLevel="1">
      <c r="A480" s="532">
        <v>24</v>
      </c>
      <c r="B480" s="428" t="s">
        <v>116</v>
      </c>
      <c r="C480" s="291" t="s">
        <v>25</v>
      </c>
      <c r="D480" s="295">
        <v>38245</v>
      </c>
      <c r="E480" s="295">
        <v>38245</v>
      </c>
      <c r="F480" s="295"/>
      <c r="G480" s="295"/>
      <c r="H480" s="295"/>
      <c r="I480" s="295"/>
      <c r="J480" s="295"/>
      <c r="K480" s="295"/>
      <c r="L480" s="295"/>
      <c r="M480" s="295"/>
      <c r="N480" s="291"/>
      <c r="O480" s="295">
        <v>5</v>
      </c>
      <c r="P480" s="295">
        <v>5</v>
      </c>
      <c r="Q480" s="295"/>
      <c r="R480" s="295"/>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ht="15" outlineLevel="1">
      <c r="A481" s="532"/>
      <c r="B481" s="431" t="s">
        <v>308</v>
      </c>
      <c r="C481" s="291" t="s">
        <v>163</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1">
        <f>Y480</f>
        <v>1</v>
      </c>
      <c r="Z481" s="411">
        <f t="shared" ref="Z481" si="1361">Z480</f>
        <v>0</v>
      </c>
      <c r="AA481" s="411">
        <f t="shared" ref="AA481" si="1362">AA480</f>
        <v>0</v>
      </c>
      <c r="AB481" s="411">
        <f t="shared" ref="AB481" si="1363">AB480</f>
        <v>0</v>
      </c>
      <c r="AC481" s="411">
        <f t="shared" ref="AC481" si="1364">AC480</f>
        <v>0</v>
      </c>
      <c r="AD481" s="411">
        <f t="shared" ref="AD481" si="1365">AD480</f>
        <v>0</v>
      </c>
      <c r="AE481" s="411">
        <f t="shared" ref="AE481" si="1366">AE480</f>
        <v>0</v>
      </c>
      <c r="AF481" s="411">
        <f t="shared" ref="AF481" si="1367">AF480</f>
        <v>0</v>
      </c>
      <c r="AG481" s="411">
        <f t="shared" ref="AG481" si="1368">AG480</f>
        <v>0</v>
      </c>
      <c r="AH481" s="411">
        <f t="shared" ref="AH481" si="1369">AH480</f>
        <v>0</v>
      </c>
      <c r="AI481" s="411">
        <f t="shared" ref="AI481" si="1370">AI480</f>
        <v>0</v>
      </c>
      <c r="AJ481" s="411">
        <f t="shared" ref="AJ481" si="1371">AJ480</f>
        <v>0</v>
      </c>
      <c r="AK481" s="411">
        <f t="shared" ref="AK481" si="1372">AK480</f>
        <v>0</v>
      </c>
      <c r="AL481" s="411">
        <f t="shared" ref="AL481" si="1373">AL480</f>
        <v>0</v>
      </c>
      <c r="AM481" s="306"/>
    </row>
    <row r="482" spans="1:39" ht="15" outlineLevel="1">
      <c r="A482" s="532"/>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6" outlineLevel="1">
      <c r="A483" s="532"/>
      <c r="B483" s="504" t="s">
        <v>500</v>
      </c>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ht="15" outlineLevel="1">
      <c r="A484" s="532">
        <v>25</v>
      </c>
      <c r="B484" s="428" t="s">
        <v>117</v>
      </c>
      <c r="C484" s="291" t="s">
        <v>25</v>
      </c>
      <c r="D484" s="295"/>
      <c r="E484" s="295"/>
      <c r="F484" s="295"/>
      <c r="G484" s="295"/>
      <c r="H484" s="295"/>
      <c r="I484" s="295"/>
      <c r="J484" s="295"/>
      <c r="K484" s="295"/>
      <c r="L484" s="295"/>
      <c r="M484" s="295"/>
      <c r="N484" s="295">
        <v>12</v>
      </c>
      <c r="O484" s="295"/>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ht="15" outlineLevel="1">
      <c r="A485" s="532"/>
      <c r="B485" s="431" t="s">
        <v>308</v>
      </c>
      <c r="C485" s="291" t="s">
        <v>163</v>
      </c>
      <c r="D485" s="295"/>
      <c r="E485" s="295"/>
      <c r="F485" s="295"/>
      <c r="G485" s="295"/>
      <c r="H485" s="295"/>
      <c r="I485" s="295"/>
      <c r="J485" s="295"/>
      <c r="K485" s="295"/>
      <c r="L485" s="295"/>
      <c r="M485" s="295"/>
      <c r="N485" s="295">
        <f>N484</f>
        <v>12</v>
      </c>
      <c r="O485" s="295"/>
      <c r="P485" s="295"/>
      <c r="Q485" s="295"/>
      <c r="R485" s="295"/>
      <c r="S485" s="295"/>
      <c r="T485" s="295"/>
      <c r="U485" s="295"/>
      <c r="V485" s="295"/>
      <c r="W485" s="295"/>
      <c r="X485" s="295"/>
      <c r="Y485" s="411">
        <f>Y484</f>
        <v>0</v>
      </c>
      <c r="Z485" s="411">
        <f t="shared" ref="Z485" si="1374">Z484</f>
        <v>0</v>
      </c>
      <c r="AA485" s="411">
        <f t="shared" ref="AA485" si="1375">AA484</f>
        <v>0</v>
      </c>
      <c r="AB485" s="411">
        <f t="shared" ref="AB485" si="1376">AB484</f>
        <v>0</v>
      </c>
      <c r="AC485" s="411">
        <f t="shared" ref="AC485" si="1377">AC484</f>
        <v>0</v>
      </c>
      <c r="AD485" s="411">
        <f t="shared" ref="AD485" si="1378">AD484</f>
        <v>0</v>
      </c>
      <c r="AE485" s="411">
        <f t="shared" ref="AE485" si="1379">AE484</f>
        <v>0</v>
      </c>
      <c r="AF485" s="411">
        <f t="shared" ref="AF485" si="1380">AF484</f>
        <v>0</v>
      </c>
      <c r="AG485" s="411">
        <f t="shared" ref="AG485" si="1381">AG484</f>
        <v>0</v>
      </c>
      <c r="AH485" s="411">
        <f t="shared" ref="AH485" si="1382">AH484</f>
        <v>0</v>
      </c>
      <c r="AI485" s="411">
        <f t="shared" ref="AI485" si="1383">AI484</f>
        <v>0</v>
      </c>
      <c r="AJ485" s="411">
        <f t="shared" ref="AJ485" si="1384">AJ484</f>
        <v>0</v>
      </c>
      <c r="AK485" s="411">
        <f t="shared" ref="AK485" si="1385">AK484</f>
        <v>0</v>
      </c>
      <c r="AL485" s="411">
        <f t="shared" ref="AL485" si="1386">AL484</f>
        <v>0</v>
      </c>
      <c r="AM485" s="306"/>
    </row>
    <row r="486" spans="1:39" ht="15" outlineLevel="1">
      <c r="A486" s="532"/>
      <c r="B486" s="43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t="15" outlineLevel="1">
      <c r="A487" s="532">
        <v>26</v>
      </c>
      <c r="B487" s="428" t="s">
        <v>118</v>
      </c>
      <c r="C487" s="291" t="s">
        <v>25</v>
      </c>
      <c r="D487" s="295">
        <v>243631</v>
      </c>
      <c r="E487" s="295">
        <v>256579</v>
      </c>
      <c r="F487" s="295"/>
      <c r="G487" s="295"/>
      <c r="H487" s="295"/>
      <c r="I487" s="295"/>
      <c r="J487" s="295"/>
      <c r="K487" s="295"/>
      <c r="L487" s="295"/>
      <c r="M487" s="295"/>
      <c r="N487" s="295">
        <v>12</v>
      </c>
      <c r="O487" s="295">
        <v>63</v>
      </c>
      <c r="P487" s="295">
        <v>63</v>
      </c>
      <c r="Q487" s="295"/>
      <c r="R487" s="295"/>
      <c r="S487" s="295"/>
      <c r="T487" s="295"/>
      <c r="U487" s="295"/>
      <c r="V487" s="295"/>
      <c r="W487" s="295"/>
      <c r="X487" s="295"/>
      <c r="Y487" s="426"/>
      <c r="Z487" s="410">
        <v>0.74</v>
      </c>
      <c r="AA487" s="410">
        <v>0.26</v>
      </c>
      <c r="AB487" s="410"/>
      <c r="AC487" s="410"/>
      <c r="AD487" s="410"/>
      <c r="AE487" s="410"/>
      <c r="AF487" s="415"/>
      <c r="AG487" s="415"/>
      <c r="AH487" s="415"/>
      <c r="AI487" s="415"/>
      <c r="AJ487" s="415"/>
      <c r="AK487" s="415"/>
      <c r="AL487" s="415"/>
      <c r="AM487" s="296">
        <f>SUM(Y487:AL487)</f>
        <v>1</v>
      </c>
    </row>
    <row r="488" spans="1:39" ht="15" outlineLevel="1">
      <c r="A488" s="532"/>
      <c r="B488" s="431" t="s">
        <v>308</v>
      </c>
      <c r="C488" s="291" t="s">
        <v>163</v>
      </c>
      <c r="D488" s="295"/>
      <c r="E488" s="295"/>
      <c r="F488" s="295"/>
      <c r="G488" s="295"/>
      <c r="H488" s="295"/>
      <c r="I488" s="295"/>
      <c r="J488" s="295"/>
      <c r="K488" s="295"/>
      <c r="L488" s="295"/>
      <c r="M488" s="295"/>
      <c r="N488" s="295">
        <f>N487</f>
        <v>12</v>
      </c>
      <c r="O488" s="295"/>
      <c r="P488" s="295"/>
      <c r="Q488" s="295"/>
      <c r="R488" s="295"/>
      <c r="S488" s="295"/>
      <c r="T488" s="295"/>
      <c r="U488" s="295"/>
      <c r="V488" s="295"/>
      <c r="W488" s="295"/>
      <c r="X488" s="295"/>
      <c r="Y488" s="411">
        <f>Y487</f>
        <v>0</v>
      </c>
      <c r="Z488" s="411">
        <f t="shared" ref="Z488" si="1387">Z487</f>
        <v>0.74</v>
      </c>
      <c r="AA488" s="411">
        <f t="shared" ref="AA488" si="1388">AA487</f>
        <v>0.26</v>
      </c>
      <c r="AB488" s="411">
        <f t="shared" ref="AB488" si="1389">AB487</f>
        <v>0</v>
      </c>
      <c r="AC488" s="411">
        <f t="shared" ref="AC488" si="1390">AC487</f>
        <v>0</v>
      </c>
      <c r="AD488" s="411">
        <f t="shared" ref="AD488" si="1391">AD487</f>
        <v>0</v>
      </c>
      <c r="AE488" s="411">
        <f t="shared" ref="AE488" si="1392">AE487</f>
        <v>0</v>
      </c>
      <c r="AF488" s="411">
        <f t="shared" ref="AF488" si="1393">AF487</f>
        <v>0</v>
      </c>
      <c r="AG488" s="411">
        <f t="shared" ref="AG488" si="1394">AG487</f>
        <v>0</v>
      </c>
      <c r="AH488" s="411">
        <f t="shared" ref="AH488" si="1395">AH487</f>
        <v>0</v>
      </c>
      <c r="AI488" s="411">
        <f t="shared" ref="AI488" si="1396">AI487</f>
        <v>0</v>
      </c>
      <c r="AJ488" s="411">
        <f t="shared" ref="AJ488" si="1397">AJ487</f>
        <v>0</v>
      </c>
      <c r="AK488" s="411">
        <f t="shared" ref="AK488" si="1398">AK487</f>
        <v>0</v>
      </c>
      <c r="AL488" s="411">
        <f t="shared" ref="AL488" si="1399">AL487</f>
        <v>0</v>
      </c>
      <c r="AM488" s="306"/>
    </row>
    <row r="489" spans="1:39" ht="15" outlineLevel="1">
      <c r="A489" s="532"/>
      <c r="B489" s="43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outlineLevel="1">
      <c r="A490" s="532">
        <v>27</v>
      </c>
      <c r="B490" s="428" t="s">
        <v>119</v>
      </c>
      <c r="C490" s="291" t="s">
        <v>25</v>
      </c>
      <c r="D490" s="295">
        <v>92962</v>
      </c>
      <c r="E490" s="295">
        <v>92962</v>
      </c>
      <c r="F490" s="295"/>
      <c r="G490" s="295"/>
      <c r="H490" s="295"/>
      <c r="I490" s="295"/>
      <c r="J490" s="295"/>
      <c r="K490" s="295"/>
      <c r="L490" s="295"/>
      <c r="M490" s="295"/>
      <c r="N490" s="295">
        <v>12</v>
      </c>
      <c r="O490" s="295">
        <v>12</v>
      </c>
      <c r="P490" s="295">
        <v>12</v>
      </c>
      <c r="Q490" s="295"/>
      <c r="R490" s="295"/>
      <c r="S490" s="295"/>
      <c r="T490" s="295"/>
      <c r="U490" s="295"/>
      <c r="V490" s="295"/>
      <c r="W490" s="295"/>
      <c r="X490" s="295"/>
      <c r="Y490" s="426"/>
      <c r="Z490" s="410">
        <v>1</v>
      </c>
      <c r="AA490" s="410"/>
      <c r="AB490" s="410"/>
      <c r="AC490" s="410"/>
      <c r="AD490" s="410"/>
      <c r="AE490" s="410"/>
      <c r="AF490" s="415"/>
      <c r="AG490" s="415"/>
      <c r="AH490" s="415"/>
      <c r="AI490" s="415"/>
      <c r="AJ490" s="415"/>
      <c r="AK490" s="415"/>
      <c r="AL490" s="415"/>
      <c r="AM490" s="296">
        <f>SUM(Y490:AL490)</f>
        <v>1</v>
      </c>
    </row>
    <row r="491" spans="1:39" ht="15" outlineLevel="1">
      <c r="A491" s="532"/>
      <c r="B491" s="431" t="s">
        <v>308</v>
      </c>
      <c r="C491" s="291" t="s">
        <v>163</v>
      </c>
      <c r="D491" s="295"/>
      <c r="E491" s="295"/>
      <c r="F491" s="295"/>
      <c r="G491" s="295"/>
      <c r="H491" s="295"/>
      <c r="I491" s="295"/>
      <c r="J491" s="295"/>
      <c r="K491" s="295"/>
      <c r="L491" s="295"/>
      <c r="M491" s="295"/>
      <c r="N491" s="295">
        <f>N490</f>
        <v>12</v>
      </c>
      <c r="O491" s="295"/>
      <c r="P491" s="295"/>
      <c r="Q491" s="295"/>
      <c r="R491" s="295"/>
      <c r="S491" s="295"/>
      <c r="T491" s="295"/>
      <c r="U491" s="295"/>
      <c r="V491" s="295"/>
      <c r="W491" s="295"/>
      <c r="X491" s="295"/>
      <c r="Y491" s="411">
        <f>Y490</f>
        <v>0</v>
      </c>
      <c r="Z491" s="411">
        <f t="shared" ref="Z491" si="1400">Z490</f>
        <v>1</v>
      </c>
      <c r="AA491" s="411">
        <f t="shared" ref="AA491" si="1401">AA490</f>
        <v>0</v>
      </c>
      <c r="AB491" s="411">
        <f t="shared" ref="AB491" si="1402">AB490</f>
        <v>0</v>
      </c>
      <c r="AC491" s="411">
        <f t="shared" ref="AC491" si="1403">AC490</f>
        <v>0</v>
      </c>
      <c r="AD491" s="411">
        <f t="shared" ref="AD491" si="1404">AD490</f>
        <v>0</v>
      </c>
      <c r="AE491" s="411">
        <f t="shared" ref="AE491" si="1405">AE490</f>
        <v>0</v>
      </c>
      <c r="AF491" s="411">
        <f t="shared" ref="AF491" si="1406">AF490</f>
        <v>0</v>
      </c>
      <c r="AG491" s="411">
        <f t="shared" ref="AG491" si="1407">AG490</f>
        <v>0</v>
      </c>
      <c r="AH491" s="411">
        <f t="shared" ref="AH491" si="1408">AH490</f>
        <v>0</v>
      </c>
      <c r="AI491" s="411">
        <f t="shared" ref="AI491" si="1409">AI490</f>
        <v>0</v>
      </c>
      <c r="AJ491" s="411">
        <f t="shared" ref="AJ491" si="1410">AJ490</f>
        <v>0</v>
      </c>
      <c r="AK491" s="411">
        <f t="shared" ref="AK491" si="1411">AK490</f>
        <v>0</v>
      </c>
      <c r="AL491" s="411">
        <f t="shared" ref="AL491" si="1412">AL490</f>
        <v>0</v>
      </c>
      <c r="AM491" s="306"/>
    </row>
    <row r="492" spans="1:39" ht="15" outlineLevel="1">
      <c r="A492" s="532"/>
      <c r="B492" s="43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outlineLevel="1">
      <c r="A493" s="532">
        <v>28</v>
      </c>
      <c r="B493" s="428" t="s">
        <v>120</v>
      </c>
      <c r="C493" s="291" t="s">
        <v>25</v>
      </c>
      <c r="D493" s="295"/>
      <c r="E493" s="295"/>
      <c r="F493" s="295"/>
      <c r="G493" s="295"/>
      <c r="H493" s="295"/>
      <c r="I493" s="295"/>
      <c r="J493" s="295"/>
      <c r="K493" s="295"/>
      <c r="L493" s="295"/>
      <c r="M493" s="295"/>
      <c r="N493" s="295">
        <v>12</v>
      </c>
      <c r="O493" s="295"/>
      <c r="P493" s="295"/>
      <c r="Q493" s="295"/>
      <c r="R493" s="295"/>
      <c r="S493" s="295"/>
      <c r="T493" s="295"/>
      <c r="U493" s="295"/>
      <c r="V493" s="295"/>
      <c r="W493" s="295"/>
      <c r="X493" s="295"/>
      <c r="Y493" s="426"/>
      <c r="Z493" s="410"/>
      <c r="AA493" s="410"/>
      <c r="AB493" s="410"/>
      <c r="AC493" s="410"/>
      <c r="AD493" s="410"/>
      <c r="AE493" s="410"/>
      <c r="AF493" s="415"/>
      <c r="AG493" s="415"/>
      <c r="AH493" s="415"/>
      <c r="AI493" s="415"/>
      <c r="AJ493" s="415"/>
      <c r="AK493" s="415"/>
      <c r="AL493" s="415"/>
      <c r="AM493" s="296">
        <f>SUM(Y493:AL493)</f>
        <v>0</v>
      </c>
    </row>
    <row r="494" spans="1:39" ht="15" outlineLevel="1">
      <c r="A494" s="532"/>
      <c r="B494" s="431" t="s">
        <v>308</v>
      </c>
      <c r="C494" s="291" t="s">
        <v>163</v>
      </c>
      <c r="D494" s="295"/>
      <c r="E494" s="295"/>
      <c r="F494" s="295"/>
      <c r="G494" s="295"/>
      <c r="H494" s="295"/>
      <c r="I494" s="295"/>
      <c r="J494" s="295"/>
      <c r="K494" s="295"/>
      <c r="L494" s="295"/>
      <c r="M494" s="295"/>
      <c r="N494" s="295">
        <f>N493</f>
        <v>12</v>
      </c>
      <c r="O494" s="295"/>
      <c r="P494" s="295"/>
      <c r="Q494" s="295"/>
      <c r="R494" s="295"/>
      <c r="S494" s="295"/>
      <c r="T494" s="295"/>
      <c r="U494" s="295"/>
      <c r="V494" s="295"/>
      <c r="W494" s="295"/>
      <c r="X494" s="295"/>
      <c r="Y494" s="411">
        <f>Y493</f>
        <v>0</v>
      </c>
      <c r="Z494" s="411">
        <f t="shared" ref="Z494" si="1413">Z493</f>
        <v>0</v>
      </c>
      <c r="AA494" s="411">
        <f t="shared" ref="AA494" si="1414">AA493</f>
        <v>0</v>
      </c>
      <c r="AB494" s="411">
        <f t="shared" ref="AB494" si="1415">AB493</f>
        <v>0</v>
      </c>
      <c r="AC494" s="411">
        <f t="shared" ref="AC494" si="1416">AC493</f>
        <v>0</v>
      </c>
      <c r="AD494" s="411">
        <f t="shared" ref="AD494" si="1417">AD493</f>
        <v>0</v>
      </c>
      <c r="AE494" s="411">
        <f t="shared" ref="AE494" si="1418">AE493</f>
        <v>0</v>
      </c>
      <c r="AF494" s="411">
        <f t="shared" ref="AF494" si="1419">AF493</f>
        <v>0</v>
      </c>
      <c r="AG494" s="411">
        <f t="shared" ref="AG494" si="1420">AG493</f>
        <v>0</v>
      </c>
      <c r="AH494" s="411">
        <f t="shared" ref="AH494" si="1421">AH493</f>
        <v>0</v>
      </c>
      <c r="AI494" s="411">
        <f t="shared" ref="AI494" si="1422">AI493</f>
        <v>0</v>
      </c>
      <c r="AJ494" s="411">
        <f t="shared" ref="AJ494" si="1423">AJ493</f>
        <v>0</v>
      </c>
      <c r="AK494" s="411">
        <f t="shared" ref="AK494" si="1424">AK493</f>
        <v>0</v>
      </c>
      <c r="AL494" s="411">
        <f t="shared" ref="AL494" si="1425">AL493</f>
        <v>0</v>
      </c>
      <c r="AM494" s="306"/>
    </row>
    <row r="495" spans="1:39" ht="15" outlineLevel="1">
      <c r="A495" s="532"/>
      <c r="B495" s="43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outlineLevel="1">
      <c r="A496" s="532">
        <v>29</v>
      </c>
      <c r="B496" s="428" t="s">
        <v>121</v>
      </c>
      <c r="C496" s="291" t="s">
        <v>25</v>
      </c>
      <c r="D496" s="295"/>
      <c r="E496" s="295"/>
      <c r="F496" s="295"/>
      <c r="G496" s="295"/>
      <c r="H496" s="295"/>
      <c r="I496" s="295"/>
      <c r="J496" s="295"/>
      <c r="K496" s="295"/>
      <c r="L496" s="295"/>
      <c r="M496" s="295"/>
      <c r="N496" s="295">
        <v>3</v>
      </c>
      <c r="O496" s="295"/>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ht="15" outlineLevel="1">
      <c r="A497" s="532"/>
      <c r="B497" s="431" t="s">
        <v>308</v>
      </c>
      <c r="C497" s="291" t="s">
        <v>163</v>
      </c>
      <c r="D497" s="295"/>
      <c r="E497" s="295"/>
      <c r="F497" s="295"/>
      <c r="G497" s="295"/>
      <c r="H497" s="295"/>
      <c r="I497" s="295"/>
      <c r="J497" s="295"/>
      <c r="K497" s="295"/>
      <c r="L497" s="295"/>
      <c r="M497" s="295"/>
      <c r="N497" s="295">
        <f>N496</f>
        <v>3</v>
      </c>
      <c r="O497" s="295"/>
      <c r="P497" s="295"/>
      <c r="Q497" s="295"/>
      <c r="R497" s="295"/>
      <c r="S497" s="295"/>
      <c r="T497" s="295"/>
      <c r="U497" s="295"/>
      <c r="V497" s="295"/>
      <c r="W497" s="295"/>
      <c r="X497" s="295"/>
      <c r="Y497" s="411">
        <f>Y496</f>
        <v>0</v>
      </c>
      <c r="Z497" s="411">
        <f t="shared" ref="Z497" si="1426">Z496</f>
        <v>0</v>
      </c>
      <c r="AA497" s="411">
        <f t="shared" ref="AA497" si="1427">AA496</f>
        <v>0</v>
      </c>
      <c r="AB497" s="411">
        <f t="shared" ref="AB497" si="1428">AB496</f>
        <v>0</v>
      </c>
      <c r="AC497" s="411">
        <f t="shared" ref="AC497" si="1429">AC496</f>
        <v>0</v>
      </c>
      <c r="AD497" s="411">
        <f t="shared" ref="AD497" si="1430">AD496</f>
        <v>0</v>
      </c>
      <c r="AE497" s="411">
        <f t="shared" ref="AE497" si="1431">AE496</f>
        <v>0</v>
      </c>
      <c r="AF497" s="411">
        <f t="shared" ref="AF497" si="1432">AF496</f>
        <v>0</v>
      </c>
      <c r="AG497" s="411">
        <f t="shared" ref="AG497" si="1433">AG496</f>
        <v>0</v>
      </c>
      <c r="AH497" s="411">
        <f t="shared" ref="AH497" si="1434">AH496</f>
        <v>0</v>
      </c>
      <c r="AI497" s="411">
        <f t="shared" ref="AI497" si="1435">AI496</f>
        <v>0</v>
      </c>
      <c r="AJ497" s="411">
        <f t="shared" ref="AJ497" si="1436">AJ496</f>
        <v>0</v>
      </c>
      <c r="AK497" s="411">
        <f t="shared" ref="AK497" si="1437">AK496</f>
        <v>0</v>
      </c>
      <c r="AL497" s="411">
        <f t="shared" ref="AL497" si="1438">AL496</f>
        <v>0</v>
      </c>
      <c r="AM497" s="306"/>
    </row>
    <row r="498" spans="1:39" ht="15" outlineLevel="1">
      <c r="A498" s="532"/>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outlineLevel="1">
      <c r="A499" s="532">
        <v>30</v>
      </c>
      <c r="B499" s="428" t="s">
        <v>122</v>
      </c>
      <c r="C499" s="291" t="s">
        <v>25</v>
      </c>
      <c r="D499" s="295"/>
      <c r="E499" s="295"/>
      <c r="F499" s="295"/>
      <c r="G499" s="295"/>
      <c r="H499" s="295"/>
      <c r="I499" s="295"/>
      <c r="J499" s="295"/>
      <c r="K499" s="295"/>
      <c r="L499" s="295"/>
      <c r="M499" s="295"/>
      <c r="N499" s="295">
        <v>12</v>
      </c>
      <c r="O499" s="295"/>
      <c r="P499" s="295"/>
      <c r="Q499" s="295"/>
      <c r="R499" s="295"/>
      <c r="S499" s="295"/>
      <c r="T499" s="295"/>
      <c r="U499" s="295"/>
      <c r="V499" s="295"/>
      <c r="W499" s="295"/>
      <c r="X499" s="295"/>
      <c r="Y499" s="426"/>
      <c r="Z499" s="410"/>
      <c r="AA499" s="410"/>
      <c r="AB499" s="410"/>
      <c r="AC499" s="410"/>
      <c r="AD499" s="410"/>
      <c r="AE499" s="410"/>
      <c r="AF499" s="415"/>
      <c r="AG499" s="415"/>
      <c r="AH499" s="415"/>
      <c r="AI499" s="415"/>
      <c r="AJ499" s="415"/>
      <c r="AK499" s="415"/>
      <c r="AL499" s="415"/>
      <c r="AM499" s="296">
        <f>SUM(Y499:AL499)</f>
        <v>0</v>
      </c>
    </row>
    <row r="500" spans="1:39" ht="15" outlineLevel="1">
      <c r="A500" s="532"/>
      <c r="B500" s="431" t="s">
        <v>308</v>
      </c>
      <c r="C500" s="291" t="s">
        <v>163</v>
      </c>
      <c r="D500" s="295"/>
      <c r="E500" s="295"/>
      <c r="F500" s="295"/>
      <c r="G500" s="295"/>
      <c r="H500" s="295"/>
      <c r="I500" s="295"/>
      <c r="J500" s="295"/>
      <c r="K500" s="295"/>
      <c r="L500" s="295"/>
      <c r="M500" s="295"/>
      <c r="N500" s="295">
        <f>N499</f>
        <v>12</v>
      </c>
      <c r="O500" s="295"/>
      <c r="P500" s="295"/>
      <c r="Q500" s="295"/>
      <c r="R500" s="295"/>
      <c r="S500" s="295"/>
      <c r="T500" s="295"/>
      <c r="U500" s="295"/>
      <c r="V500" s="295"/>
      <c r="W500" s="295"/>
      <c r="X500" s="295"/>
      <c r="Y500" s="411">
        <f>Y499</f>
        <v>0</v>
      </c>
      <c r="Z500" s="411">
        <f t="shared" ref="Z500" si="1439">Z499</f>
        <v>0</v>
      </c>
      <c r="AA500" s="411">
        <f t="shared" ref="AA500" si="1440">AA499</f>
        <v>0</v>
      </c>
      <c r="AB500" s="411">
        <f t="shared" ref="AB500" si="1441">AB499</f>
        <v>0</v>
      </c>
      <c r="AC500" s="411">
        <f t="shared" ref="AC500" si="1442">AC499</f>
        <v>0</v>
      </c>
      <c r="AD500" s="411">
        <f t="shared" ref="AD500" si="1443">AD499</f>
        <v>0</v>
      </c>
      <c r="AE500" s="411">
        <f t="shared" ref="AE500" si="1444">AE499</f>
        <v>0</v>
      </c>
      <c r="AF500" s="411">
        <f t="shared" ref="AF500" si="1445">AF499</f>
        <v>0</v>
      </c>
      <c r="AG500" s="411">
        <f t="shared" ref="AG500" si="1446">AG499</f>
        <v>0</v>
      </c>
      <c r="AH500" s="411">
        <f t="shared" ref="AH500" si="1447">AH499</f>
        <v>0</v>
      </c>
      <c r="AI500" s="411">
        <f t="shared" ref="AI500" si="1448">AI499</f>
        <v>0</v>
      </c>
      <c r="AJ500" s="411">
        <f t="shared" ref="AJ500" si="1449">AJ499</f>
        <v>0</v>
      </c>
      <c r="AK500" s="411">
        <f t="shared" ref="AK500" si="1450">AK499</f>
        <v>0</v>
      </c>
      <c r="AL500" s="411">
        <f t="shared" ref="AL500" si="1451">AL499</f>
        <v>0</v>
      </c>
      <c r="AM500" s="306"/>
    </row>
    <row r="501" spans="1:39" ht="15" outlineLevel="1">
      <c r="A501" s="532"/>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outlineLevel="1">
      <c r="A502" s="532">
        <v>31</v>
      </c>
      <c r="B502" s="428" t="s">
        <v>123</v>
      </c>
      <c r="C502" s="291" t="s">
        <v>25</v>
      </c>
      <c r="D502" s="295"/>
      <c r="E502" s="295"/>
      <c r="F502" s="295"/>
      <c r="G502" s="295"/>
      <c r="H502" s="295"/>
      <c r="I502" s="295"/>
      <c r="J502" s="295"/>
      <c r="K502" s="295"/>
      <c r="L502" s="295"/>
      <c r="M502" s="295"/>
      <c r="N502" s="295">
        <v>12</v>
      </c>
      <c r="O502" s="295"/>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t="15" outlineLevel="1">
      <c r="A503" s="532"/>
      <c r="B503" s="431" t="s">
        <v>308</v>
      </c>
      <c r="C503" s="291" t="s">
        <v>163</v>
      </c>
      <c r="D503" s="295"/>
      <c r="E503" s="295"/>
      <c r="F503" s="295"/>
      <c r="G503" s="295"/>
      <c r="H503" s="295"/>
      <c r="I503" s="295"/>
      <c r="J503" s="295"/>
      <c r="K503" s="295"/>
      <c r="L503" s="295"/>
      <c r="M503" s="295"/>
      <c r="N503" s="295">
        <f>N502</f>
        <v>12</v>
      </c>
      <c r="O503" s="295"/>
      <c r="P503" s="295"/>
      <c r="Q503" s="295"/>
      <c r="R503" s="295"/>
      <c r="S503" s="295"/>
      <c r="T503" s="295"/>
      <c r="U503" s="295"/>
      <c r="V503" s="295"/>
      <c r="W503" s="295"/>
      <c r="X503" s="295"/>
      <c r="Y503" s="411">
        <f>Y502</f>
        <v>0</v>
      </c>
      <c r="Z503" s="411">
        <f t="shared" ref="Z503" si="1452">Z502</f>
        <v>0</v>
      </c>
      <c r="AA503" s="411">
        <f t="shared" ref="AA503" si="1453">AA502</f>
        <v>0</v>
      </c>
      <c r="AB503" s="411">
        <f t="shared" ref="AB503" si="1454">AB502</f>
        <v>0</v>
      </c>
      <c r="AC503" s="411">
        <f t="shared" ref="AC503" si="1455">AC502</f>
        <v>0</v>
      </c>
      <c r="AD503" s="411">
        <f t="shared" ref="AD503" si="1456">AD502</f>
        <v>0</v>
      </c>
      <c r="AE503" s="411">
        <f t="shared" ref="AE503" si="1457">AE502</f>
        <v>0</v>
      </c>
      <c r="AF503" s="411">
        <f t="shared" ref="AF503" si="1458">AF502</f>
        <v>0</v>
      </c>
      <c r="AG503" s="411">
        <f t="shared" ref="AG503" si="1459">AG502</f>
        <v>0</v>
      </c>
      <c r="AH503" s="411">
        <f t="shared" ref="AH503" si="1460">AH502</f>
        <v>0</v>
      </c>
      <c r="AI503" s="411">
        <f t="shared" ref="AI503" si="1461">AI502</f>
        <v>0</v>
      </c>
      <c r="AJ503" s="411">
        <f t="shared" ref="AJ503" si="1462">AJ502</f>
        <v>0</v>
      </c>
      <c r="AK503" s="411">
        <f t="shared" ref="AK503" si="1463">AK502</f>
        <v>0</v>
      </c>
      <c r="AL503" s="411">
        <f t="shared" ref="AL503" si="1464">AL502</f>
        <v>0</v>
      </c>
      <c r="AM503" s="306"/>
    </row>
    <row r="504" spans="1:39" ht="15" outlineLevel="1">
      <c r="A504" s="532"/>
      <c r="B504" s="428"/>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15" outlineLevel="1">
      <c r="A505" s="532">
        <v>32</v>
      </c>
      <c r="B505" s="428" t="s">
        <v>124</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c r="Z505" s="410"/>
      <c r="AA505" s="410"/>
      <c r="AB505" s="410"/>
      <c r="AC505" s="410"/>
      <c r="AD505" s="410"/>
      <c r="AE505" s="410"/>
      <c r="AF505" s="415"/>
      <c r="AG505" s="415"/>
      <c r="AH505" s="415"/>
      <c r="AI505" s="415"/>
      <c r="AJ505" s="415"/>
      <c r="AK505" s="415"/>
      <c r="AL505" s="415"/>
      <c r="AM505" s="296">
        <f>SUM(Y505:AL505)</f>
        <v>0</v>
      </c>
    </row>
    <row r="506" spans="1:39" ht="15" outlineLevel="1">
      <c r="A506" s="532"/>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 si="1465">Z505</f>
        <v>0</v>
      </c>
      <c r="AA506" s="411">
        <f t="shared" ref="AA506" si="1466">AA505</f>
        <v>0</v>
      </c>
      <c r="AB506" s="411">
        <f t="shared" ref="AB506" si="1467">AB505</f>
        <v>0</v>
      </c>
      <c r="AC506" s="411">
        <f t="shared" ref="AC506" si="1468">AC505</f>
        <v>0</v>
      </c>
      <c r="AD506" s="411">
        <f t="shared" ref="AD506" si="1469">AD505</f>
        <v>0</v>
      </c>
      <c r="AE506" s="411">
        <f t="shared" ref="AE506" si="1470">AE505</f>
        <v>0</v>
      </c>
      <c r="AF506" s="411">
        <f t="shared" ref="AF506" si="1471">AF505</f>
        <v>0</v>
      </c>
      <c r="AG506" s="411">
        <f t="shared" ref="AG506" si="1472">AG505</f>
        <v>0</v>
      </c>
      <c r="AH506" s="411">
        <f t="shared" ref="AH506" si="1473">AH505</f>
        <v>0</v>
      </c>
      <c r="AI506" s="411">
        <f t="shared" ref="AI506" si="1474">AI505</f>
        <v>0</v>
      </c>
      <c r="AJ506" s="411">
        <f t="shared" ref="AJ506" si="1475">AJ505</f>
        <v>0</v>
      </c>
      <c r="AK506" s="411">
        <f t="shared" ref="AK506" si="1476">AK505</f>
        <v>0</v>
      </c>
      <c r="AL506" s="411">
        <f t="shared" ref="AL506" si="1477">AL505</f>
        <v>0</v>
      </c>
      <c r="AM506" s="306"/>
    </row>
    <row r="507" spans="1:39" ht="15" outlineLevel="1">
      <c r="A507" s="532"/>
      <c r="B507" s="428"/>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6" outlineLevel="1">
      <c r="A508" s="532"/>
      <c r="B508" s="504" t="s">
        <v>501</v>
      </c>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ht="15" outlineLevel="1">
      <c r="A509" s="532">
        <v>33</v>
      </c>
      <c r="B509" s="428" t="s">
        <v>125</v>
      </c>
      <c r="C509" s="291" t="s">
        <v>25</v>
      </c>
      <c r="D509" s="295"/>
      <c r="E509" s="295"/>
      <c r="F509" s="295"/>
      <c r="G509" s="295"/>
      <c r="H509" s="295"/>
      <c r="I509" s="295"/>
      <c r="J509" s="295"/>
      <c r="K509" s="295"/>
      <c r="L509" s="295"/>
      <c r="M509" s="295"/>
      <c r="N509" s="295">
        <v>0</v>
      </c>
      <c r="O509" s="295"/>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ht="15" outlineLevel="1">
      <c r="A510" s="532"/>
      <c r="B510" s="431" t="s">
        <v>308</v>
      </c>
      <c r="C510" s="291" t="s">
        <v>163</v>
      </c>
      <c r="D510" s="295"/>
      <c r="E510" s="295"/>
      <c r="F510" s="295"/>
      <c r="G510" s="295"/>
      <c r="H510" s="295"/>
      <c r="I510" s="295"/>
      <c r="J510" s="295"/>
      <c r="K510" s="295"/>
      <c r="L510" s="295"/>
      <c r="M510" s="295"/>
      <c r="N510" s="295">
        <f>N509</f>
        <v>0</v>
      </c>
      <c r="O510" s="295"/>
      <c r="P510" s="295"/>
      <c r="Q510" s="295"/>
      <c r="R510" s="295"/>
      <c r="S510" s="295"/>
      <c r="T510" s="295"/>
      <c r="U510" s="295"/>
      <c r="V510" s="295"/>
      <c r="W510" s="295"/>
      <c r="X510" s="295"/>
      <c r="Y510" s="411">
        <f>Y509</f>
        <v>0</v>
      </c>
      <c r="Z510" s="411">
        <f t="shared" ref="Z510" si="1478">Z509</f>
        <v>0</v>
      </c>
      <c r="AA510" s="411">
        <f t="shared" ref="AA510" si="1479">AA509</f>
        <v>0</v>
      </c>
      <c r="AB510" s="411">
        <f t="shared" ref="AB510" si="1480">AB509</f>
        <v>0</v>
      </c>
      <c r="AC510" s="411">
        <f t="shared" ref="AC510" si="1481">AC509</f>
        <v>0</v>
      </c>
      <c r="AD510" s="411">
        <f t="shared" ref="AD510" si="1482">AD509</f>
        <v>0</v>
      </c>
      <c r="AE510" s="411">
        <f t="shared" ref="AE510" si="1483">AE509</f>
        <v>0</v>
      </c>
      <c r="AF510" s="411">
        <f t="shared" ref="AF510" si="1484">AF509</f>
        <v>0</v>
      </c>
      <c r="AG510" s="411">
        <f t="shared" ref="AG510" si="1485">AG509</f>
        <v>0</v>
      </c>
      <c r="AH510" s="411">
        <f t="shared" ref="AH510" si="1486">AH509</f>
        <v>0</v>
      </c>
      <c r="AI510" s="411">
        <f t="shared" ref="AI510" si="1487">AI509</f>
        <v>0</v>
      </c>
      <c r="AJ510" s="411">
        <f t="shared" ref="AJ510" si="1488">AJ509</f>
        <v>0</v>
      </c>
      <c r="AK510" s="411">
        <f t="shared" ref="AK510" si="1489">AK509</f>
        <v>0</v>
      </c>
      <c r="AL510" s="411">
        <f t="shared" ref="AL510" si="1490">AL509</f>
        <v>0</v>
      </c>
      <c r="AM510" s="306"/>
    </row>
    <row r="511" spans="1:39" ht="15" outlineLevel="1">
      <c r="A511" s="532"/>
      <c r="B511" s="428"/>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t="15" outlineLevel="1">
      <c r="A512" s="532">
        <v>34</v>
      </c>
      <c r="B512" s="428" t="s">
        <v>126</v>
      </c>
      <c r="C512" s="291" t="s">
        <v>25</v>
      </c>
      <c r="D512" s="295"/>
      <c r="E512" s="295"/>
      <c r="F512" s="295"/>
      <c r="G512" s="295"/>
      <c r="H512" s="295"/>
      <c r="I512" s="295"/>
      <c r="J512" s="295"/>
      <c r="K512" s="295"/>
      <c r="L512" s="295"/>
      <c r="M512" s="295"/>
      <c r="N512" s="295">
        <v>0</v>
      </c>
      <c r="O512" s="295"/>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ht="15" outlineLevel="1">
      <c r="A513" s="532"/>
      <c r="B513" s="431" t="s">
        <v>308</v>
      </c>
      <c r="C513" s="291" t="s">
        <v>163</v>
      </c>
      <c r="D513" s="295"/>
      <c r="E513" s="295"/>
      <c r="F513" s="295"/>
      <c r="G513" s="295"/>
      <c r="H513" s="295"/>
      <c r="I513" s="295"/>
      <c r="J513" s="295"/>
      <c r="K513" s="295"/>
      <c r="L513" s="295"/>
      <c r="M513" s="295"/>
      <c r="N513" s="295">
        <f>N512</f>
        <v>0</v>
      </c>
      <c r="O513" s="295"/>
      <c r="P513" s="295"/>
      <c r="Q513" s="295"/>
      <c r="R513" s="295"/>
      <c r="S513" s="295"/>
      <c r="T513" s="295"/>
      <c r="U513" s="295"/>
      <c r="V513" s="295"/>
      <c r="W513" s="295"/>
      <c r="X513" s="295"/>
      <c r="Y513" s="411">
        <f>Y512</f>
        <v>0</v>
      </c>
      <c r="Z513" s="411">
        <f t="shared" ref="Z513" si="1491">Z512</f>
        <v>0</v>
      </c>
      <c r="AA513" s="411">
        <f t="shared" ref="AA513" si="1492">AA512</f>
        <v>0</v>
      </c>
      <c r="AB513" s="411">
        <f t="shared" ref="AB513" si="1493">AB512</f>
        <v>0</v>
      </c>
      <c r="AC513" s="411">
        <f t="shared" ref="AC513" si="1494">AC512</f>
        <v>0</v>
      </c>
      <c r="AD513" s="411">
        <f t="shared" ref="AD513" si="1495">AD512</f>
        <v>0</v>
      </c>
      <c r="AE513" s="411">
        <f t="shared" ref="AE513" si="1496">AE512</f>
        <v>0</v>
      </c>
      <c r="AF513" s="411">
        <f t="shared" ref="AF513" si="1497">AF512</f>
        <v>0</v>
      </c>
      <c r="AG513" s="411">
        <f t="shared" ref="AG513" si="1498">AG512</f>
        <v>0</v>
      </c>
      <c r="AH513" s="411">
        <f t="shared" ref="AH513" si="1499">AH512</f>
        <v>0</v>
      </c>
      <c r="AI513" s="411">
        <f t="shared" ref="AI513" si="1500">AI512</f>
        <v>0</v>
      </c>
      <c r="AJ513" s="411">
        <f t="shared" ref="AJ513" si="1501">AJ512</f>
        <v>0</v>
      </c>
      <c r="AK513" s="411">
        <f t="shared" ref="AK513" si="1502">AK512</f>
        <v>0</v>
      </c>
      <c r="AL513" s="411">
        <f t="shared" ref="AL513" si="1503">AL512</f>
        <v>0</v>
      </c>
      <c r="AM513" s="306"/>
    </row>
    <row r="514" spans="1:39" ht="15" outlineLevel="1">
      <c r="A514" s="532"/>
      <c r="B514" s="428"/>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t="15" outlineLevel="1">
      <c r="A515" s="532">
        <v>35</v>
      </c>
      <c r="B515" s="428" t="s">
        <v>127</v>
      </c>
      <c r="C515" s="291" t="s">
        <v>25</v>
      </c>
      <c r="D515" s="295">
        <v>39647</v>
      </c>
      <c r="E515" s="295">
        <v>39647</v>
      </c>
      <c r="F515" s="295"/>
      <c r="G515" s="295"/>
      <c r="H515" s="295"/>
      <c r="I515" s="295"/>
      <c r="J515" s="295"/>
      <c r="K515" s="295"/>
      <c r="L515" s="295"/>
      <c r="M515" s="295"/>
      <c r="N515" s="295">
        <v>0</v>
      </c>
      <c r="O515" s="295"/>
      <c r="P515" s="295"/>
      <c r="Q515" s="295"/>
      <c r="R515" s="295"/>
      <c r="S515" s="295"/>
      <c r="T515" s="295"/>
      <c r="U515" s="295"/>
      <c r="V515" s="295"/>
      <c r="W515" s="295"/>
      <c r="X515" s="295"/>
      <c r="Y515" s="426">
        <v>1</v>
      </c>
      <c r="Z515" s="410"/>
      <c r="AA515" s="410"/>
      <c r="AB515" s="410"/>
      <c r="AC515" s="410"/>
      <c r="AD515" s="410"/>
      <c r="AE515" s="410"/>
      <c r="AF515" s="415"/>
      <c r="AG515" s="415"/>
      <c r="AH515" s="415"/>
      <c r="AI515" s="415"/>
      <c r="AJ515" s="415"/>
      <c r="AK515" s="415"/>
      <c r="AL515" s="415"/>
      <c r="AM515" s="296">
        <f>SUM(Y515:AL515)</f>
        <v>1</v>
      </c>
    </row>
    <row r="516" spans="1:39" ht="15" outlineLevel="1">
      <c r="A516" s="532"/>
      <c r="B516" s="431" t="s">
        <v>308</v>
      </c>
      <c r="C516" s="291" t="s">
        <v>163</v>
      </c>
      <c r="D516" s="295"/>
      <c r="E516" s="295"/>
      <c r="F516" s="295"/>
      <c r="G516" s="295"/>
      <c r="H516" s="295"/>
      <c r="I516" s="295"/>
      <c r="J516" s="295"/>
      <c r="K516" s="295"/>
      <c r="L516" s="295"/>
      <c r="M516" s="295"/>
      <c r="N516" s="295">
        <f>N515</f>
        <v>0</v>
      </c>
      <c r="O516" s="295"/>
      <c r="P516" s="295"/>
      <c r="Q516" s="295"/>
      <c r="R516" s="295"/>
      <c r="S516" s="295"/>
      <c r="T516" s="295"/>
      <c r="U516" s="295"/>
      <c r="V516" s="295"/>
      <c r="W516" s="295"/>
      <c r="X516" s="295"/>
      <c r="Y516" s="411">
        <f>Y515</f>
        <v>1</v>
      </c>
      <c r="Z516" s="411">
        <f t="shared" ref="Z516" si="1504">Z515</f>
        <v>0</v>
      </c>
      <c r="AA516" s="411">
        <f t="shared" ref="AA516" si="1505">AA515</f>
        <v>0</v>
      </c>
      <c r="AB516" s="411">
        <f t="shared" ref="AB516" si="1506">AB515</f>
        <v>0</v>
      </c>
      <c r="AC516" s="411">
        <f t="shared" ref="AC516" si="1507">AC515</f>
        <v>0</v>
      </c>
      <c r="AD516" s="411">
        <f t="shared" ref="AD516" si="1508">AD515</f>
        <v>0</v>
      </c>
      <c r="AE516" s="411">
        <f t="shared" ref="AE516" si="1509">AE515</f>
        <v>0</v>
      </c>
      <c r="AF516" s="411">
        <f t="shared" ref="AF516" si="1510">AF515</f>
        <v>0</v>
      </c>
      <c r="AG516" s="411">
        <f t="shared" ref="AG516" si="1511">AG515</f>
        <v>0</v>
      </c>
      <c r="AH516" s="411">
        <f t="shared" ref="AH516" si="1512">AH515</f>
        <v>0</v>
      </c>
      <c r="AI516" s="411">
        <f t="shared" ref="AI516" si="1513">AI515</f>
        <v>0</v>
      </c>
      <c r="AJ516" s="411">
        <f t="shared" ref="AJ516" si="1514">AJ515</f>
        <v>0</v>
      </c>
      <c r="AK516" s="411">
        <f t="shared" ref="AK516" si="1515">AK515</f>
        <v>0</v>
      </c>
      <c r="AL516" s="411">
        <f t="shared" ref="AL516" si="1516">AL515</f>
        <v>0</v>
      </c>
      <c r="AM516" s="306"/>
    </row>
    <row r="517" spans="1:39" ht="15" outlineLevel="1">
      <c r="A517" s="532"/>
      <c r="B517" s="43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6" outlineLevel="1">
      <c r="A518" s="532"/>
      <c r="B518" s="504" t="s">
        <v>502</v>
      </c>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t="45" outlineLevel="1">
      <c r="A519" s="532">
        <v>36</v>
      </c>
      <c r="B519" s="428" t="s">
        <v>128</v>
      </c>
      <c r="C519" s="291" t="s">
        <v>25</v>
      </c>
      <c r="D519" s="295"/>
      <c r="E519" s="295"/>
      <c r="F519" s="295"/>
      <c r="G519" s="295"/>
      <c r="H519" s="295"/>
      <c r="I519" s="295"/>
      <c r="J519" s="295"/>
      <c r="K519" s="295"/>
      <c r="L519" s="295"/>
      <c r="M519" s="295"/>
      <c r="N519" s="295">
        <v>12</v>
      </c>
      <c r="O519" s="295"/>
      <c r="P519" s="295"/>
      <c r="Q519" s="295"/>
      <c r="R519" s="295"/>
      <c r="S519" s="295"/>
      <c r="T519" s="295"/>
      <c r="U519" s="295"/>
      <c r="V519" s="295"/>
      <c r="W519" s="295"/>
      <c r="X519" s="295"/>
      <c r="Y519" s="426"/>
      <c r="Z519" s="410"/>
      <c r="AA519" s="410"/>
      <c r="AB519" s="410"/>
      <c r="AC519" s="410"/>
      <c r="AD519" s="410"/>
      <c r="AE519" s="410"/>
      <c r="AF519" s="415"/>
      <c r="AG519" s="415"/>
      <c r="AH519" s="415"/>
      <c r="AI519" s="415"/>
      <c r="AJ519" s="415"/>
      <c r="AK519" s="415"/>
      <c r="AL519" s="415"/>
      <c r="AM519" s="296">
        <f>SUM(Y519:AL519)</f>
        <v>0</v>
      </c>
    </row>
    <row r="520" spans="1:39" ht="15" outlineLevel="1">
      <c r="A520" s="532"/>
      <c r="B520" s="431" t="s">
        <v>308</v>
      </c>
      <c r="C520" s="291" t="s">
        <v>163</v>
      </c>
      <c r="D520" s="295"/>
      <c r="E520" s="295"/>
      <c r="F520" s="295"/>
      <c r="G520" s="295"/>
      <c r="H520" s="295"/>
      <c r="I520" s="295"/>
      <c r="J520" s="295"/>
      <c r="K520" s="295"/>
      <c r="L520" s="295"/>
      <c r="M520" s="295"/>
      <c r="N520" s="295">
        <f>N519</f>
        <v>12</v>
      </c>
      <c r="O520" s="295"/>
      <c r="P520" s="295"/>
      <c r="Q520" s="295"/>
      <c r="R520" s="295"/>
      <c r="S520" s="295"/>
      <c r="T520" s="295"/>
      <c r="U520" s="295"/>
      <c r="V520" s="295"/>
      <c r="W520" s="295"/>
      <c r="X520" s="295"/>
      <c r="Y520" s="411">
        <f>Y519</f>
        <v>0</v>
      </c>
      <c r="Z520" s="411">
        <f t="shared" ref="Z520" si="1517">Z519</f>
        <v>0</v>
      </c>
      <c r="AA520" s="411">
        <f t="shared" ref="AA520" si="1518">AA519</f>
        <v>0</v>
      </c>
      <c r="AB520" s="411">
        <f t="shared" ref="AB520" si="1519">AB519</f>
        <v>0</v>
      </c>
      <c r="AC520" s="411">
        <f t="shared" ref="AC520" si="1520">AC519</f>
        <v>0</v>
      </c>
      <c r="AD520" s="411">
        <f t="shared" ref="AD520" si="1521">AD519</f>
        <v>0</v>
      </c>
      <c r="AE520" s="411">
        <f t="shared" ref="AE520" si="1522">AE519</f>
        <v>0</v>
      </c>
      <c r="AF520" s="411">
        <f t="shared" ref="AF520" si="1523">AF519</f>
        <v>0</v>
      </c>
      <c r="AG520" s="411">
        <f t="shared" ref="AG520" si="1524">AG519</f>
        <v>0</v>
      </c>
      <c r="AH520" s="411">
        <f t="shared" ref="AH520" si="1525">AH519</f>
        <v>0</v>
      </c>
      <c r="AI520" s="411">
        <f t="shared" ref="AI520" si="1526">AI519</f>
        <v>0</v>
      </c>
      <c r="AJ520" s="411">
        <f t="shared" ref="AJ520" si="1527">AJ519</f>
        <v>0</v>
      </c>
      <c r="AK520" s="411">
        <f t="shared" ref="AK520" si="1528">AK519</f>
        <v>0</v>
      </c>
      <c r="AL520" s="411">
        <f t="shared" ref="AL520" si="1529">AL519</f>
        <v>0</v>
      </c>
      <c r="AM520" s="306"/>
    </row>
    <row r="521" spans="1:39" ht="15" outlineLevel="1">
      <c r="A521" s="532"/>
      <c r="B521" s="428"/>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outlineLevel="1">
      <c r="A522" s="532">
        <v>37</v>
      </c>
      <c r="B522" s="428" t="s">
        <v>129</v>
      </c>
      <c r="C522" s="291" t="s">
        <v>25</v>
      </c>
      <c r="D522" s="295"/>
      <c r="E522" s="295"/>
      <c r="F522" s="295"/>
      <c r="G522" s="295"/>
      <c r="H522" s="295"/>
      <c r="I522" s="295"/>
      <c r="J522" s="295"/>
      <c r="K522" s="295"/>
      <c r="L522" s="295"/>
      <c r="M522" s="295"/>
      <c r="N522" s="295">
        <v>12</v>
      </c>
      <c r="O522" s="295"/>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ht="15" outlineLevel="1">
      <c r="A523" s="532"/>
      <c r="B523" s="431" t="s">
        <v>308</v>
      </c>
      <c r="C523" s="291" t="s">
        <v>163</v>
      </c>
      <c r="D523" s="295"/>
      <c r="E523" s="295"/>
      <c r="F523" s="295"/>
      <c r="G523" s="295"/>
      <c r="H523" s="295"/>
      <c r="I523" s="295"/>
      <c r="J523" s="295"/>
      <c r="K523" s="295"/>
      <c r="L523" s="295"/>
      <c r="M523" s="295"/>
      <c r="N523" s="295">
        <f>N522</f>
        <v>12</v>
      </c>
      <c r="O523" s="295"/>
      <c r="P523" s="295"/>
      <c r="Q523" s="295"/>
      <c r="R523" s="295"/>
      <c r="S523" s="295"/>
      <c r="T523" s="295"/>
      <c r="U523" s="295"/>
      <c r="V523" s="295"/>
      <c r="W523" s="295"/>
      <c r="X523" s="295"/>
      <c r="Y523" s="411">
        <f>Y522</f>
        <v>0</v>
      </c>
      <c r="Z523" s="411">
        <f t="shared" ref="Z523" si="1530">Z522</f>
        <v>0</v>
      </c>
      <c r="AA523" s="411">
        <f t="shared" ref="AA523" si="1531">AA522</f>
        <v>0</v>
      </c>
      <c r="AB523" s="411">
        <f t="shared" ref="AB523" si="1532">AB522</f>
        <v>0</v>
      </c>
      <c r="AC523" s="411">
        <f t="shared" ref="AC523" si="1533">AC522</f>
        <v>0</v>
      </c>
      <c r="AD523" s="411">
        <f t="shared" ref="AD523" si="1534">AD522</f>
        <v>0</v>
      </c>
      <c r="AE523" s="411">
        <f t="shared" ref="AE523" si="1535">AE522</f>
        <v>0</v>
      </c>
      <c r="AF523" s="411">
        <f t="shared" ref="AF523" si="1536">AF522</f>
        <v>0</v>
      </c>
      <c r="AG523" s="411">
        <f t="shared" ref="AG523" si="1537">AG522</f>
        <v>0</v>
      </c>
      <c r="AH523" s="411">
        <f t="shared" ref="AH523" si="1538">AH522</f>
        <v>0</v>
      </c>
      <c r="AI523" s="411">
        <f t="shared" ref="AI523" si="1539">AI522</f>
        <v>0</v>
      </c>
      <c r="AJ523" s="411">
        <f t="shared" ref="AJ523" si="1540">AJ522</f>
        <v>0</v>
      </c>
      <c r="AK523" s="411">
        <f t="shared" ref="AK523" si="1541">AK522</f>
        <v>0</v>
      </c>
      <c r="AL523" s="411">
        <f t="shared" ref="AL523" si="1542">AL522</f>
        <v>0</v>
      </c>
      <c r="AM523" s="306"/>
    </row>
    <row r="524" spans="1:39" ht="15" outlineLevel="1">
      <c r="A524" s="532"/>
      <c r="B524" s="428"/>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t="15" outlineLevel="1">
      <c r="A525" s="532">
        <v>38</v>
      </c>
      <c r="B525" s="428" t="s">
        <v>130</v>
      </c>
      <c r="C525" s="291" t="s">
        <v>25</v>
      </c>
      <c r="D525" s="295"/>
      <c r="E525" s="295"/>
      <c r="F525" s="295"/>
      <c r="G525" s="295"/>
      <c r="H525" s="295"/>
      <c r="I525" s="295"/>
      <c r="J525" s="295"/>
      <c r="K525" s="295"/>
      <c r="L525" s="295"/>
      <c r="M525" s="295"/>
      <c r="N525" s="295">
        <v>12</v>
      </c>
      <c r="O525" s="295"/>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ht="15" outlineLevel="1">
      <c r="A526" s="532"/>
      <c r="B526" s="431" t="s">
        <v>308</v>
      </c>
      <c r="C526" s="291" t="s">
        <v>163</v>
      </c>
      <c r="D526" s="295"/>
      <c r="E526" s="295"/>
      <c r="F526" s="295"/>
      <c r="G526" s="295"/>
      <c r="H526" s="295"/>
      <c r="I526" s="295"/>
      <c r="J526" s="295"/>
      <c r="K526" s="295"/>
      <c r="L526" s="295"/>
      <c r="M526" s="295"/>
      <c r="N526" s="295">
        <f>N525</f>
        <v>12</v>
      </c>
      <c r="O526" s="295"/>
      <c r="P526" s="295"/>
      <c r="Q526" s="295"/>
      <c r="R526" s="295"/>
      <c r="S526" s="295"/>
      <c r="T526" s="295"/>
      <c r="U526" s="295"/>
      <c r="V526" s="295"/>
      <c r="W526" s="295"/>
      <c r="X526" s="295"/>
      <c r="Y526" s="411">
        <f>Y525</f>
        <v>0</v>
      </c>
      <c r="Z526" s="411">
        <f t="shared" ref="Z526" si="1543">Z525</f>
        <v>0</v>
      </c>
      <c r="AA526" s="411">
        <f t="shared" ref="AA526" si="1544">AA525</f>
        <v>0</v>
      </c>
      <c r="AB526" s="411">
        <f t="shared" ref="AB526" si="1545">AB525</f>
        <v>0</v>
      </c>
      <c r="AC526" s="411">
        <f t="shared" ref="AC526" si="1546">AC525</f>
        <v>0</v>
      </c>
      <c r="AD526" s="411">
        <f t="shared" ref="AD526" si="1547">AD525</f>
        <v>0</v>
      </c>
      <c r="AE526" s="411">
        <f t="shared" ref="AE526" si="1548">AE525</f>
        <v>0</v>
      </c>
      <c r="AF526" s="411">
        <f t="shared" ref="AF526" si="1549">AF525</f>
        <v>0</v>
      </c>
      <c r="AG526" s="411">
        <f t="shared" ref="AG526" si="1550">AG525</f>
        <v>0</v>
      </c>
      <c r="AH526" s="411">
        <f t="shared" ref="AH526" si="1551">AH525</f>
        <v>0</v>
      </c>
      <c r="AI526" s="411">
        <f t="shared" ref="AI526" si="1552">AI525</f>
        <v>0</v>
      </c>
      <c r="AJ526" s="411">
        <f t="shared" ref="AJ526" si="1553">AJ525</f>
        <v>0</v>
      </c>
      <c r="AK526" s="411">
        <f t="shared" ref="AK526" si="1554">AK525</f>
        <v>0</v>
      </c>
      <c r="AL526" s="411">
        <f t="shared" ref="AL526" si="1555">AL525</f>
        <v>0</v>
      </c>
      <c r="AM526" s="306"/>
    </row>
    <row r="527" spans="1:39" ht="15" outlineLevel="1">
      <c r="A527" s="532"/>
      <c r="B527" s="428"/>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outlineLevel="1">
      <c r="A528" s="532">
        <v>39</v>
      </c>
      <c r="B528" s="428" t="s">
        <v>131</v>
      </c>
      <c r="C528" s="291" t="s">
        <v>25</v>
      </c>
      <c r="D528" s="295"/>
      <c r="E528" s="295"/>
      <c r="F528" s="295"/>
      <c r="G528" s="295"/>
      <c r="H528" s="295"/>
      <c r="I528" s="295"/>
      <c r="J528" s="295"/>
      <c r="K528" s="295"/>
      <c r="L528" s="295"/>
      <c r="M528" s="295"/>
      <c r="N528" s="295">
        <v>12</v>
      </c>
      <c r="O528" s="295"/>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t="15" outlineLevel="1">
      <c r="A529" s="532"/>
      <c r="B529" s="431" t="s">
        <v>308</v>
      </c>
      <c r="C529" s="291" t="s">
        <v>163</v>
      </c>
      <c r="D529" s="295"/>
      <c r="E529" s="295"/>
      <c r="F529" s="295"/>
      <c r="G529" s="295"/>
      <c r="H529" s="295"/>
      <c r="I529" s="295"/>
      <c r="J529" s="295"/>
      <c r="K529" s="295"/>
      <c r="L529" s="295"/>
      <c r="M529" s="295"/>
      <c r="N529" s="295">
        <f>N528</f>
        <v>12</v>
      </c>
      <c r="O529" s="295"/>
      <c r="P529" s="295"/>
      <c r="Q529" s="295"/>
      <c r="R529" s="295"/>
      <c r="S529" s="295"/>
      <c r="T529" s="295"/>
      <c r="U529" s="295"/>
      <c r="V529" s="295"/>
      <c r="W529" s="295"/>
      <c r="X529" s="295"/>
      <c r="Y529" s="411">
        <f>Y528</f>
        <v>0</v>
      </c>
      <c r="Z529" s="411">
        <f t="shared" ref="Z529" si="1556">Z528</f>
        <v>0</v>
      </c>
      <c r="AA529" s="411">
        <f t="shared" ref="AA529" si="1557">AA528</f>
        <v>0</v>
      </c>
      <c r="AB529" s="411">
        <f t="shared" ref="AB529" si="1558">AB528</f>
        <v>0</v>
      </c>
      <c r="AC529" s="411">
        <f t="shared" ref="AC529" si="1559">AC528</f>
        <v>0</v>
      </c>
      <c r="AD529" s="411">
        <f t="shared" ref="AD529" si="1560">AD528</f>
        <v>0</v>
      </c>
      <c r="AE529" s="411">
        <f t="shared" ref="AE529" si="1561">AE528</f>
        <v>0</v>
      </c>
      <c r="AF529" s="411">
        <f t="shared" ref="AF529" si="1562">AF528</f>
        <v>0</v>
      </c>
      <c r="AG529" s="411">
        <f t="shared" ref="AG529" si="1563">AG528</f>
        <v>0</v>
      </c>
      <c r="AH529" s="411">
        <f t="shared" ref="AH529" si="1564">AH528</f>
        <v>0</v>
      </c>
      <c r="AI529" s="411">
        <f t="shared" ref="AI529" si="1565">AI528</f>
        <v>0</v>
      </c>
      <c r="AJ529" s="411">
        <f t="shared" ref="AJ529" si="1566">AJ528</f>
        <v>0</v>
      </c>
      <c r="AK529" s="411">
        <f t="shared" ref="AK529" si="1567">AK528</f>
        <v>0</v>
      </c>
      <c r="AL529" s="411">
        <f t="shared" ref="AL529" si="1568">AL528</f>
        <v>0</v>
      </c>
      <c r="AM529" s="306"/>
    </row>
    <row r="530" spans="1:39" ht="15" outlineLevel="1">
      <c r="A530" s="532"/>
      <c r="B530" s="428"/>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outlineLevel="1">
      <c r="A531" s="532">
        <v>40</v>
      </c>
      <c r="B531" s="428" t="s">
        <v>132</v>
      </c>
      <c r="C531" s="291" t="s">
        <v>25</v>
      </c>
      <c r="D531" s="295"/>
      <c r="E531" s="295"/>
      <c r="F531" s="295"/>
      <c r="G531" s="295"/>
      <c r="H531" s="295"/>
      <c r="I531" s="295"/>
      <c r="J531" s="295"/>
      <c r="K531" s="295"/>
      <c r="L531" s="295"/>
      <c r="M531" s="295"/>
      <c r="N531" s="295">
        <v>12</v>
      </c>
      <c r="O531" s="295"/>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t="15" outlineLevel="1">
      <c r="A532" s="532"/>
      <c r="B532" s="431" t="s">
        <v>308</v>
      </c>
      <c r="C532" s="291" t="s">
        <v>163</v>
      </c>
      <c r="D532" s="295"/>
      <c r="E532" s="295"/>
      <c r="F532" s="295"/>
      <c r="G532" s="295"/>
      <c r="H532" s="295"/>
      <c r="I532" s="295"/>
      <c r="J532" s="295"/>
      <c r="K532" s="295"/>
      <c r="L532" s="295"/>
      <c r="M532" s="295"/>
      <c r="N532" s="295">
        <f>N531</f>
        <v>12</v>
      </c>
      <c r="O532" s="295"/>
      <c r="P532" s="295"/>
      <c r="Q532" s="295"/>
      <c r="R532" s="295"/>
      <c r="S532" s="295"/>
      <c r="T532" s="295"/>
      <c r="U532" s="295"/>
      <c r="V532" s="295"/>
      <c r="W532" s="295"/>
      <c r="X532" s="295"/>
      <c r="Y532" s="411">
        <f>Y531</f>
        <v>0</v>
      </c>
      <c r="Z532" s="411">
        <f t="shared" ref="Z532" si="1569">Z531</f>
        <v>0</v>
      </c>
      <c r="AA532" s="411">
        <f t="shared" ref="AA532" si="1570">AA531</f>
        <v>0</v>
      </c>
      <c r="AB532" s="411">
        <f t="shared" ref="AB532" si="1571">AB531</f>
        <v>0</v>
      </c>
      <c r="AC532" s="411">
        <f t="shared" ref="AC532" si="1572">AC531</f>
        <v>0</v>
      </c>
      <c r="AD532" s="411">
        <f t="shared" ref="AD532" si="1573">AD531</f>
        <v>0</v>
      </c>
      <c r="AE532" s="411">
        <f t="shared" ref="AE532" si="1574">AE531</f>
        <v>0</v>
      </c>
      <c r="AF532" s="411">
        <f t="shared" ref="AF532" si="1575">AF531</f>
        <v>0</v>
      </c>
      <c r="AG532" s="411">
        <f t="shared" ref="AG532" si="1576">AG531</f>
        <v>0</v>
      </c>
      <c r="AH532" s="411">
        <f t="shared" ref="AH532" si="1577">AH531</f>
        <v>0</v>
      </c>
      <c r="AI532" s="411">
        <f t="shared" ref="AI532" si="1578">AI531</f>
        <v>0</v>
      </c>
      <c r="AJ532" s="411">
        <f t="shared" ref="AJ532" si="1579">AJ531</f>
        <v>0</v>
      </c>
      <c r="AK532" s="411">
        <f t="shared" ref="AK532" si="1580">AK531</f>
        <v>0</v>
      </c>
      <c r="AL532" s="411">
        <f t="shared" ref="AL532" si="1581">AL531</f>
        <v>0</v>
      </c>
      <c r="AM532" s="306"/>
    </row>
    <row r="533" spans="1:39" ht="15" outlineLevel="1">
      <c r="A533" s="532"/>
      <c r="B533" s="428"/>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outlineLevel="1">
      <c r="A534" s="532">
        <v>41</v>
      </c>
      <c r="B534" s="428" t="s">
        <v>133</v>
      </c>
      <c r="C534" s="291" t="s">
        <v>25</v>
      </c>
      <c r="D534" s="295"/>
      <c r="E534" s="295"/>
      <c r="F534" s="295"/>
      <c r="G534" s="295"/>
      <c r="H534" s="295"/>
      <c r="I534" s="295"/>
      <c r="J534" s="295"/>
      <c r="K534" s="295"/>
      <c r="L534" s="295"/>
      <c r="M534" s="295"/>
      <c r="N534" s="295">
        <v>12</v>
      </c>
      <c r="O534" s="295"/>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t="15" outlineLevel="1">
      <c r="A535" s="532"/>
      <c r="B535" s="431" t="s">
        <v>308</v>
      </c>
      <c r="C535" s="291" t="s">
        <v>163</v>
      </c>
      <c r="D535" s="295"/>
      <c r="E535" s="295"/>
      <c r="F535" s="295"/>
      <c r="G535" s="295"/>
      <c r="H535" s="295"/>
      <c r="I535" s="295"/>
      <c r="J535" s="295"/>
      <c r="K535" s="295"/>
      <c r="L535" s="295"/>
      <c r="M535" s="295"/>
      <c r="N535" s="295">
        <f>N534</f>
        <v>12</v>
      </c>
      <c r="O535" s="295"/>
      <c r="P535" s="295"/>
      <c r="Q535" s="295"/>
      <c r="R535" s="295"/>
      <c r="S535" s="295"/>
      <c r="T535" s="295"/>
      <c r="U535" s="295"/>
      <c r="V535" s="295"/>
      <c r="W535" s="295"/>
      <c r="X535" s="295"/>
      <c r="Y535" s="411">
        <f>Y534</f>
        <v>0</v>
      </c>
      <c r="Z535" s="411">
        <f t="shared" ref="Z535" si="1582">Z534</f>
        <v>0</v>
      </c>
      <c r="AA535" s="411">
        <f t="shared" ref="AA535" si="1583">AA534</f>
        <v>0</v>
      </c>
      <c r="AB535" s="411">
        <f t="shared" ref="AB535" si="1584">AB534</f>
        <v>0</v>
      </c>
      <c r="AC535" s="411">
        <f t="shared" ref="AC535" si="1585">AC534</f>
        <v>0</v>
      </c>
      <c r="AD535" s="411">
        <f t="shared" ref="AD535" si="1586">AD534</f>
        <v>0</v>
      </c>
      <c r="AE535" s="411">
        <f t="shared" ref="AE535" si="1587">AE534</f>
        <v>0</v>
      </c>
      <c r="AF535" s="411">
        <f t="shared" ref="AF535" si="1588">AF534</f>
        <v>0</v>
      </c>
      <c r="AG535" s="411">
        <f t="shared" ref="AG535" si="1589">AG534</f>
        <v>0</v>
      </c>
      <c r="AH535" s="411">
        <f t="shared" ref="AH535" si="1590">AH534</f>
        <v>0</v>
      </c>
      <c r="AI535" s="411">
        <f t="shared" ref="AI535" si="1591">AI534</f>
        <v>0</v>
      </c>
      <c r="AJ535" s="411">
        <f t="shared" ref="AJ535" si="1592">AJ534</f>
        <v>0</v>
      </c>
      <c r="AK535" s="411">
        <f t="shared" ref="AK535" si="1593">AK534</f>
        <v>0</v>
      </c>
      <c r="AL535" s="411">
        <f t="shared" ref="AL535" si="1594">AL534</f>
        <v>0</v>
      </c>
      <c r="AM535" s="306"/>
    </row>
    <row r="536" spans="1:39" ht="15" outlineLevel="1">
      <c r="A536" s="532"/>
      <c r="B536" s="428"/>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30" outlineLevel="1">
      <c r="A537" s="532">
        <v>42</v>
      </c>
      <c r="B537" s="428" t="s">
        <v>134</v>
      </c>
      <c r="C537" s="291" t="s">
        <v>25</v>
      </c>
      <c r="D537" s="295"/>
      <c r="E537" s="295"/>
      <c r="F537" s="295"/>
      <c r="G537" s="295"/>
      <c r="H537" s="295"/>
      <c r="I537" s="295"/>
      <c r="J537" s="295"/>
      <c r="K537" s="295"/>
      <c r="L537" s="295"/>
      <c r="M537" s="295"/>
      <c r="N537" s="291"/>
      <c r="O537" s="295"/>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t="15" outlineLevel="1">
      <c r="A538" s="532"/>
      <c r="B538" s="431" t="s">
        <v>308</v>
      </c>
      <c r="C538" s="291" t="s">
        <v>163</v>
      </c>
      <c r="D538" s="295"/>
      <c r="E538" s="295"/>
      <c r="F538" s="295"/>
      <c r="G538" s="295"/>
      <c r="H538" s="295"/>
      <c r="I538" s="295"/>
      <c r="J538" s="295"/>
      <c r="K538" s="295"/>
      <c r="L538" s="295"/>
      <c r="M538" s="295"/>
      <c r="N538" s="468"/>
      <c r="O538" s="295"/>
      <c r="P538" s="295"/>
      <c r="Q538" s="295"/>
      <c r="R538" s="295"/>
      <c r="S538" s="295"/>
      <c r="T538" s="295"/>
      <c r="U538" s="295"/>
      <c r="V538" s="295"/>
      <c r="W538" s="295"/>
      <c r="X538" s="295"/>
      <c r="Y538" s="411">
        <f>Y537</f>
        <v>0</v>
      </c>
      <c r="Z538" s="411">
        <f t="shared" ref="Z538" si="1595">Z537</f>
        <v>0</v>
      </c>
      <c r="AA538" s="411">
        <f t="shared" ref="AA538" si="1596">AA537</f>
        <v>0</v>
      </c>
      <c r="AB538" s="411">
        <f t="shared" ref="AB538" si="1597">AB537</f>
        <v>0</v>
      </c>
      <c r="AC538" s="411">
        <f t="shared" ref="AC538" si="1598">AC537</f>
        <v>0</v>
      </c>
      <c r="AD538" s="411">
        <f t="shared" ref="AD538" si="1599">AD537</f>
        <v>0</v>
      </c>
      <c r="AE538" s="411">
        <f t="shared" ref="AE538" si="1600">AE537</f>
        <v>0</v>
      </c>
      <c r="AF538" s="411">
        <f t="shared" ref="AF538" si="1601">AF537</f>
        <v>0</v>
      </c>
      <c r="AG538" s="411">
        <f t="shared" ref="AG538" si="1602">AG537</f>
        <v>0</v>
      </c>
      <c r="AH538" s="411">
        <f t="shared" ref="AH538" si="1603">AH537</f>
        <v>0</v>
      </c>
      <c r="AI538" s="411">
        <f t="shared" ref="AI538" si="1604">AI537</f>
        <v>0</v>
      </c>
      <c r="AJ538" s="411">
        <f t="shared" ref="AJ538" si="1605">AJ537</f>
        <v>0</v>
      </c>
      <c r="AK538" s="411">
        <f t="shared" ref="AK538" si="1606">AK537</f>
        <v>0</v>
      </c>
      <c r="AL538" s="411">
        <f t="shared" ref="AL538" si="1607">AL537</f>
        <v>0</v>
      </c>
      <c r="AM538" s="306"/>
    </row>
    <row r="539" spans="1:39" ht="15" outlineLevel="1">
      <c r="A539" s="532"/>
      <c r="B539" s="428"/>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15" outlineLevel="1">
      <c r="A540" s="532">
        <v>43</v>
      </c>
      <c r="B540" s="428" t="s">
        <v>135</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t="15" outlineLevel="1">
      <c r="A541" s="532"/>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 si="1608">Z540</f>
        <v>0</v>
      </c>
      <c r="AA541" s="411">
        <f t="shared" ref="AA541" si="1609">AA540</f>
        <v>0</v>
      </c>
      <c r="AB541" s="411">
        <f t="shared" ref="AB541" si="1610">AB540</f>
        <v>0</v>
      </c>
      <c r="AC541" s="411">
        <f t="shared" ref="AC541" si="1611">AC540</f>
        <v>0</v>
      </c>
      <c r="AD541" s="411">
        <f t="shared" ref="AD541" si="1612">AD540</f>
        <v>0</v>
      </c>
      <c r="AE541" s="411">
        <f t="shared" ref="AE541" si="1613">AE540</f>
        <v>0</v>
      </c>
      <c r="AF541" s="411">
        <f t="shared" ref="AF541" si="1614">AF540</f>
        <v>0</v>
      </c>
      <c r="AG541" s="411">
        <f t="shared" ref="AG541" si="1615">AG540</f>
        <v>0</v>
      </c>
      <c r="AH541" s="411">
        <f t="shared" ref="AH541" si="1616">AH540</f>
        <v>0</v>
      </c>
      <c r="AI541" s="411">
        <f t="shared" ref="AI541" si="1617">AI540</f>
        <v>0</v>
      </c>
      <c r="AJ541" s="411">
        <f t="shared" ref="AJ541" si="1618">AJ540</f>
        <v>0</v>
      </c>
      <c r="AK541" s="411">
        <f t="shared" ref="AK541" si="1619">AK540</f>
        <v>0</v>
      </c>
      <c r="AL541" s="411">
        <f t="shared" ref="AL541" si="1620">AL540</f>
        <v>0</v>
      </c>
      <c r="AM541" s="306"/>
    </row>
    <row r="542" spans="1:39" ht="15" outlineLevel="1">
      <c r="A542" s="532"/>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outlineLevel="1">
      <c r="A543" s="532">
        <v>44</v>
      </c>
      <c r="B543" s="428" t="s">
        <v>136</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t="15" outlineLevel="1">
      <c r="A544" s="532"/>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 si="1621">Z543</f>
        <v>0</v>
      </c>
      <c r="AA544" s="411">
        <f t="shared" ref="AA544" si="1622">AA543</f>
        <v>0</v>
      </c>
      <c r="AB544" s="411">
        <f t="shared" ref="AB544" si="1623">AB543</f>
        <v>0</v>
      </c>
      <c r="AC544" s="411">
        <f t="shared" ref="AC544" si="1624">AC543</f>
        <v>0</v>
      </c>
      <c r="AD544" s="411">
        <f t="shared" ref="AD544" si="1625">AD543</f>
        <v>0</v>
      </c>
      <c r="AE544" s="411">
        <f t="shared" ref="AE544" si="1626">AE543</f>
        <v>0</v>
      </c>
      <c r="AF544" s="411">
        <f t="shared" ref="AF544" si="1627">AF543</f>
        <v>0</v>
      </c>
      <c r="AG544" s="411">
        <f t="shared" ref="AG544" si="1628">AG543</f>
        <v>0</v>
      </c>
      <c r="AH544" s="411">
        <f t="shared" ref="AH544" si="1629">AH543</f>
        <v>0</v>
      </c>
      <c r="AI544" s="411">
        <f t="shared" ref="AI544" si="1630">AI543</f>
        <v>0</v>
      </c>
      <c r="AJ544" s="411">
        <f t="shared" ref="AJ544" si="1631">AJ543</f>
        <v>0</v>
      </c>
      <c r="AK544" s="411">
        <f t="shared" ref="AK544" si="1632">AK543</f>
        <v>0</v>
      </c>
      <c r="AL544" s="411">
        <f t="shared" ref="AL544" si="1633">AL543</f>
        <v>0</v>
      </c>
      <c r="AM544" s="306"/>
    </row>
    <row r="545" spans="1:39" ht="15" outlineLevel="1">
      <c r="A545" s="532"/>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outlineLevel="1">
      <c r="A546" s="532">
        <v>45</v>
      </c>
      <c r="B546" s="428" t="s">
        <v>137</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t="15" outlineLevel="1">
      <c r="A547" s="532"/>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 si="1634">Z546</f>
        <v>0</v>
      </c>
      <c r="AA547" s="411">
        <f t="shared" ref="AA547" si="1635">AA546</f>
        <v>0</v>
      </c>
      <c r="AB547" s="411">
        <f t="shared" ref="AB547" si="1636">AB546</f>
        <v>0</v>
      </c>
      <c r="AC547" s="411">
        <f t="shared" ref="AC547" si="1637">AC546</f>
        <v>0</v>
      </c>
      <c r="AD547" s="411">
        <f t="shared" ref="AD547" si="1638">AD546</f>
        <v>0</v>
      </c>
      <c r="AE547" s="411">
        <f t="shared" ref="AE547" si="1639">AE546</f>
        <v>0</v>
      </c>
      <c r="AF547" s="411">
        <f t="shared" ref="AF547" si="1640">AF546</f>
        <v>0</v>
      </c>
      <c r="AG547" s="411">
        <f t="shared" ref="AG547" si="1641">AG546</f>
        <v>0</v>
      </c>
      <c r="AH547" s="411">
        <f t="shared" ref="AH547" si="1642">AH546</f>
        <v>0</v>
      </c>
      <c r="AI547" s="411">
        <f t="shared" ref="AI547" si="1643">AI546</f>
        <v>0</v>
      </c>
      <c r="AJ547" s="411">
        <f t="shared" ref="AJ547" si="1644">AJ546</f>
        <v>0</v>
      </c>
      <c r="AK547" s="411">
        <f t="shared" ref="AK547" si="1645">AK546</f>
        <v>0</v>
      </c>
      <c r="AL547" s="411">
        <f t="shared" ref="AL547" si="1646">AL546</f>
        <v>0</v>
      </c>
      <c r="AM547" s="306"/>
    </row>
    <row r="548" spans="1:39" ht="15" outlineLevel="1">
      <c r="A548" s="532"/>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outlineLevel="1">
      <c r="A549" s="532">
        <v>46</v>
      </c>
      <c r="B549" s="428" t="s">
        <v>138</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t="15" outlineLevel="1">
      <c r="A550" s="532"/>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 si="1647">Z549</f>
        <v>0</v>
      </c>
      <c r="AA550" s="411">
        <f t="shared" ref="AA550" si="1648">AA549</f>
        <v>0</v>
      </c>
      <c r="AB550" s="411">
        <f t="shared" ref="AB550" si="1649">AB549</f>
        <v>0</v>
      </c>
      <c r="AC550" s="411">
        <f t="shared" ref="AC550" si="1650">AC549</f>
        <v>0</v>
      </c>
      <c r="AD550" s="411">
        <f t="shared" ref="AD550" si="1651">AD549</f>
        <v>0</v>
      </c>
      <c r="AE550" s="411">
        <f t="shared" ref="AE550" si="1652">AE549</f>
        <v>0</v>
      </c>
      <c r="AF550" s="411">
        <f t="shared" ref="AF550" si="1653">AF549</f>
        <v>0</v>
      </c>
      <c r="AG550" s="411">
        <f t="shared" ref="AG550" si="1654">AG549</f>
        <v>0</v>
      </c>
      <c r="AH550" s="411">
        <f t="shared" ref="AH550" si="1655">AH549</f>
        <v>0</v>
      </c>
      <c r="AI550" s="411">
        <f t="shared" ref="AI550" si="1656">AI549</f>
        <v>0</v>
      </c>
      <c r="AJ550" s="411">
        <f t="shared" ref="AJ550" si="1657">AJ549</f>
        <v>0</v>
      </c>
      <c r="AK550" s="411">
        <f t="shared" ref="AK550" si="1658">AK549</f>
        <v>0</v>
      </c>
      <c r="AL550" s="411">
        <f t="shared" ref="AL550" si="1659">AL549</f>
        <v>0</v>
      </c>
      <c r="AM550" s="306"/>
    </row>
    <row r="551" spans="1:39" ht="15" outlineLevel="1">
      <c r="A551" s="532"/>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outlineLevel="1">
      <c r="A552" s="532">
        <v>47</v>
      </c>
      <c r="B552" s="428" t="s">
        <v>139</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t="15" outlineLevel="1">
      <c r="A553" s="532"/>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 si="1660">Z552</f>
        <v>0</v>
      </c>
      <c r="AA553" s="411">
        <f t="shared" ref="AA553" si="1661">AA552</f>
        <v>0</v>
      </c>
      <c r="AB553" s="411">
        <f t="shared" ref="AB553" si="1662">AB552</f>
        <v>0</v>
      </c>
      <c r="AC553" s="411">
        <f t="shared" ref="AC553" si="1663">AC552</f>
        <v>0</v>
      </c>
      <c r="AD553" s="411">
        <f t="shared" ref="AD553" si="1664">AD552</f>
        <v>0</v>
      </c>
      <c r="AE553" s="411">
        <f t="shared" ref="AE553" si="1665">AE552</f>
        <v>0</v>
      </c>
      <c r="AF553" s="411">
        <f t="shared" ref="AF553" si="1666">AF552</f>
        <v>0</v>
      </c>
      <c r="AG553" s="411">
        <f t="shared" ref="AG553" si="1667">AG552</f>
        <v>0</v>
      </c>
      <c r="AH553" s="411">
        <f t="shared" ref="AH553" si="1668">AH552</f>
        <v>0</v>
      </c>
      <c r="AI553" s="411">
        <f t="shared" ref="AI553" si="1669">AI552</f>
        <v>0</v>
      </c>
      <c r="AJ553" s="411">
        <f t="shared" ref="AJ553" si="1670">AJ552</f>
        <v>0</v>
      </c>
      <c r="AK553" s="411">
        <f t="shared" ref="AK553" si="1671">AK552</f>
        <v>0</v>
      </c>
      <c r="AL553" s="411">
        <f t="shared" ref="AL553" si="1672">AL552</f>
        <v>0</v>
      </c>
      <c r="AM553" s="306"/>
    </row>
    <row r="554" spans="1:39" ht="15" outlineLevel="1">
      <c r="A554" s="532"/>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30" outlineLevel="1">
      <c r="A555" s="532">
        <v>48</v>
      </c>
      <c r="B555" s="428" t="s">
        <v>140</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t="15" outlineLevel="1">
      <c r="A556" s="532"/>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 si="1673">Z555</f>
        <v>0</v>
      </c>
      <c r="AA556" s="411">
        <f t="shared" ref="AA556" si="1674">AA555</f>
        <v>0</v>
      </c>
      <c r="AB556" s="411">
        <f t="shared" ref="AB556" si="1675">AB555</f>
        <v>0</v>
      </c>
      <c r="AC556" s="411">
        <f t="shared" ref="AC556" si="1676">AC555</f>
        <v>0</v>
      </c>
      <c r="AD556" s="411">
        <f t="shared" ref="AD556" si="1677">AD555</f>
        <v>0</v>
      </c>
      <c r="AE556" s="411">
        <f t="shared" ref="AE556" si="1678">AE555</f>
        <v>0</v>
      </c>
      <c r="AF556" s="411">
        <f t="shared" ref="AF556" si="1679">AF555</f>
        <v>0</v>
      </c>
      <c r="AG556" s="411">
        <f t="shared" ref="AG556" si="1680">AG555</f>
        <v>0</v>
      </c>
      <c r="AH556" s="411">
        <f t="shared" ref="AH556" si="1681">AH555</f>
        <v>0</v>
      </c>
      <c r="AI556" s="411">
        <f t="shared" ref="AI556" si="1682">AI555</f>
        <v>0</v>
      </c>
      <c r="AJ556" s="411">
        <f t="shared" ref="AJ556" si="1683">AJ555</f>
        <v>0</v>
      </c>
      <c r="AK556" s="411">
        <f t="shared" ref="AK556" si="1684">AK555</f>
        <v>0</v>
      </c>
      <c r="AL556" s="411">
        <f t="shared" ref="AL556" si="1685">AL555</f>
        <v>0</v>
      </c>
      <c r="AM556" s="306"/>
    </row>
    <row r="557" spans="1:39" ht="15" outlineLevel="1">
      <c r="A557" s="532"/>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outlineLevel="1">
      <c r="A558" s="532">
        <v>49</v>
      </c>
      <c r="B558" s="428" t="s">
        <v>141</v>
      </c>
      <c r="C558" s="291" t="s">
        <v>25</v>
      </c>
      <c r="D558" s="295"/>
      <c r="E558" s="295"/>
      <c r="F558" s="295"/>
      <c r="G558" s="295"/>
      <c r="H558" s="295"/>
      <c r="I558" s="295"/>
      <c r="J558" s="295"/>
      <c r="K558" s="295"/>
      <c r="L558" s="295"/>
      <c r="M558" s="295"/>
      <c r="N558" s="295">
        <v>12</v>
      </c>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t="15" outlineLevel="1">
      <c r="A559" s="532"/>
      <c r="B559" s="431" t="s">
        <v>308</v>
      </c>
      <c r="C559" s="291" t="s">
        <v>163</v>
      </c>
      <c r="D559" s="295"/>
      <c r="E559" s="295"/>
      <c r="F559" s="295"/>
      <c r="G559" s="295"/>
      <c r="H559" s="295"/>
      <c r="I559" s="295"/>
      <c r="J559" s="295"/>
      <c r="K559" s="295"/>
      <c r="L559" s="295"/>
      <c r="M559" s="295"/>
      <c r="N559" s="295">
        <f>N558</f>
        <v>12</v>
      </c>
      <c r="O559" s="295"/>
      <c r="P559" s="295"/>
      <c r="Q559" s="295"/>
      <c r="R559" s="295"/>
      <c r="S559" s="295"/>
      <c r="T559" s="295"/>
      <c r="U559" s="295"/>
      <c r="V559" s="295"/>
      <c r="W559" s="295"/>
      <c r="X559" s="295"/>
      <c r="Y559" s="411">
        <f>Y558</f>
        <v>0</v>
      </c>
      <c r="Z559" s="411">
        <f t="shared" ref="Z559" si="1686">Z558</f>
        <v>0</v>
      </c>
      <c r="AA559" s="411">
        <f t="shared" ref="AA559" si="1687">AA558</f>
        <v>0</v>
      </c>
      <c r="AB559" s="411">
        <f t="shared" ref="AB559" si="1688">AB558</f>
        <v>0</v>
      </c>
      <c r="AC559" s="411">
        <f t="shared" ref="AC559" si="1689">AC558</f>
        <v>0</v>
      </c>
      <c r="AD559" s="411">
        <f t="shared" ref="AD559" si="1690">AD558</f>
        <v>0</v>
      </c>
      <c r="AE559" s="411">
        <f t="shared" ref="AE559" si="1691">AE558</f>
        <v>0</v>
      </c>
      <c r="AF559" s="411">
        <f t="shared" ref="AF559" si="1692">AF558</f>
        <v>0</v>
      </c>
      <c r="AG559" s="411">
        <f t="shared" ref="AG559" si="1693">AG558</f>
        <v>0</v>
      </c>
      <c r="AH559" s="411">
        <f t="shared" ref="AH559" si="1694">AH558</f>
        <v>0</v>
      </c>
      <c r="AI559" s="411">
        <f t="shared" ref="AI559" si="1695">AI558</f>
        <v>0</v>
      </c>
      <c r="AJ559" s="411">
        <f t="shared" ref="AJ559" si="1696">AJ558</f>
        <v>0</v>
      </c>
      <c r="AK559" s="411">
        <f t="shared" ref="AK559" si="1697">AK558</f>
        <v>0</v>
      </c>
      <c r="AL559" s="411">
        <f t="shared" ref="AL559" si="1698">AL558</f>
        <v>0</v>
      </c>
      <c r="AM559" s="306"/>
    </row>
    <row r="560" spans="1:39" ht="15"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6">
      <c r="B561" s="327" t="s">
        <v>292</v>
      </c>
      <c r="C561" s="329"/>
      <c r="D561" s="329">
        <f>SUM(D404:D559)</f>
        <v>1273496</v>
      </c>
      <c r="E561" s="329"/>
      <c r="F561" s="329"/>
      <c r="G561" s="329"/>
      <c r="H561" s="329"/>
      <c r="I561" s="329"/>
      <c r="J561" s="329"/>
      <c r="K561" s="329"/>
      <c r="L561" s="329"/>
      <c r="M561" s="329"/>
      <c r="N561" s="329"/>
      <c r="O561" s="329">
        <f>SUM(O404:O559)</f>
        <v>146</v>
      </c>
      <c r="P561" s="329"/>
      <c r="Q561" s="329"/>
      <c r="R561" s="329"/>
      <c r="S561" s="329"/>
      <c r="T561" s="329"/>
      <c r="U561" s="329"/>
      <c r="V561" s="329"/>
      <c r="W561" s="329"/>
      <c r="X561" s="329"/>
      <c r="Y561" s="329">
        <f>IF(Y402="kWh",SUMPRODUCT(D404:D559,Y404:Y559))</f>
        <v>936903</v>
      </c>
      <c r="Z561" s="329">
        <f>IF(Z402="kWh",SUMPRODUCT(D404:D559,Z404:Z559))</f>
        <v>273248.94</v>
      </c>
      <c r="AA561" s="329">
        <f>IF(AA402="kw",SUMPRODUCT(N404:N559,O404:O559,AA404:AA559),SUMPRODUCT(D404:D559,AA404:AA559))</f>
        <v>196.56</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6">
      <c r="B562" s="391" t="s">
        <v>293</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0</v>
      </c>
      <c r="Z562" s="392">
        <f>HLOOKUP(Z218,'2. LRAMVA Threshold'!$B$42:$Q$53,9,FALSE)</f>
        <v>0</v>
      </c>
      <c r="AA562" s="392">
        <f>HLOOKUP(AA218,'2. LRAMVA Threshold'!$B$42:$Q$53,9,FALSE)</f>
        <v>0</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ht="15">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ht="15">
      <c r="B564" s="324" t="s">
        <v>294</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8.3000000000000001E-3</v>
      </c>
      <c r="Z564" s="341">
        <f>HLOOKUP(Z$35,'3.  Distribution Rates'!$C$122:$P$133,9,FALSE)</f>
        <v>1.04E-2</v>
      </c>
      <c r="AA564" s="341">
        <f>HLOOKUP(AA$35,'3.  Distribution Rates'!$C$122:$P$133,9,FALSE)</f>
        <v>2.6892</v>
      </c>
      <c r="AB564" s="341">
        <f>HLOOKUP(AB$35,'3.  Distribution Rates'!$C$122:$P$133,9,FALSE)</f>
        <v>4.3129</v>
      </c>
      <c r="AC564" s="341">
        <f>HLOOKUP(AC$35,'3.  Distribution Rates'!$C$122:$P$133,9,FALSE)</f>
        <v>8.9999999999999993E-3</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ht="15">
      <c r="B565" s="324" t="s">
        <v>295</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8">
        <f t="shared" ref="AM565:AM571" si="1699">SUM(Y565:AL565)</f>
        <v>0</v>
      </c>
    </row>
    <row r="566" spans="2:39" ht="15">
      <c r="B566" s="324" t="s">
        <v>296</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8">
        <f t="shared" si="1699"/>
        <v>0</v>
      </c>
    </row>
    <row r="567" spans="2:39" ht="15">
      <c r="B567" s="324" t="s">
        <v>297</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660.46420000000001</v>
      </c>
      <c r="Z567" s="378">
        <f>'4.  2011-2014 LRAM'!Z398*Z564</f>
        <v>1200.854096</v>
      </c>
      <c r="AA567" s="378">
        <f>'4.  2011-2014 LRAM'!AA398*AA564</f>
        <v>0</v>
      </c>
      <c r="AB567" s="378">
        <f>'4.  2011-2014 LRAM'!AB398*AB564</f>
        <v>10771.208976</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8">
        <f t="shared" si="1699"/>
        <v>12632.527271999999</v>
      </c>
    </row>
    <row r="568" spans="2:39" ht="15">
      <c r="B568" s="324" t="s">
        <v>298</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1760.4383</v>
      </c>
      <c r="Z568" s="378">
        <f>'4.  2011-2014 LRAM'!Z528*Z564</f>
        <v>436.0616</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8">
        <f t="shared" si="1699"/>
        <v>2196.4998999999998</v>
      </c>
    </row>
    <row r="569" spans="2:39" ht="15">
      <c r="B569" s="324" t="s">
        <v>299</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0">Y209*Y564</f>
        <v>1667.6609000000001</v>
      </c>
      <c r="Z569" s="378">
        <f t="shared" si="1700"/>
        <v>780.55119999999999</v>
      </c>
      <c r="AA569" s="378">
        <f t="shared" si="1700"/>
        <v>0</v>
      </c>
      <c r="AB569" s="378">
        <f>AB209*AB564</f>
        <v>0</v>
      </c>
      <c r="AC569" s="378">
        <f t="shared" si="1700"/>
        <v>0</v>
      </c>
      <c r="AD569" s="378">
        <f t="shared" si="1700"/>
        <v>0</v>
      </c>
      <c r="AE569" s="378">
        <f t="shared" si="1700"/>
        <v>0</v>
      </c>
      <c r="AF569" s="378">
        <f t="shared" si="1700"/>
        <v>0</v>
      </c>
      <c r="AG569" s="378">
        <f t="shared" si="1700"/>
        <v>0</v>
      </c>
      <c r="AH569" s="378">
        <f t="shared" si="1700"/>
        <v>0</v>
      </c>
      <c r="AI569" s="378">
        <f t="shared" si="1700"/>
        <v>0</v>
      </c>
      <c r="AJ569" s="378">
        <f t="shared" si="1700"/>
        <v>0</v>
      </c>
      <c r="AK569" s="378">
        <f t="shared" si="1700"/>
        <v>0</v>
      </c>
      <c r="AL569" s="378">
        <f t="shared" si="1700"/>
        <v>0</v>
      </c>
      <c r="AM569" s="628">
        <f t="shared" si="1699"/>
        <v>2448.2121000000002</v>
      </c>
    </row>
    <row r="570" spans="2:39" ht="15">
      <c r="B570" s="324" t="s">
        <v>300</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4235.9465</v>
      </c>
      <c r="Z570" s="378">
        <f>Z392*Z564</f>
        <v>1111.0906559999999</v>
      </c>
      <c r="AA570" s="378">
        <f t="shared" ref="AA570:AL570" si="1701">AA392*AA564</f>
        <v>1.290816</v>
      </c>
      <c r="AB570" s="378">
        <f>AB392*AB564</f>
        <v>0</v>
      </c>
      <c r="AC570" s="378">
        <f t="shared" si="1701"/>
        <v>0</v>
      </c>
      <c r="AD570" s="378">
        <f t="shared" si="1701"/>
        <v>0</v>
      </c>
      <c r="AE570" s="378">
        <f t="shared" si="1701"/>
        <v>0</v>
      </c>
      <c r="AF570" s="378">
        <f t="shared" si="1701"/>
        <v>0</v>
      </c>
      <c r="AG570" s="378">
        <f t="shared" si="1701"/>
        <v>0</v>
      </c>
      <c r="AH570" s="378">
        <f t="shared" si="1701"/>
        <v>0</v>
      </c>
      <c r="AI570" s="378">
        <f t="shared" si="1701"/>
        <v>0</v>
      </c>
      <c r="AJ570" s="378">
        <f t="shared" si="1701"/>
        <v>0</v>
      </c>
      <c r="AK570" s="378">
        <f t="shared" si="1701"/>
        <v>0</v>
      </c>
      <c r="AL570" s="378">
        <f t="shared" si="1701"/>
        <v>0</v>
      </c>
      <c r="AM570" s="628">
        <f t="shared" si="1699"/>
        <v>5348.327972</v>
      </c>
    </row>
    <row r="571" spans="2:39" ht="15">
      <c r="B571" s="324" t="s">
        <v>301</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7776.2948999999999</v>
      </c>
      <c r="Z571" s="378">
        <f t="shared" ref="Z571:AL571" si="1702">Z561*Z564</f>
        <v>2841.7889759999998</v>
      </c>
      <c r="AA571" s="378">
        <f t="shared" si="1702"/>
        <v>528.58915200000001</v>
      </c>
      <c r="AB571" s="378">
        <f t="shared" si="1702"/>
        <v>0</v>
      </c>
      <c r="AC571" s="378">
        <f t="shared" si="1702"/>
        <v>0</v>
      </c>
      <c r="AD571" s="378">
        <f t="shared" si="1702"/>
        <v>0</v>
      </c>
      <c r="AE571" s="378">
        <f t="shared" si="1702"/>
        <v>0</v>
      </c>
      <c r="AF571" s="378">
        <f t="shared" si="1702"/>
        <v>0</v>
      </c>
      <c r="AG571" s="378">
        <f t="shared" si="1702"/>
        <v>0</v>
      </c>
      <c r="AH571" s="378">
        <f t="shared" si="1702"/>
        <v>0</v>
      </c>
      <c r="AI571" s="378">
        <f t="shared" si="1702"/>
        <v>0</v>
      </c>
      <c r="AJ571" s="378">
        <f t="shared" si="1702"/>
        <v>0</v>
      </c>
      <c r="AK571" s="378">
        <f t="shared" si="1702"/>
        <v>0</v>
      </c>
      <c r="AL571" s="378">
        <f t="shared" si="1702"/>
        <v>0</v>
      </c>
      <c r="AM571" s="628">
        <f t="shared" si="1699"/>
        <v>11146.673028000001</v>
      </c>
    </row>
    <row r="572" spans="2:39" ht="15.6">
      <c r="B572" s="349" t="s">
        <v>302</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16100.804800000002</v>
      </c>
      <c r="Z572" s="346">
        <f>SUM(Z565:Z571)</f>
        <v>6370.346528</v>
      </c>
      <c r="AA572" s="346">
        <f t="shared" ref="AA572:AE572" si="1703">SUM(AA565:AA571)</f>
        <v>529.87996799999996</v>
      </c>
      <c r="AB572" s="346">
        <f t="shared" si="1703"/>
        <v>10771.208976</v>
      </c>
      <c r="AC572" s="346">
        <f t="shared" si="1703"/>
        <v>0</v>
      </c>
      <c r="AD572" s="346">
        <f>SUM(AD565:AD571)</f>
        <v>0</v>
      </c>
      <c r="AE572" s="346">
        <f t="shared" si="1703"/>
        <v>0</v>
      </c>
      <c r="AF572" s="346">
        <f>SUM(AF565:AF571)</f>
        <v>0</v>
      </c>
      <c r="AG572" s="346">
        <f>SUM(AG565:AG571)</f>
        <v>0</v>
      </c>
      <c r="AH572" s="346">
        <f t="shared" ref="AH572:AL572" si="1704">SUM(AH565:AH571)</f>
        <v>0</v>
      </c>
      <c r="AI572" s="346">
        <f t="shared" si="1704"/>
        <v>0</v>
      </c>
      <c r="AJ572" s="346">
        <f>SUM(AJ565:AJ571)</f>
        <v>0</v>
      </c>
      <c r="AK572" s="346">
        <f t="shared" si="1704"/>
        <v>0</v>
      </c>
      <c r="AL572" s="346">
        <f t="shared" si="1704"/>
        <v>0</v>
      </c>
      <c r="AM572" s="407">
        <f>SUM(AM565:AM571)</f>
        <v>33772.240271999995</v>
      </c>
    </row>
    <row r="573" spans="2:39" ht="15.6">
      <c r="B573" s="349" t="s">
        <v>303</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0</v>
      </c>
      <c r="Z573" s="347">
        <f t="shared" ref="Z573:AE573" si="1705">Z562*Z564</f>
        <v>0</v>
      </c>
      <c r="AA573" s="347">
        <f t="shared" si="1705"/>
        <v>0</v>
      </c>
      <c r="AB573" s="347">
        <f t="shared" si="1705"/>
        <v>0</v>
      </c>
      <c r="AC573" s="347">
        <f t="shared" si="1705"/>
        <v>0</v>
      </c>
      <c r="AD573" s="347">
        <f>AD562*AD564</f>
        <v>0</v>
      </c>
      <c r="AE573" s="347">
        <f t="shared" si="1705"/>
        <v>0</v>
      </c>
      <c r="AF573" s="347">
        <f>AF562*AF564</f>
        <v>0</v>
      </c>
      <c r="AG573" s="347">
        <f t="shared" ref="AG573:AL573" si="1706">AG562*AG564</f>
        <v>0</v>
      </c>
      <c r="AH573" s="347">
        <f t="shared" si="1706"/>
        <v>0</v>
      </c>
      <c r="AI573" s="347">
        <f t="shared" si="1706"/>
        <v>0</v>
      </c>
      <c r="AJ573" s="347">
        <f>AJ562*AJ564</f>
        <v>0</v>
      </c>
      <c r="AK573" s="347">
        <f>AK562*AK564</f>
        <v>0</v>
      </c>
      <c r="AL573" s="347">
        <f t="shared" si="1706"/>
        <v>0</v>
      </c>
      <c r="AM573" s="407">
        <f>SUM(Y573:AL573)</f>
        <v>0</v>
      </c>
    </row>
    <row r="574" spans="2:39" ht="15.6">
      <c r="B574" s="349" t="s">
        <v>304</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33772.240271999995</v>
      </c>
    </row>
    <row r="575" spans="2:39" ht="15">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ht="15">
      <c r="B576" s="439" t="s">
        <v>305</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744114</v>
      </c>
      <c r="Z576" s="291">
        <f>SUMPRODUCT(E404:E559,Z404:Z559)</f>
        <v>282830.45999999996</v>
      </c>
      <c r="AA576" s="291">
        <f>IF(AA402="kw",SUMPRODUCT($N$404:$N$559,$P$404:$P$559,AA404:AA559),SUMPRODUCT($E$404:$E$559,AA404:AA559))</f>
        <v>196.56</v>
      </c>
      <c r="AB576" s="291">
        <f>IF(AB402="kw",SUMPRODUCT($N$404:$N$559,$P$404:$P$559,AB404:AB559),SUMPRODUCT($E$404:$E$559,AB404:AB559))</f>
        <v>0</v>
      </c>
      <c r="AC576" s="291">
        <f>IF(AC402="kw",SUMPRODUCT($N$404:$N$559,$P$404:$P$559,AC404:AC559),SUMPRODUCT($E$404:$E$559,AC404:AC559))</f>
        <v>0</v>
      </c>
      <c r="AD576" s="291">
        <f t="shared" ref="AD576:AL576" si="1707">IF(AD402="kw",SUMPRODUCT($N$404:$N$559,$P$404:$P$559,AD404:AD559),SUMPRODUCT($E$404:$E$559,AD404:AD559))</f>
        <v>0</v>
      </c>
      <c r="AE576" s="291">
        <f t="shared" si="1707"/>
        <v>0</v>
      </c>
      <c r="AF576" s="291">
        <f t="shared" si="1707"/>
        <v>0</v>
      </c>
      <c r="AG576" s="291">
        <f t="shared" si="1707"/>
        <v>0</v>
      </c>
      <c r="AH576" s="291">
        <f t="shared" si="1707"/>
        <v>0</v>
      </c>
      <c r="AI576" s="291">
        <f t="shared" si="1707"/>
        <v>0</v>
      </c>
      <c r="AJ576" s="291">
        <f t="shared" si="1707"/>
        <v>0</v>
      </c>
      <c r="AK576" s="291">
        <f t="shared" si="1707"/>
        <v>0</v>
      </c>
      <c r="AL576" s="291">
        <f t="shared" si="1707"/>
        <v>0</v>
      </c>
      <c r="AM576" s="337"/>
    </row>
    <row r="577" spans="1:39" ht="15">
      <c r="B577" s="439" t="s">
        <v>306</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708">IF(AA402="kw",SUMPRODUCT($N$404:$N$559,$Q$404:$Q$559,AA404:AA559),SUMPRODUCT($F$404:$F$559,AA404:AA559))</f>
        <v>0</v>
      </c>
      <c r="AB577" s="291">
        <f t="shared" si="1708"/>
        <v>0</v>
      </c>
      <c r="AC577" s="291">
        <f>IF(AC402="kw",SUMPRODUCT($N$404:$N$559,$Q$404:$Q$559,AC404:AC559),SUMPRODUCT($F$404:$F$559,AC404:AC559))</f>
        <v>0</v>
      </c>
      <c r="AD577" s="291">
        <f t="shared" si="1708"/>
        <v>0</v>
      </c>
      <c r="AE577" s="291">
        <f t="shared" si="1708"/>
        <v>0</v>
      </c>
      <c r="AF577" s="291">
        <f t="shared" si="1708"/>
        <v>0</v>
      </c>
      <c r="AG577" s="291">
        <f t="shared" si="1708"/>
        <v>0</v>
      </c>
      <c r="AH577" s="291">
        <f t="shared" si="1708"/>
        <v>0</v>
      </c>
      <c r="AI577" s="291">
        <f t="shared" si="1708"/>
        <v>0</v>
      </c>
      <c r="AJ577" s="291">
        <f t="shared" si="1708"/>
        <v>0</v>
      </c>
      <c r="AK577" s="291">
        <f t="shared" si="1708"/>
        <v>0</v>
      </c>
      <c r="AL577" s="291">
        <f t="shared" si="1708"/>
        <v>0</v>
      </c>
      <c r="AM577" s="337"/>
    </row>
    <row r="578" spans="1:39" ht="15">
      <c r="B578" s="440" t="s">
        <v>307</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709">IF(AA402="kw",SUMPRODUCT($N$404:$N$559,$R$404:$R$559,AA404:AA559),SUMPRODUCT($G$404:$G$559,AA404:AA559))</f>
        <v>0</v>
      </c>
      <c r="AB578" s="326">
        <f t="shared" si="1709"/>
        <v>0</v>
      </c>
      <c r="AC578" s="326">
        <f>IF(AC402="kw",SUMPRODUCT($N$404:$N$559,$R$404:$R$559,AC404:AC559),SUMPRODUCT($G$404:$G$559,AC404:AC559))</f>
        <v>0</v>
      </c>
      <c r="AD578" s="326">
        <f t="shared" si="1709"/>
        <v>0</v>
      </c>
      <c r="AE578" s="326">
        <f t="shared" si="1709"/>
        <v>0</v>
      </c>
      <c r="AF578" s="326">
        <f t="shared" si="1709"/>
        <v>0</v>
      </c>
      <c r="AG578" s="326">
        <f t="shared" si="1709"/>
        <v>0</v>
      </c>
      <c r="AH578" s="326">
        <f t="shared" si="1709"/>
        <v>0</v>
      </c>
      <c r="AI578" s="326">
        <f t="shared" si="1709"/>
        <v>0</v>
      </c>
      <c r="AJ578" s="326">
        <f t="shared" si="1709"/>
        <v>0</v>
      </c>
      <c r="AK578" s="326">
        <f t="shared" si="1709"/>
        <v>0</v>
      </c>
      <c r="AL578" s="326">
        <f t="shared" si="1709"/>
        <v>0</v>
      </c>
      <c r="AM578" s="386"/>
    </row>
    <row r="579" spans="1:39" ht="22.5" customHeight="1">
      <c r="B579" s="368" t="s">
        <v>585</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6">
      <c r="B582" s="280" t="s">
        <v>309</v>
      </c>
      <c r="C582" s="281"/>
      <c r="D582" s="589" t="s">
        <v>527</v>
      </c>
      <c r="E582" s="253"/>
      <c r="F582" s="589"/>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880" t="s">
        <v>211</v>
      </c>
      <c r="C583" s="882" t="s">
        <v>33</v>
      </c>
      <c r="D583" s="284" t="s">
        <v>422</v>
      </c>
      <c r="E583" s="884" t="s">
        <v>209</v>
      </c>
      <c r="F583" s="885"/>
      <c r="G583" s="885"/>
      <c r="H583" s="885"/>
      <c r="I583" s="885"/>
      <c r="J583" s="885"/>
      <c r="K583" s="885"/>
      <c r="L583" s="885"/>
      <c r="M583" s="886"/>
      <c r="N583" s="887" t="s">
        <v>213</v>
      </c>
      <c r="O583" s="284" t="s">
        <v>423</v>
      </c>
      <c r="P583" s="884" t="s">
        <v>212</v>
      </c>
      <c r="Q583" s="885"/>
      <c r="R583" s="885"/>
      <c r="S583" s="885"/>
      <c r="T583" s="885"/>
      <c r="U583" s="885"/>
      <c r="V583" s="885"/>
      <c r="W583" s="885"/>
      <c r="X583" s="886"/>
      <c r="Y583" s="877" t="s">
        <v>243</v>
      </c>
      <c r="Z583" s="878"/>
      <c r="AA583" s="878"/>
      <c r="AB583" s="878"/>
      <c r="AC583" s="878"/>
      <c r="AD583" s="878"/>
      <c r="AE583" s="878"/>
      <c r="AF583" s="878"/>
      <c r="AG583" s="878"/>
      <c r="AH583" s="878"/>
      <c r="AI583" s="878"/>
      <c r="AJ583" s="878"/>
      <c r="AK583" s="878"/>
      <c r="AL583" s="878"/>
      <c r="AM583" s="879"/>
    </row>
    <row r="584" spans="1:39" ht="68.25" customHeight="1">
      <c r="B584" s="881"/>
      <c r="C584" s="883"/>
      <c r="D584" s="285">
        <v>2018</v>
      </c>
      <c r="E584" s="285">
        <v>2019</v>
      </c>
      <c r="F584" s="285">
        <v>2020</v>
      </c>
      <c r="G584" s="285">
        <v>2021</v>
      </c>
      <c r="H584" s="285">
        <v>2022</v>
      </c>
      <c r="I584" s="285">
        <v>2023</v>
      </c>
      <c r="J584" s="285">
        <v>2024</v>
      </c>
      <c r="K584" s="285">
        <v>2025</v>
      </c>
      <c r="L584" s="285">
        <v>2026</v>
      </c>
      <c r="M584" s="285">
        <v>2027</v>
      </c>
      <c r="N584" s="888"/>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GS&gt;50kW</v>
      </c>
      <c r="AB584" s="285" t="str">
        <f>'1.  LRAMVA Summary'!G52</f>
        <v>Street Lighting</v>
      </c>
      <c r="AC584" s="285" t="str">
        <f>'1.  LRAMVA Summary'!H52</f>
        <v>Unmetered Scattered Load</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t="str">
        <f>'1.  LRAMVA Summary'!G53</f>
        <v>kw</v>
      </c>
      <c r="AC585" s="291" t="str">
        <f>'1.  LRAMVA Summary'!H53</f>
        <v>kWh</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6"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t="15"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t="15" outlineLevel="1">
      <c r="A588" s="532"/>
      <c r="B588" s="294" t="s">
        <v>310</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0">Z587</f>
        <v>0</v>
      </c>
      <c r="AA588" s="411">
        <f t="shared" ref="AA588" si="1711">AA587</f>
        <v>0</v>
      </c>
      <c r="AB588" s="411">
        <f t="shared" ref="AB588" si="1712">AB587</f>
        <v>0</v>
      </c>
      <c r="AC588" s="411">
        <f t="shared" ref="AC588" si="1713">AC587</f>
        <v>0</v>
      </c>
      <c r="AD588" s="411">
        <f t="shared" ref="AD588" si="1714">AD587</f>
        <v>0</v>
      </c>
      <c r="AE588" s="411">
        <f t="shared" ref="AE588" si="1715">AE587</f>
        <v>0</v>
      </c>
      <c r="AF588" s="411">
        <f t="shared" ref="AF588" si="1716">AF587</f>
        <v>0</v>
      </c>
      <c r="AG588" s="411">
        <f t="shared" ref="AG588" si="1717">AG587</f>
        <v>0</v>
      </c>
      <c r="AH588" s="411">
        <f t="shared" ref="AH588" si="1718">AH587</f>
        <v>0</v>
      </c>
      <c r="AI588" s="411">
        <f t="shared" ref="AI588" si="1719">AI587</f>
        <v>0</v>
      </c>
      <c r="AJ588" s="411">
        <f t="shared" ref="AJ588" si="1720">AJ587</f>
        <v>0</v>
      </c>
      <c r="AK588" s="411">
        <f t="shared" ref="AK588" si="1721">AK587</f>
        <v>0</v>
      </c>
      <c r="AL588" s="411">
        <f t="shared" ref="AL588" si="1722">AL587</f>
        <v>0</v>
      </c>
      <c r="AM588" s="297"/>
    </row>
    <row r="589" spans="1:39" ht="15.6"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t="15"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t="15" outlineLevel="1">
      <c r="A591" s="532"/>
      <c r="B591" s="294" t="s">
        <v>310</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3">Z590</f>
        <v>0</v>
      </c>
      <c r="AA591" s="411">
        <f t="shared" ref="AA591" si="1724">AA590</f>
        <v>0</v>
      </c>
      <c r="AB591" s="411">
        <f t="shared" ref="AB591" si="1725">AB590</f>
        <v>0</v>
      </c>
      <c r="AC591" s="411">
        <f t="shared" ref="AC591" si="1726">AC590</f>
        <v>0</v>
      </c>
      <c r="AD591" s="411">
        <f t="shared" ref="AD591" si="1727">AD590</f>
        <v>0</v>
      </c>
      <c r="AE591" s="411">
        <f t="shared" ref="AE591" si="1728">AE590</f>
        <v>0</v>
      </c>
      <c r="AF591" s="411">
        <f t="shared" ref="AF591" si="1729">AF590</f>
        <v>0</v>
      </c>
      <c r="AG591" s="411">
        <f t="shared" ref="AG591" si="1730">AG590</f>
        <v>0</v>
      </c>
      <c r="AH591" s="411">
        <f t="shared" ref="AH591" si="1731">AH590</f>
        <v>0</v>
      </c>
      <c r="AI591" s="411">
        <f t="shared" ref="AI591" si="1732">AI590</f>
        <v>0</v>
      </c>
      <c r="AJ591" s="411">
        <f t="shared" ref="AJ591" si="1733">AJ590</f>
        <v>0</v>
      </c>
      <c r="AK591" s="411">
        <f t="shared" ref="AK591" si="1734">AK590</f>
        <v>0</v>
      </c>
      <c r="AL591" s="411">
        <f t="shared" ref="AL591" si="1735">AL590</f>
        <v>0</v>
      </c>
      <c r="AM591" s="297"/>
    </row>
    <row r="592" spans="1:39" ht="15.6"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t="15"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t="15" outlineLevel="1">
      <c r="A594" s="532"/>
      <c r="B594" s="294" t="s">
        <v>310</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6">Z593</f>
        <v>0</v>
      </c>
      <c r="AA594" s="411">
        <f t="shared" ref="AA594" si="1737">AA593</f>
        <v>0</v>
      </c>
      <c r="AB594" s="411">
        <f t="shared" ref="AB594" si="1738">AB593</f>
        <v>0</v>
      </c>
      <c r="AC594" s="411">
        <f t="shared" ref="AC594" si="1739">AC593</f>
        <v>0</v>
      </c>
      <c r="AD594" s="411">
        <f t="shared" ref="AD594" si="1740">AD593</f>
        <v>0</v>
      </c>
      <c r="AE594" s="411">
        <f t="shared" ref="AE594" si="1741">AE593</f>
        <v>0</v>
      </c>
      <c r="AF594" s="411">
        <f t="shared" ref="AF594" si="1742">AF593</f>
        <v>0</v>
      </c>
      <c r="AG594" s="411">
        <f t="shared" ref="AG594" si="1743">AG593</f>
        <v>0</v>
      </c>
      <c r="AH594" s="411">
        <f t="shared" ref="AH594" si="1744">AH593</f>
        <v>0</v>
      </c>
      <c r="AI594" s="411">
        <f t="shared" ref="AI594" si="1745">AI593</f>
        <v>0</v>
      </c>
      <c r="AJ594" s="411">
        <f t="shared" ref="AJ594" si="1746">AJ593</f>
        <v>0</v>
      </c>
      <c r="AK594" s="411">
        <f t="shared" ref="AK594" si="1747">AK593</f>
        <v>0</v>
      </c>
      <c r="AL594" s="411">
        <f t="shared" ref="AL594" si="1748">AL593</f>
        <v>0</v>
      </c>
      <c r="AM594" s="297"/>
    </row>
    <row r="595" spans="1:39" ht="15"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t="15" outlineLevel="1">
      <c r="A596" s="532">
        <v>4</v>
      </c>
      <c r="B596" s="520" t="s">
        <v>675</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t="15" outlineLevel="1">
      <c r="A597" s="532"/>
      <c r="B597" s="294" t="s">
        <v>310</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49">Z596</f>
        <v>0</v>
      </c>
      <c r="AA597" s="411">
        <f t="shared" ref="AA597" si="1750">AA596</f>
        <v>0</v>
      </c>
      <c r="AB597" s="411">
        <f t="shared" ref="AB597" si="1751">AB596</f>
        <v>0</v>
      </c>
      <c r="AC597" s="411">
        <f t="shared" ref="AC597" si="1752">AC596</f>
        <v>0</v>
      </c>
      <c r="AD597" s="411">
        <f t="shared" ref="AD597" si="1753">AD596</f>
        <v>0</v>
      </c>
      <c r="AE597" s="411">
        <f t="shared" ref="AE597" si="1754">AE596</f>
        <v>0</v>
      </c>
      <c r="AF597" s="411">
        <f t="shared" ref="AF597" si="1755">AF596</f>
        <v>0</v>
      </c>
      <c r="AG597" s="411">
        <f t="shared" ref="AG597" si="1756">AG596</f>
        <v>0</v>
      </c>
      <c r="AH597" s="411">
        <f t="shared" ref="AH597" si="1757">AH596</f>
        <v>0</v>
      </c>
      <c r="AI597" s="411">
        <f t="shared" ref="AI597" si="1758">AI596</f>
        <v>0</v>
      </c>
      <c r="AJ597" s="411">
        <f t="shared" ref="AJ597" si="1759">AJ596</f>
        <v>0</v>
      </c>
      <c r="AK597" s="411">
        <f t="shared" ref="AK597" si="1760">AK596</f>
        <v>0</v>
      </c>
      <c r="AL597" s="411">
        <f t="shared" ref="AL597" si="1761">AL596</f>
        <v>0</v>
      </c>
      <c r="AM597" s="297"/>
    </row>
    <row r="598" spans="1:39" ht="15"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t="15" outlineLevel="1">
      <c r="A600" s="532"/>
      <c r="B600" s="294" t="s">
        <v>310</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2">Z599</f>
        <v>0</v>
      </c>
      <c r="AA600" s="411">
        <f t="shared" ref="AA600" si="1763">AA599</f>
        <v>0</v>
      </c>
      <c r="AB600" s="411">
        <f t="shared" ref="AB600" si="1764">AB599</f>
        <v>0</v>
      </c>
      <c r="AC600" s="411">
        <f t="shared" ref="AC600" si="1765">AC599</f>
        <v>0</v>
      </c>
      <c r="AD600" s="411">
        <f t="shared" ref="AD600" si="1766">AD599</f>
        <v>0</v>
      </c>
      <c r="AE600" s="411">
        <f t="shared" ref="AE600" si="1767">AE599</f>
        <v>0</v>
      </c>
      <c r="AF600" s="411">
        <f t="shared" ref="AF600" si="1768">AF599</f>
        <v>0</v>
      </c>
      <c r="AG600" s="411">
        <f t="shared" ref="AG600" si="1769">AG599</f>
        <v>0</v>
      </c>
      <c r="AH600" s="411">
        <f t="shared" ref="AH600" si="1770">AH599</f>
        <v>0</v>
      </c>
      <c r="AI600" s="411">
        <f t="shared" ref="AI600" si="1771">AI599</f>
        <v>0</v>
      </c>
      <c r="AJ600" s="411">
        <f t="shared" ref="AJ600" si="1772">AJ599</f>
        <v>0</v>
      </c>
      <c r="AK600" s="411">
        <f t="shared" ref="AK600" si="1773">AK599</f>
        <v>0</v>
      </c>
      <c r="AL600" s="411">
        <f t="shared" ref="AL600" si="1774">AL599</f>
        <v>0</v>
      </c>
      <c r="AM600" s="297"/>
    </row>
    <row r="601" spans="1:39" ht="15"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6"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t="15"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t="15" outlineLevel="1">
      <c r="A604" s="532"/>
      <c r="B604" s="294" t="s">
        <v>310</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5">Z603</f>
        <v>0</v>
      </c>
      <c r="AA604" s="411">
        <f t="shared" ref="AA604" si="1776">AA603</f>
        <v>0</v>
      </c>
      <c r="AB604" s="411">
        <f t="shared" ref="AB604" si="1777">AB603</f>
        <v>0</v>
      </c>
      <c r="AC604" s="411">
        <f t="shared" ref="AC604" si="1778">AC603</f>
        <v>0</v>
      </c>
      <c r="AD604" s="411">
        <f t="shared" ref="AD604" si="1779">AD603</f>
        <v>0</v>
      </c>
      <c r="AE604" s="411">
        <f t="shared" ref="AE604" si="1780">AE603</f>
        <v>0</v>
      </c>
      <c r="AF604" s="411">
        <f t="shared" ref="AF604" si="1781">AF603</f>
        <v>0</v>
      </c>
      <c r="AG604" s="411">
        <f t="shared" ref="AG604" si="1782">AG603</f>
        <v>0</v>
      </c>
      <c r="AH604" s="411">
        <f t="shared" ref="AH604" si="1783">AH603</f>
        <v>0</v>
      </c>
      <c r="AI604" s="411">
        <f t="shared" ref="AI604" si="1784">AI603</f>
        <v>0</v>
      </c>
      <c r="AJ604" s="411">
        <f t="shared" ref="AJ604" si="1785">AJ603</f>
        <v>0</v>
      </c>
      <c r="AK604" s="411">
        <f t="shared" ref="AK604" si="1786">AK603</f>
        <v>0</v>
      </c>
      <c r="AL604" s="411">
        <f t="shared" ref="AL604" si="1787">AL603</f>
        <v>0</v>
      </c>
      <c r="AM604" s="311"/>
    </row>
    <row r="605" spans="1:39" ht="15"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t="15" outlineLevel="1">
      <c r="A607" s="532"/>
      <c r="B607" s="294" t="s">
        <v>310</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88">Z606</f>
        <v>0</v>
      </c>
      <c r="AA607" s="411">
        <f t="shared" ref="AA607" si="1789">AA606</f>
        <v>0</v>
      </c>
      <c r="AB607" s="411">
        <f t="shared" ref="AB607" si="1790">AB606</f>
        <v>0</v>
      </c>
      <c r="AC607" s="411">
        <f t="shared" ref="AC607" si="1791">AC606</f>
        <v>0</v>
      </c>
      <c r="AD607" s="411">
        <f t="shared" ref="AD607" si="1792">AD606</f>
        <v>0</v>
      </c>
      <c r="AE607" s="411">
        <f t="shared" ref="AE607" si="1793">AE606</f>
        <v>0</v>
      </c>
      <c r="AF607" s="411">
        <f t="shared" ref="AF607" si="1794">AF606</f>
        <v>0</v>
      </c>
      <c r="AG607" s="411">
        <f t="shared" ref="AG607" si="1795">AG606</f>
        <v>0</v>
      </c>
      <c r="AH607" s="411">
        <f t="shared" ref="AH607" si="1796">AH606</f>
        <v>0</v>
      </c>
      <c r="AI607" s="411">
        <f t="shared" ref="AI607" si="1797">AI606</f>
        <v>0</v>
      </c>
      <c r="AJ607" s="411">
        <f t="shared" ref="AJ607" si="1798">AJ606</f>
        <v>0</v>
      </c>
      <c r="AK607" s="411">
        <f t="shared" ref="AK607" si="1799">AK606</f>
        <v>0</v>
      </c>
      <c r="AL607" s="411">
        <f t="shared" ref="AL607" si="1800">AL606</f>
        <v>0</v>
      </c>
      <c r="AM607" s="311"/>
    </row>
    <row r="608" spans="1:39" ht="15"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t="15" outlineLevel="1">
      <c r="A610" s="532"/>
      <c r="B610" s="294" t="s">
        <v>310</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1">Z609</f>
        <v>0</v>
      </c>
      <c r="AA610" s="411">
        <f t="shared" ref="AA610" si="1802">AA609</f>
        <v>0</v>
      </c>
      <c r="AB610" s="411">
        <f t="shared" ref="AB610" si="1803">AB609</f>
        <v>0</v>
      </c>
      <c r="AC610" s="411">
        <f t="shared" ref="AC610" si="1804">AC609</f>
        <v>0</v>
      </c>
      <c r="AD610" s="411">
        <f t="shared" ref="AD610" si="1805">AD609</f>
        <v>0</v>
      </c>
      <c r="AE610" s="411">
        <f t="shared" ref="AE610" si="1806">AE609</f>
        <v>0</v>
      </c>
      <c r="AF610" s="411">
        <f t="shared" ref="AF610" si="1807">AF609</f>
        <v>0</v>
      </c>
      <c r="AG610" s="411">
        <f t="shared" ref="AG610" si="1808">AG609</f>
        <v>0</v>
      </c>
      <c r="AH610" s="411">
        <f t="shared" ref="AH610" si="1809">AH609</f>
        <v>0</v>
      </c>
      <c r="AI610" s="411">
        <f t="shared" ref="AI610" si="1810">AI609</f>
        <v>0</v>
      </c>
      <c r="AJ610" s="411">
        <f t="shared" ref="AJ610" si="1811">AJ609</f>
        <v>0</v>
      </c>
      <c r="AK610" s="411">
        <f t="shared" ref="AK610" si="1812">AK609</f>
        <v>0</v>
      </c>
      <c r="AL610" s="411">
        <f t="shared" ref="AL610" si="1813">AL609</f>
        <v>0</v>
      </c>
      <c r="AM610" s="311"/>
    </row>
    <row r="611" spans="1:39" ht="15"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t="15" outlineLevel="1">
      <c r="A613" s="532"/>
      <c r="B613" s="294" t="s">
        <v>310</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4">Z612</f>
        <v>0</v>
      </c>
      <c r="AA613" s="411">
        <f t="shared" ref="AA613" si="1815">AA612</f>
        <v>0</v>
      </c>
      <c r="AB613" s="411">
        <f t="shared" ref="AB613" si="1816">AB612</f>
        <v>0</v>
      </c>
      <c r="AC613" s="411">
        <f t="shared" ref="AC613" si="1817">AC612</f>
        <v>0</v>
      </c>
      <c r="AD613" s="411">
        <f t="shared" ref="AD613" si="1818">AD612</f>
        <v>0</v>
      </c>
      <c r="AE613" s="411">
        <f t="shared" ref="AE613" si="1819">AE612</f>
        <v>0</v>
      </c>
      <c r="AF613" s="411">
        <f t="shared" ref="AF613" si="1820">AF612</f>
        <v>0</v>
      </c>
      <c r="AG613" s="411">
        <f t="shared" ref="AG613" si="1821">AG612</f>
        <v>0</v>
      </c>
      <c r="AH613" s="411">
        <f t="shared" ref="AH613" si="1822">AH612</f>
        <v>0</v>
      </c>
      <c r="AI613" s="411">
        <f t="shared" ref="AI613" si="1823">AI612</f>
        <v>0</v>
      </c>
      <c r="AJ613" s="411">
        <f t="shared" ref="AJ613" si="1824">AJ612</f>
        <v>0</v>
      </c>
      <c r="AK613" s="411">
        <f t="shared" ref="AK613" si="1825">AK612</f>
        <v>0</v>
      </c>
      <c r="AL613" s="411">
        <f t="shared" ref="AL613" si="1826">AL612</f>
        <v>0</v>
      </c>
      <c r="AM613" s="311"/>
    </row>
    <row r="614" spans="1:39" ht="15"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t="15" outlineLevel="1">
      <c r="A616" s="532"/>
      <c r="B616" s="294" t="s">
        <v>310</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7">Z615</f>
        <v>0</v>
      </c>
      <c r="AA616" s="411">
        <f t="shared" ref="AA616" si="1828">AA615</f>
        <v>0</v>
      </c>
      <c r="AB616" s="411">
        <f t="shared" ref="AB616" si="1829">AB615</f>
        <v>0</v>
      </c>
      <c r="AC616" s="411">
        <f t="shared" ref="AC616" si="1830">AC615</f>
        <v>0</v>
      </c>
      <c r="AD616" s="411">
        <f t="shared" ref="AD616" si="1831">AD615</f>
        <v>0</v>
      </c>
      <c r="AE616" s="411">
        <f t="shared" ref="AE616" si="1832">AE615</f>
        <v>0</v>
      </c>
      <c r="AF616" s="411">
        <f t="shared" ref="AF616" si="1833">AF615</f>
        <v>0</v>
      </c>
      <c r="AG616" s="411">
        <f t="shared" ref="AG616" si="1834">AG615</f>
        <v>0</v>
      </c>
      <c r="AH616" s="411">
        <f t="shared" ref="AH616" si="1835">AH615</f>
        <v>0</v>
      </c>
      <c r="AI616" s="411">
        <f t="shared" ref="AI616" si="1836">AI615</f>
        <v>0</v>
      </c>
      <c r="AJ616" s="411">
        <f t="shared" ref="AJ616" si="1837">AJ615</f>
        <v>0</v>
      </c>
      <c r="AK616" s="411">
        <f t="shared" ref="AK616" si="1838">AK615</f>
        <v>0</v>
      </c>
      <c r="AL616" s="411">
        <f t="shared" ref="AL616" si="1839">AL615</f>
        <v>0</v>
      </c>
      <c r="AM616" s="311"/>
    </row>
    <row r="617" spans="1:39" ht="15"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6"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t="15" outlineLevel="1">
      <c r="A620" s="532"/>
      <c r="B620" s="294" t="s">
        <v>310</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0">Z619</f>
        <v>0</v>
      </c>
      <c r="AA620" s="411">
        <f t="shared" ref="AA620" si="1841">AA619</f>
        <v>0</v>
      </c>
      <c r="AB620" s="411">
        <f t="shared" ref="AB620" si="1842">AB619</f>
        <v>0</v>
      </c>
      <c r="AC620" s="411">
        <f t="shared" ref="AC620" si="1843">AC619</f>
        <v>0</v>
      </c>
      <c r="AD620" s="411">
        <f t="shared" ref="AD620" si="1844">AD619</f>
        <v>0</v>
      </c>
      <c r="AE620" s="411">
        <f t="shared" ref="AE620" si="1845">AE619</f>
        <v>0</v>
      </c>
      <c r="AF620" s="411">
        <f t="shared" ref="AF620" si="1846">AF619</f>
        <v>0</v>
      </c>
      <c r="AG620" s="411">
        <f t="shared" ref="AG620" si="1847">AG619</f>
        <v>0</v>
      </c>
      <c r="AH620" s="411">
        <f t="shared" ref="AH620" si="1848">AH619</f>
        <v>0</v>
      </c>
      <c r="AI620" s="411">
        <f t="shared" ref="AI620" si="1849">AI619</f>
        <v>0</v>
      </c>
      <c r="AJ620" s="411">
        <f t="shared" ref="AJ620" si="1850">AJ619</f>
        <v>0</v>
      </c>
      <c r="AK620" s="411">
        <f t="shared" ref="AK620" si="1851">AK619</f>
        <v>0</v>
      </c>
      <c r="AL620" s="411">
        <f t="shared" ref="AL620" si="1852">AL619</f>
        <v>0</v>
      </c>
      <c r="AM620" s="297"/>
    </row>
    <row r="621" spans="1:39" ht="15"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30"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t="15" outlineLevel="1">
      <c r="A623" s="532"/>
      <c r="B623" s="294" t="s">
        <v>310</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3">Z622</f>
        <v>0</v>
      </c>
      <c r="AA623" s="411">
        <f t="shared" ref="AA623" si="1854">AA622</f>
        <v>0</v>
      </c>
      <c r="AB623" s="411">
        <f t="shared" ref="AB623" si="1855">AB622</f>
        <v>0</v>
      </c>
      <c r="AC623" s="411">
        <f t="shared" ref="AC623" si="1856">AC622</f>
        <v>0</v>
      </c>
      <c r="AD623" s="411">
        <f t="shared" ref="AD623" si="1857">AD622</f>
        <v>0</v>
      </c>
      <c r="AE623" s="411">
        <f t="shared" ref="AE623" si="1858">AE622</f>
        <v>0</v>
      </c>
      <c r="AF623" s="411">
        <f t="shared" ref="AF623" si="1859">AF622</f>
        <v>0</v>
      </c>
      <c r="AG623" s="411">
        <f t="shared" ref="AG623" si="1860">AG622</f>
        <v>0</v>
      </c>
      <c r="AH623" s="411">
        <f t="shared" ref="AH623" si="1861">AH622</f>
        <v>0</v>
      </c>
      <c r="AI623" s="411">
        <f t="shared" ref="AI623" si="1862">AI622</f>
        <v>0</v>
      </c>
      <c r="AJ623" s="411">
        <f t="shared" ref="AJ623" si="1863">AJ622</f>
        <v>0</v>
      </c>
      <c r="AK623" s="411">
        <f t="shared" ref="AK623" si="1864">AK622</f>
        <v>0</v>
      </c>
      <c r="AL623" s="411">
        <f t="shared" ref="AL623" si="1865">AL622</f>
        <v>0</v>
      </c>
      <c r="AM623" s="297"/>
    </row>
    <row r="624" spans="1:39" ht="15"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t="15" outlineLevel="1">
      <c r="A626" s="532"/>
      <c r="B626" s="294" t="s">
        <v>310</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6">Z625</f>
        <v>0</v>
      </c>
      <c r="AA626" s="411">
        <f t="shared" ref="AA626" si="1867">AA625</f>
        <v>0</v>
      </c>
      <c r="AB626" s="411">
        <f t="shared" ref="AB626" si="1868">AB625</f>
        <v>0</v>
      </c>
      <c r="AC626" s="411">
        <f t="shared" ref="AC626" si="1869">AC625</f>
        <v>0</v>
      </c>
      <c r="AD626" s="411">
        <f t="shared" ref="AD626" si="1870">AD625</f>
        <v>0</v>
      </c>
      <c r="AE626" s="411">
        <f t="shared" ref="AE626" si="1871">AE625</f>
        <v>0</v>
      </c>
      <c r="AF626" s="411">
        <f t="shared" ref="AF626" si="1872">AF625</f>
        <v>0</v>
      </c>
      <c r="AG626" s="411">
        <f t="shared" ref="AG626" si="1873">AG625</f>
        <v>0</v>
      </c>
      <c r="AH626" s="411">
        <f t="shared" ref="AH626" si="1874">AH625</f>
        <v>0</v>
      </c>
      <c r="AI626" s="411">
        <f t="shared" ref="AI626" si="1875">AI625</f>
        <v>0</v>
      </c>
      <c r="AJ626" s="411">
        <f t="shared" ref="AJ626" si="1876">AJ625</f>
        <v>0</v>
      </c>
      <c r="AK626" s="411">
        <f t="shared" ref="AK626" si="1877">AK625</f>
        <v>0</v>
      </c>
      <c r="AL626" s="411">
        <f t="shared" ref="AL626" si="1878">AL625</f>
        <v>0</v>
      </c>
      <c r="AM626" s="306"/>
    </row>
    <row r="627" spans="1:40" ht="15"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6"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t="15"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t="15" outlineLevel="1">
      <c r="A630" s="532"/>
      <c r="B630" s="294" t="s">
        <v>310</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79">Z629</f>
        <v>0</v>
      </c>
      <c r="AA630" s="411">
        <f t="shared" ref="AA630" si="1880">AA629</f>
        <v>0</v>
      </c>
      <c r="AB630" s="411">
        <f t="shared" ref="AB630" si="1881">AB629</f>
        <v>0</v>
      </c>
      <c r="AC630" s="411">
        <f t="shared" ref="AC630" si="1882">AC629</f>
        <v>0</v>
      </c>
      <c r="AD630" s="411">
        <f t="shared" ref="AD630" si="1883">AD629</f>
        <v>0</v>
      </c>
      <c r="AE630" s="411">
        <f t="shared" ref="AE630" si="1884">AE629</f>
        <v>0</v>
      </c>
      <c r="AF630" s="411">
        <f t="shared" ref="AF630" si="1885">AF629</f>
        <v>0</v>
      </c>
      <c r="AG630" s="411">
        <f t="shared" ref="AG630" si="1886">AG629</f>
        <v>0</v>
      </c>
      <c r="AH630" s="411">
        <f t="shared" ref="AH630" si="1887">AH629</f>
        <v>0</v>
      </c>
      <c r="AI630" s="411">
        <f t="shared" ref="AI630" si="1888">AI629</f>
        <v>0</v>
      </c>
      <c r="AJ630" s="411">
        <f t="shared" ref="AJ630" si="1889">AJ629</f>
        <v>0</v>
      </c>
      <c r="AK630" s="411">
        <f t="shared" ref="AK630" si="1890">AK629</f>
        <v>0</v>
      </c>
      <c r="AL630" s="411">
        <f t="shared" ref="AL630" si="1891">AL629</f>
        <v>0</v>
      </c>
      <c r="AM630" s="516"/>
      <c r="AN630" s="629"/>
    </row>
    <row r="631" spans="1:40" ht="15"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29"/>
    </row>
    <row r="632" spans="1:40" s="309" customFormat="1" ht="15.6"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0"/>
    </row>
    <row r="633" spans="1:40" ht="15"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t="15" outlineLevel="1">
      <c r="A634" s="532"/>
      <c r="B634" s="294" t="s">
        <v>310</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2">Z633</f>
        <v>0</v>
      </c>
      <c r="AA634" s="411">
        <f t="shared" si="1892"/>
        <v>0</v>
      </c>
      <c r="AB634" s="411">
        <f t="shared" si="1892"/>
        <v>0</v>
      </c>
      <c r="AC634" s="411">
        <f t="shared" si="1892"/>
        <v>0</v>
      </c>
      <c r="AD634" s="411">
        <f t="shared" si="1892"/>
        <v>0</v>
      </c>
      <c r="AE634" s="411">
        <f t="shared" si="1892"/>
        <v>0</v>
      </c>
      <c r="AF634" s="411">
        <f t="shared" si="1892"/>
        <v>0</v>
      </c>
      <c r="AG634" s="411">
        <f t="shared" si="1892"/>
        <v>0</v>
      </c>
      <c r="AH634" s="411">
        <f t="shared" si="1892"/>
        <v>0</v>
      </c>
      <c r="AI634" s="411">
        <f t="shared" si="1892"/>
        <v>0</v>
      </c>
      <c r="AJ634" s="411">
        <f t="shared" si="1892"/>
        <v>0</v>
      </c>
      <c r="AK634" s="411">
        <f t="shared" si="1892"/>
        <v>0</v>
      </c>
      <c r="AL634" s="411">
        <f t="shared" si="1892"/>
        <v>0</v>
      </c>
      <c r="AM634" s="297"/>
    </row>
    <row r="635" spans="1:40" ht="15"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t="15"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t="15" outlineLevel="1">
      <c r="A637" s="532"/>
      <c r="B637" s="294" t="s">
        <v>310</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3">Z636</f>
        <v>0</v>
      </c>
      <c r="AA637" s="411">
        <f t="shared" si="1893"/>
        <v>0</v>
      </c>
      <c r="AB637" s="411">
        <f t="shared" si="1893"/>
        <v>0</v>
      </c>
      <c r="AC637" s="411">
        <f t="shared" si="1893"/>
        <v>0</v>
      </c>
      <c r="AD637" s="411">
        <f t="shared" si="1893"/>
        <v>0</v>
      </c>
      <c r="AE637" s="411">
        <f t="shared" si="1893"/>
        <v>0</v>
      </c>
      <c r="AF637" s="411">
        <f t="shared" si="1893"/>
        <v>0</v>
      </c>
      <c r="AG637" s="411">
        <f t="shared" si="1893"/>
        <v>0</v>
      </c>
      <c r="AH637" s="411">
        <f t="shared" si="1893"/>
        <v>0</v>
      </c>
      <c r="AI637" s="411">
        <f t="shared" si="1893"/>
        <v>0</v>
      </c>
      <c r="AJ637" s="411">
        <f t="shared" si="1893"/>
        <v>0</v>
      </c>
      <c r="AK637" s="411">
        <f t="shared" si="1893"/>
        <v>0</v>
      </c>
      <c r="AL637" s="411">
        <f t="shared" si="1893"/>
        <v>0</v>
      </c>
      <c r="AM637" s="297"/>
    </row>
    <row r="638" spans="1:40" s="283" customFormat="1" ht="15"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6"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t="15"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t="15" outlineLevel="1">
      <c r="A641" s="532"/>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4">Z640</f>
        <v>0</v>
      </c>
      <c r="AA641" s="411">
        <f t="shared" si="1894"/>
        <v>0</v>
      </c>
      <c r="AB641" s="411">
        <f t="shared" si="1894"/>
        <v>0</v>
      </c>
      <c r="AC641" s="411">
        <f t="shared" si="1894"/>
        <v>0</v>
      </c>
      <c r="AD641" s="411">
        <f t="shared" si="1894"/>
        <v>0</v>
      </c>
      <c r="AE641" s="411">
        <f t="shared" si="1894"/>
        <v>0</v>
      </c>
      <c r="AF641" s="411">
        <f t="shared" si="1894"/>
        <v>0</v>
      </c>
      <c r="AG641" s="411">
        <f t="shared" si="1894"/>
        <v>0</v>
      </c>
      <c r="AH641" s="411">
        <f t="shared" si="1894"/>
        <v>0</v>
      </c>
      <c r="AI641" s="411">
        <f t="shared" si="1894"/>
        <v>0</v>
      </c>
      <c r="AJ641" s="411">
        <f t="shared" si="1894"/>
        <v>0</v>
      </c>
      <c r="AK641" s="411">
        <f t="shared" si="1894"/>
        <v>0</v>
      </c>
      <c r="AL641" s="411">
        <f t="shared" si="1894"/>
        <v>0</v>
      </c>
      <c r="AM641" s="306"/>
    </row>
    <row r="642" spans="1:39" ht="15"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t="15"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t="15" outlineLevel="1">
      <c r="A644" s="532"/>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5">Z643</f>
        <v>0</v>
      </c>
      <c r="AA644" s="411">
        <f t="shared" si="1895"/>
        <v>0</v>
      </c>
      <c r="AB644" s="411">
        <f t="shared" si="1895"/>
        <v>0</v>
      </c>
      <c r="AC644" s="411">
        <f t="shared" si="1895"/>
        <v>0</v>
      </c>
      <c r="AD644" s="411">
        <f t="shared" si="1895"/>
        <v>0</v>
      </c>
      <c r="AE644" s="411">
        <f t="shared" si="1895"/>
        <v>0</v>
      </c>
      <c r="AF644" s="411">
        <f t="shared" si="1895"/>
        <v>0</v>
      </c>
      <c r="AG644" s="411">
        <f t="shared" si="1895"/>
        <v>0</v>
      </c>
      <c r="AH644" s="411">
        <f t="shared" si="1895"/>
        <v>0</v>
      </c>
      <c r="AI644" s="411">
        <f t="shared" si="1895"/>
        <v>0</v>
      </c>
      <c r="AJ644" s="411">
        <f t="shared" si="1895"/>
        <v>0</v>
      </c>
      <c r="AK644" s="411">
        <f t="shared" si="1895"/>
        <v>0</v>
      </c>
      <c r="AL644" s="411">
        <f t="shared" si="1895"/>
        <v>0</v>
      </c>
      <c r="AM644" s="306"/>
    </row>
    <row r="645" spans="1:39" ht="15"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t="15"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t="15" outlineLevel="1">
      <c r="A647" s="532"/>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6">Z646</f>
        <v>0</v>
      </c>
      <c r="AA647" s="411">
        <f t="shared" si="1896"/>
        <v>0</v>
      </c>
      <c r="AB647" s="411">
        <f t="shared" si="1896"/>
        <v>0</v>
      </c>
      <c r="AC647" s="411">
        <f t="shared" si="1896"/>
        <v>0</v>
      </c>
      <c r="AD647" s="411">
        <f t="shared" si="1896"/>
        <v>0</v>
      </c>
      <c r="AE647" s="411">
        <f t="shared" si="1896"/>
        <v>0</v>
      </c>
      <c r="AF647" s="411">
        <f t="shared" si="1896"/>
        <v>0</v>
      </c>
      <c r="AG647" s="411">
        <f t="shared" si="1896"/>
        <v>0</v>
      </c>
      <c r="AH647" s="411">
        <f t="shared" si="1896"/>
        <v>0</v>
      </c>
      <c r="AI647" s="411">
        <f t="shared" si="1896"/>
        <v>0</v>
      </c>
      <c r="AJ647" s="411">
        <f t="shared" si="1896"/>
        <v>0</v>
      </c>
      <c r="AK647" s="411">
        <f t="shared" si="1896"/>
        <v>0</v>
      </c>
      <c r="AL647" s="411">
        <f t="shared" si="1896"/>
        <v>0</v>
      </c>
      <c r="AM647" s="297"/>
    </row>
    <row r="648" spans="1:39" ht="15"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t="15"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t="15" outlineLevel="1">
      <c r="A650" s="532"/>
      <c r="B650" s="294" t="s">
        <v>310</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7">Z649</f>
        <v>0</v>
      </c>
      <c r="AA650" s="411">
        <f t="shared" si="1897"/>
        <v>0</v>
      </c>
      <c r="AB650" s="411">
        <f t="shared" si="1897"/>
        <v>0</v>
      </c>
      <c r="AC650" s="411">
        <f t="shared" si="1897"/>
        <v>0</v>
      </c>
      <c r="AD650" s="411">
        <f t="shared" si="1897"/>
        <v>0</v>
      </c>
      <c r="AE650" s="411">
        <f t="shared" si="1897"/>
        <v>0</v>
      </c>
      <c r="AF650" s="411">
        <f t="shared" si="1897"/>
        <v>0</v>
      </c>
      <c r="AG650" s="411">
        <f t="shared" si="1897"/>
        <v>0</v>
      </c>
      <c r="AH650" s="411">
        <f t="shared" si="1897"/>
        <v>0</v>
      </c>
      <c r="AI650" s="411">
        <f t="shared" si="1897"/>
        <v>0</v>
      </c>
      <c r="AJ650" s="411">
        <f t="shared" si="1897"/>
        <v>0</v>
      </c>
      <c r="AK650" s="411">
        <f t="shared" si="1897"/>
        <v>0</v>
      </c>
      <c r="AL650" s="411">
        <f t="shared" si="1897"/>
        <v>0</v>
      </c>
      <c r="AM650" s="306"/>
    </row>
    <row r="651" spans="1:39" ht="15.6"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6"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6"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t="15"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t="15" outlineLevel="1">
      <c r="A655" s="532"/>
      <c r="B655" s="294" t="s">
        <v>310</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898">Z654</f>
        <v>0</v>
      </c>
      <c r="AA655" s="411">
        <f t="shared" ref="AA655" si="1899">AA654</f>
        <v>0</v>
      </c>
      <c r="AB655" s="411">
        <f t="shared" ref="AB655" si="1900">AB654</f>
        <v>0</v>
      </c>
      <c r="AC655" s="411">
        <f t="shared" ref="AC655" si="1901">AC654</f>
        <v>0</v>
      </c>
      <c r="AD655" s="411">
        <f t="shared" ref="AD655" si="1902">AD654</f>
        <v>0</v>
      </c>
      <c r="AE655" s="411">
        <f t="shared" ref="AE655" si="1903">AE654</f>
        <v>0</v>
      </c>
      <c r="AF655" s="411">
        <f t="shared" ref="AF655" si="1904">AF654</f>
        <v>0</v>
      </c>
      <c r="AG655" s="411">
        <f t="shared" ref="AG655" si="1905">AG654</f>
        <v>0</v>
      </c>
      <c r="AH655" s="411">
        <f t="shared" ref="AH655" si="1906">AH654</f>
        <v>0</v>
      </c>
      <c r="AI655" s="411">
        <f t="shared" ref="AI655" si="1907">AI654</f>
        <v>0</v>
      </c>
      <c r="AJ655" s="411">
        <f t="shared" ref="AJ655" si="1908">AJ654</f>
        <v>0</v>
      </c>
      <c r="AK655" s="411">
        <f t="shared" ref="AK655" si="1909">AK654</f>
        <v>0</v>
      </c>
      <c r="AL655" s="411">
        <f t="shared" ref="AL655" si="1910">AL654</f>
        <v>0</v>
      </c>
      <c r="AM655" s="306"/>
    </row>
    <row r="656" spans="1:39" ht="15"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t="15" outlineLevel="1">
      <c r="A658" s="532"/>
      <c r="B658" s="294" t="s">
        <v>310</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1">Z657</f>
        <v>0</v>
      </c>
      <c r="AA658" s="411">
        <f t="shared" ref="AA658" si="1912">AA657</f>
        <v>0</v>
      </c>
      <c r="AB658" s="411">
        <f t="shared" ref="AB658" si="1913">AB657</f>
        <v>0</v>
      </c>
      <c r="AC658" s="411">
        <f t="shared" ref="AC658" si="1914">AC657</f>
        <v>0</v>
      </c>
      <c r="AD658" s="411">
        <f t="shared" ref="AD658" si="1915">AD657</f>
        <v>0</v>
      </c>
      <c r="AE658" s="411">
        <f t="shared" ref="AE658" si="1916">AE657</f>
        <v>0</v>
      </c>
      <c r="AF658" s="411">
        <f t="shared" ref="AF658" si="1917">AF657</f>
        <v>0</v>
      </c>
      <c r="AG658" s="411">
        <f t="shared" ref="AG658" si="1918">AG657</f>
        <v>0</v>
      </c>
      <c r="AH658" s="411">
        <f t="shared" ref="AH658" si="1919">AH657</f>
        <v>0</v>
      </c>
      <c r="AI658" s="411">
        <f t="shared" ref="AI658" si="1920">AI657</f>
        <v>0</v>
      </c>
      <c r="AJ658" s="411">
        <f t="shared" ref="AJ658" si="1921">AJ657</f>
        <v>0</v>
      </c>
      <c r="AK658" s="411">
        <f t="shared" ref="AK658" si="1922">AK657</f>
        <v>0</v>
      </c>
      <c r="AL658" s="411">
        <f t="shared" ref="AL658" si="1923">AL657</f>
        <v>0</v>
      </c>
      <c r="AM658" s="306"/>
    </row>
    <row r="659" spans="1:39" ht="15"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t="15" outlineLevel="1">
      <c r="A661" s="532"/>
      <c r="B661" s="294" t="s">
        <v>310</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4">Z660</f>
        <v>0</v>
      </c>
      <c r="AA661" s="411">
        <f t="shared" ref="AA661" si="1925">AA660</f>
        <v>0</v>
      </c>
      <c r="AB661" s="411">
        <f t="shared" ref="AB661" si="1926">AB660</f>
        <v>0</v>
      </c>
      <c r="AC661" s="411">
        <f t="shared" ref="AC661" si="1927">AC660</f>
        <v>0</v>
      </c>
      <c r="AD661" s="411">
        <f t="shared" ref="AD661" si="1928">AD660</f>
        <v>0</v>
      </c>
      <c r="AE661" s="411">
        <f t="shared" ref="AE661" si="1929">AE660</f>
        <v>0</v>
      </c>
      <c r="AF661" s="411">
        <f t="shared" ref="AF661" si="1930">AF660</f>
        <v>0</v>
      </c>
      <c r="AG661" s="411">
        <f t="shared" ref="AG661" si="1931">AG660</f>
        <v>0</v>
      </c>
      <c r="AH661" s="411">
        <f t="shared" ref="AH661" si="1932">AH660</f>
        <v>0</v>
      </c>
      <c r="AI661" s="411">
        <f t="shared" ref="AI661" si="1933">AI660</f>
        <v>0</v>
      </c>
      <c r="AJ661" s="411">
        <f t="shared" ref="AJ661" si="1934">AJ660</f>
        <v>0</v>
      </c>
      <c r="AK661" s="411">
        <f t="shared" ref="AK661" si="1935">AK660</f>
        <v>0</v>
      </c>
      <c r="AL661" s="411">
        <f t="shared" ref="AL661" si="1936">AL660</f>
        <v>0</v>
      </c>
      <c r="AM661" s="306"/>
    </row>
    <row r="662" spans="1:39" ht="15"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15"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t="15" outlineLevel="1">
      <c r="A664" s="532"/>
      <c r="B664" s="294" t="s">
        <v>310</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7">Z663</f>
        <v>0</v>
      </c>
      <c r="AA664" s="411">
        <f t="shared" ref="AA664" si="1938">AA663</f>
        <v>0</v>
      </c>
      <c r="AB664" s="411">
        <f t="shared" ref="AB664" si="1939">AB663</f>
        <v>0</v>
      </c>
      <c r="AC664" s="411">
        <f t="shared" ref="AC664" si="1940">AC663</f>
        <v>0</v>
      </c>
      <c r="AD664" s="411">
        <f t="shared" ref="AD664" si="1941">AD663</f>
        <v>0</v>
      </c>
      <c r="AE664" s="411">
        <f t="shared" ref="AE664" si="1942">AE663</f>
        <v>0</v>
      </c>
      <c r="AF664" s="411">
        <f t="shared" ref="AF664" si="1943">AF663</f>
        <v>0</v>
      </c>
      <c r="AG664" s="411">
        <f t="shared" ref="AG664" si="1944">AG663</f>
        <v>0</v>
      </c>
      <c r="AH664" s="411">
        <f t="shared" ref="AH664" si="1945">AH663</f>
        <v>0</v>
      </c>
      <c r="AI664" s="411">
        <f t="shared" ref="AI664" si="1946">AI663</f>
        <v>0</v>
      </c>
      <c r="AJ664" s="411">
        <f t="shared" ref="AJ664" si="1947">AJ663</f>
        <v>0</v>
      </c>
      <c r="AK664" s="411">
        <f t="shared" ref="AK664" si="1948">AK663</f>
        <v>0</v>
      </c>
      <c r="AL664" s="411">
        <f t="shared" ref="AL664" si="1949">AL663</f>
        <v>0</v>
      </c>
      <c r="AM664" s="306"/>
    </row>
    <row r="665" spans="1:39" ht="15"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6"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t="15"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t="15" outlineLevel="1">
      <c r="A668" s="532"/>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0">Z667</f>
        <v>0</v>
      </c>
      <c r="AA668" s="411">
        <f t="shared" ref="AA668" si="1951">AA667</f>
        <v>0</v>
      </c>
      <c r="AB668" s="411">
        <f t="shared" ref="AB668" si="1952">AB667</f>
        <v>0</v>
      </c>
      <c r="AC668" s="411">
        <f t="shared" ref="AC668" si="1953">AC667</f>
        <v>0</v>
      </c>
      <c r="AD668" s="411">
        <f t="shared" ref="AD668" si="1954">AD667</f>
        <v>0</v>
      </c>
      <c r="AE668" s="411">
        <f t="shared" ref="AE668" si="1955">AE667</f>
        <v>0</v>
      </c>
      <c r="AF668" s="411">
        <f t="shared" ref="AF668" si="1956">AF667</f>
        <v>0</v>
      </c>
      <c r="AG668" s="411">
        <f t="shared" ref="AG668" si="1957">AG667</f>
        <v>0</v>
      </c>
      <c r="AH668" s="411">
        <f t="shared" ref="AH668" si="1958">AH667</f>
        <v>0</v>
      </c>
      <c r="AI668" s="411">
        <f t="shared" ref="AI668" si="1959">AI667</f>
        <v>0</v>
      </c>
      <c r="AJ668" s="411">
        <f t="shared" ref="AJ668" si="1960">AJ667</f>
        <v>0</v>
      </c>
      <c r="AK668" s="411">
        <f t="shared" ref="AK668" si="1961">AK667</f>
        <v>0</v>
      </c>
      <c r="AL668" s="411">
        <f t="shared" ref="AL668" si="1962">AL667</f>
        <v>0</v>
      </c>
      <c r="AM668" s="306"/>
    </row>
    <row r="669" spans="1:39" ht="15"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t="15"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t="15" outlineLevel="1">
      <c r="A671" s="532"/>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3">Z670</f>
        <v>0</v>
      </c>
      <c r="AA671" s="411">
        <f t="shared" ref="AA671" si="1964">AA670</f>
        <v>0</v>
      </c>
      <c r="AB671" s="411">
        <f t="shared" ref="AB671" si="1965">AB670</f>
        <v>0</v>
      </c>
      <c r="AC671" s="411">
        <f t="shared" ref="AC671" si="1966">AC670</f>
        <v>0</v>
      </c>
      <c r="AD671" s="411">
        <f t="shared" ref="AD671" si="1967">AD670</f>
        <v>0</v>
      </c>
      <c r="AE671" s="411">
        <f t="shared" ref="AE671" si="1968">AE670</f>
        <v>0</v>
      </c>
      <c r="AF671" s="411">
        <f t="shared" ref="AF671" si="1969">AF670</f>
        <v>0</v>
      </c>
      <c r="AG671" s="411">
        <f t="shared" ref="AG671" si="1970">AG670</f>
        <v>0</v>
      </c>
      <c r="AH671" s="411">
        <f t="shared" ref="AH671" si="1971">AH670</f>
        <v>0</v>
      </c>
      <c r="AI671" s="411">
        <f t="shared" ref="AI671" si="1972">AI670</f>
        <v>0</v>
      </c>
      <c r="AJ671" s="411">
        <f t="shared" ref="AJ671" si="1973">AJ670</f>
        <v>0</v>
      </c>
      <c r="AK671" s="411">
        <f t="shared" ref="AK671" si="1974">AK670</f>
        <v>0</v>
      </c>
      <c r="AL671" s="411">
        <f t="shared" ref="AL671" si="1975">AL670</f>
        <v>0</v>
      </c>
      <c r="AM671" s="306"/>
    </row>
    <row r="672" spans="1:39" ht="15"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t="15" outlineLevel="1">
      <c r="A674" s="532"/>
      <c r="B674" s="294" t="s">
        <v>310</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6">Z673</f>
        <v>0</v>
      </c>
      <c r="AA674" s="411">
        <f t="shared" ref="AA674" si="1977">AA673</f>
        <v>0</v>
      </c>
      <c r="AB674" s="411">
        <f t="shared" ref="AB674" si="1978">AB673</f>
        <v>0</v>
      </c>
      <c r="AC674" s="411">
        <f t="shared" ref="AC674" si="1979">AC673</f>
        <v>0</v>
      </c>
      <c r="AD674" s="411">
        <f t="shared" ref="AD674" si="1980">AD673</f>
        <v>0</v>
      </c>
      <c r="AE674" s="411">
        <f t="shared" ref="AE674" si="1981">AE673</f>
        <v>0</v>
      </c>
      <c r="AF674" s="411">
        <f t="shared" ref="AF674" si="1982">AF673</f>
        <v>0</v>
      </c>
      <c r="AG674" s="411">
        <f t="shared" ref="AG674" si="1983">AG673</f>
        <v>0</v>
      </c>
      <c r="AH674" s="411">
        <f t="shared" ref="AH674" si="1984">AH673</f>
        <v>0</v>
      </c>
      <c r="AI674" s="411">
        <f t="shared" ref="AI674" si="1985">AI673</f>
        <v>0</v>
      </c>
      <c r="AJ674" s="411">
        <f t="shared" ref="AJ674" si="1986">AJ673</f>
        <v>0</v>
      </c>
      <c r="AK674" s="411">
        <f t="shared" ref="AK674" si="1987">AK673</f>
        <v>0</v>
      </c>
      <c r="AL674" s="411">
        <f t="shared" ref="AL674" si="1988">AL673</f>
        <v>0</v>
      </c>
      <c r="AM674" s="306"/>
    </row>
    <row r="675" spans="1:39" ht="15"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t="15" outlineLevel="1">
      <c r="A677" s="532"/>
      <c r="B677" s="294" t="s">
        <v>310</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89">Z676</f>
        <v>0</v>
      </c>
      <c r="AA677" s="411">
        <f t="shared" ref="AA677" si="1990">AA676</f>
        <v>0</v>
      </c>
      <c r="AB677" s="411">
        <f t="shared" ref="AB677" si="1991">AB676</f>
        <v>0</v>
      </c>
      <c r="AC677" s="411">
        <f t="shared" ref="AC677" si="1992">AC676</f>
        <v>0</v>
      </c>
      <c r="AD677" s="411">
        <f t="shared" ref="AD677" si="1993">AD676</f>
        <v>0</v>
      </c>
      <c r="AE677" s="411">
        <f t="shared" ref="AE677" si="1994">AE676</f>
        <v>0</v>
      </c>
      <c r="AF677" s="411">
        <f t="shared" ref="AF677" si="1995">AF676</f>
        <v>0</v>
      </c>
      <c r="AG677" s="411">
        <f t="shared" ref="AG677" si="1996">AG676</f>
        <v>0</v>
      </c>
      <c r="AH677" s="411">
        <f t="shared" ref="AH677" si="1997">AH676</f>
        <v>0</v>
      </c>
      <c r="AI677" s="411">
        <f t="shared" ref="AI677" si="1998">AI676</f>
        <v>0</v>
      </c>
      <c r="AJ677" s="411">
        <f t="shared" ref="AJ677" si="1999">AJ676</f>
        <v>0</v>
      </c>
      <c r="AK677" s="411">
        <f t="shared" ref="AK677" si="2000">AK676</f>
        <v>0</v>
      </c>
      <c r="AL677" s="411">
        <f t="shared" ref="AL677" si="2001">AL676</f>
        <v>0</v>
      </c>
      <c r="AM677" s="306"/>
    </row>
    <row r="678" spans="1:39" ht="15"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t="15" outlineLevel="1">
      <c r="A680" s="532"/>
      <c r="B680" s="294" t="s">
        <v>310</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2">Z679</f>
        <v>0</v>
      </c>
      <c r="AA680" s="411">
        <f t="shared" ref="AA680" si="2003">AA679</f>
        <v>0</v>
      </c>
      <c r="AB680" s="411">
        <f t="shared" ref="AB680" si="2004">AB679</f>
        <v>0</v>
      </c>
      <c r="AC680" s="411">
        <f t="shared" ref="AC680" si="2005">AC679</f>
        <v>0</v>
      </c>
      <c r="AD680" s="411">
        <f t="shared" ref="AD680" si="2006">AD679</f>
        <v>0</v>
      </c>
      <c r="AE680" s="411">
        <f t="shared" ref="AE680" si="2007">AE679</f>
        <v>0</v>
      </c>
      <c r="AF680" s="411">
        <f t="shared" ref="AF680" si="2008">AF679</f>
        <v>0</v>
      </c>
      <c r="AG680" s="411">
        <f t="shared" ref="AG680" si="2009">AG679</f>
        <v>0</v>
      </c>
      <c r="AH680" s="411">
        <f t="shared" ref="AH680" si="2010">AH679</f>
        <v>0</v>
      </c>
      <c r="AI680" s="411">
        <f t="shared" ref="AI680" si="2011">AI679</f>
        <v>0</v>
      </c>
      <c r="AJ680" s="411">
        <f t="shared" ref="AJ680" si="2012">AJ679</f>
        <v>0</v>
      </c>
      <c r="AK680" s="411">
        <f t="shared" ref="AK680" si="2013">AK679</f>
        <v>0</v>
      </c>
      <c r="AL680" s="411">
        <f t="shared" ref="AL680" si="2014">AL679</f>
        <v>0</v>
      </c>
      <c r="AM680" s="306"/>
    </row>
    <row r="681" spans="1:39" ht="15"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t="15" outlineLevel="1">
      <c r="A683" s="532"/>
      <c r="B683" s="294" t="s">
        <v>310</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5">Z682</f>
        <v>0</v>
      </c>
      <c r="AA683" s="411">
        <f t="shared" ref="AA683" si="2016">AA682</f>
        <v>0</v>
      </c>
      <c r="AB683" s="411">
        <f t="shared" ref="AB683" si="2017">AB682</f>
        <v>0</v>
      </c>
      <c r="AC683" s="411">
        <f t="shared" ref="AC683" si="2018">AC682</f>
        <v>0</v>
      </c>
      <c r="AD683" s="411">
        <f t="shared" ref="AD683" si="2019">AD682</f>
        <v>0</v>
      </c>
      <c r="AE683" s="411">
        <f t="shared" ref="AE683" si="2020">AE682</f>
        <v>0</v>
      </c>
      <c r="AF683" s="411">
        <f t="shared" ref="AF683" si="2021">AF682</f>
        <v>0</v>
      </c>
      <c r="AG683" s="411">
        <f t="shared" ref="AG683" si="2022">AG682</f>
        <v>0</v>
      </c>
      <c r="AH683" s="411">
        <f t="shared" ref="AH683" si="2023">AH682</f>
        <v>0</v>
      </c>
      <c r="AI683" s="411">
        <f t="shared" ref="AI683" si="2024">AI682</f>
        <v>0</v>
      </c>
      <c r="AJ683" s="411">
        <f t="shared" ref="AJ683" si="2025">AJ682</f>
        <v>0</v>
      </c>
      <c r="AK683" s="411">
        <f t="shared" ref="AK683" si="2026">AK682</f>
        <v>0</v>
      </c>
      <c r="AL683" s="411">
        <f t="shared" ref="AL683" si="2027">AL682</f>
        <v>0</v>
      </c>
      <c r="AM683" s="306"/>
    </row>
    <row r="684" spans="1:39" ht="15"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t="15" outlineLevel="1">
      <c r="A686" s="532"/>
      <c r="B686" s="294" t="s">
        <v>310</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28">Z685</f>
        <v>0</v>
      </c>
      <c r="AA686" s="411">
        <f t="shared" ref="AA686" si="2029">AA685</f>
        <v>0</v>
      </c>
      <c r="AB686" s="411">
        <f t="shared" ref="AB686" si="2030">AB685</f>
        <v>0</v>
      </c>
      <c r="AC686" s="411">
        <f t="shared" ref="AC686" si="2031">AC685</f>
        <v>0</v>
      </c>
      <c r="AD686" s="411">
        <f t="shared" ref="AD686" si="2032">AD685</f>
        <v>0</v>
      </c>
      <c r="AE686" s="411">
        <f t="shared" ref="AE686" si="2033">AE685</f>
        <v>0</v>
      </c>
      <c r="AF686" s="411">
        <f t="shared" ref="AF686" si="2034">AF685</f>
        <v>0</v>
      </c>
      <c r="AG686" s="411">
        <f t="shared" ref="AG686" si="2035">AG685</f>
        <v>0</v>
      </c>
      <c r="AH686" s="411">
        <f t="shared" ref="AH686" si="2036">AH685</f>
        <v>0</v>
      </c>
      <c r="AI686" s="411">
        <f t="shared" ref="AI686" si="2037">AI685</f>
        <v>0</v>
      </c>
      <c r="AJ686" s="411">
        <f t="shared" ref="AJ686" si="2038">AJ685</f>
        <v>0</v>
      </c>
      <c r="AK686" s="411">
        <f t="shared" ref="AK686" si="2039">AK685</f>
        <v>0</v>
      </c>
      <c r="AL686" s="411">
        <f t="shared" ref="AL686" si="2040">AL685</f>
        <v>0</v>
      </c>
      <c r="AM686" s="306"/>
    </row>
    <row r="687" spans="1:39" ht="15"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15"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t="15" outlineLevel="1">
      <c r="A689" s="532"/>
      <c r="B689" s="294" t="s">
        <v>310</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1">Z688</f>
        <v>0</v>
      </c>
      <c r="AA689" s="411">
        <f t="shared" ref="AA689" si="2042">AA688</f>
        <v>0</v>
      </c>
      <c r="AB689" s="411">
        <f t="shared" ref="AB689" si="2043">AB688</f>
        <v>0</v>
      </c>
      <c r="AC689" s="411">
        <f t="shared" ref="AC689" si="2044">AC688</f>
        <v>0</v>
      </c>
      <c r="AD689" s="411">
        <f t="shared" ref="AD689" si="2045">AD688</f>
        <v>0</v>
      </c>
      <c r="AE689" s="411">
        <f t="shared" ref="AE689" si="2046">AE688</f>
        <v>0</v>
      </c>
      <c r="AF689" s="411">
        <f t="shared" ref="AF689" si="2047">AF688</f>
        <v>0</v>
      </c>
      <c r="AG689" s="411">
        <f t="shared" ref="AG689" si="2048">AG688</f>
        <v>0</v>
      </c>
      <c r="AH689" s="411">
        <f t="shared" ref="AH689" si="2049">AH688</f>
        <v>0</v>
      </c>
      <c r="AI689" s="411">
        <f t="shared" ref="AI689" si="2050">AI688</f>
        <v>0</v>
      </c>
      <c r="AJ689" s="411">
        <f t="shared" ref="AJ689" si="2051">AJ688</f>
        <v>0</v>
      </c>
      <c r="AK689" s="411">
        <f t="shared" ref="AK689" si="2052">AK688</f>
        <v>0</v>
      </c>
      <c r="AL689" s="411">
        <f t="shared" ref="AL689" si="2053">AL688</f>
        <v>0</v>
      </c>
      <c r="AM689" s="306"/>
    </row>
    <row r="690" spans="1:39" ht="15"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6"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t="15"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t="15" outlineLevel="1">
      <c r="A693" s="532"/>
      <c r="B693" s="294" t="s">
        <v>310</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4">Z692</f>
        <v>0</v>
      </c>
      <c r="AA693" s="411">
        <f t="shared" ref="AA693" si="2055">AA692</f>
        <v>0</v>
      </c>
      <c r="AB693" s="411">
        <f t="shared" ref="AB693" si="2056">AB692</f>
        <v>0</v>
      </c>
      <c r="AC693" s="411">
        <f t="shared" ref="AC693" si="2057">AC692</f>
        <v>0</v>
      </c>
      <c r="AD693" s="411">
        <f t="shared" ref="AD693" si="2058">AD692</f>
        <v>0</v>
      </c>
      <c r="AE693" s="411">
        <f t="shared" ref="AE693" si="2059">AE692</f>
        <v>0</v>
      </c>
      <c r="AF693" s="411">
        <f t="shared" ref="AF693" si="2060">AF692</f>
        <v>0</v>
      </c>
      <c r="AG693" s="411">
        <f t="shared" ref="AG693" si="2061">AG692</f>
        <v>0</v>
      </c>
      <c r="AH693" s="411">
        <f t="shared" ref="AH693" si="2062">AH692</f>
        <v>0</v>
      </c>
      <c r="AI693" s="411">
        <f t="shared" ref="AI693" si="2063">AI692</f>
        <v>0</v>
      </c>
      <c r="AJ693" s="411">
        <f t="shared" ref="AJ693" si="2064">AJ692</f>
        <v>0</v>
      </c>
      <c r="AK693" s="411">
        <f t="shared" ref="AK693" si="2065">AK692</f>
        <v>0</v>
      </c>
      <c r="AL693" s="411">
        <f t="shared" ref="AL693" si="2066">AL692</f>
        <v>0</v>
      </c>
      <c r="AM693" s="306"/>
    </row>
    <row r="694" spans="1:39" ht="15"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t="15"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t="15" outlineLevel="1">
      <c r="A696" s="532"/>
      <c r="B696" s="294" t="s">
        <v>310</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7">Z695</f>
        <v>0</v>
      </c>
      <c r="AA696" s="411">
        <f t="shared" ref="AA696" si="2068">AA695</f>
        <v>0</v>
      </c>
      <c r="AB696" s="411">
        <f t="shared" ref="AB696" si="2069">AB695</f>
        <v>0</v>
      </c>
      <c r="AC696" s="411">
        <f t="shared" ref="AC696" si="2070">AC695</f>
        <v>0</v>
      </c>
      <c r="AD696" s="411">
        <f t="shared" ref="AD696" si="2071">AD695</f>
        <v>0</v>
      </c>
      <c r="AE696" s="411">
        <f t="shared" ref="AE696" si="2072">AE695</f>
        <v>0</v>
      </c>
      <c r="AF696" s="411">
        <f t="shared" ref="AF696" si="2073">AF695</f>
        <v>0</v>
      </c>
      <c r="AG696" s="411">
        <f t="shared" ref="AG696" si="2074">AG695</f>
        <v>0</v>
      </c>
      <c r="AH696" s="411">
        <f t="shared" ref="AH696" si="2075">AH695</f>
        <v>0</v>
      </c>
      <c r="AI696" s="411">
        <f t="shared" ref="AI696" si="2076">AI695</f>
        <v>0</v>
      </c>
      <c r="AJ696" s="411">
        <f t="shared" ref="AJ696" si="2077">AJ695</f>
        <v>0</v>
      </c>
      <c r="AK696" s="411">
        <f t="shared" ref="AK696" si="2078">AK695</f>
        <v>0</v>
      </c>
      <c r="AL696" s="411">
        <f t="shared" ref="AL696" si="2079">AL695</f>
        <v>0</v>
      </c>
      <c r="AM696" s="306"/>
    </row>
    <row r="697" spans="1:39" ht="15"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t="15"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t="15" outlineLevel="1">
      <c r="A699" s="532"/>
      <c r="B699" s="294" t="s">
        <v>310</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0">Z698</f>
        <v>0</v>
      </c>
      <c r="AA699" s="411">
        <f t="shared" ref="AA699" si="2081">AA698</f>
        <v>0</v>
      </c>
      <c r="AB699" s="411">
        <f t="shared" ref="AB699" si="2082">AB698</f>
        <v>0</v>
      </c>
      <c r="AC699" s="411">
        <f t="shared" ref="AC699" si="2083">AC698</f>
        <v>0</v>
      </c>
      <c r="AD699" s="411">
        <f t="shared" ref="AD699" si="2084">AD698</f>
        <v>0</v>
      </c>
      <c r="AE699" s="411">
        <f t="shared" ref="AE699" si="2085">AE698</f>
        <v>0</v>
      </c>
      <c r="AF699" s="411">
        <f t="shared" ref="AF699" si="2086">AF698</f>
        <v>0</v>
      </c>
      <c r="AG699" s="411">
        <f t="shared" ref="AG699" si="2087">AG698</f>
        <v>0</v>
      </c>
      <c r="AH699" s="411">
        <f t="shared" ref="AH699" si="2088">AH698</f>
        <v>0</v>
      </c>
      <c r="AI699" s="411">
        <f t="shared" ref="AI699" si="2089">AI698</f>
        <v>0</v>
      </c>
      <c r="AJ699" s="411">
        <f t="shared" ref="AJ699" si="2090">AJ698</f>
        <v>0</v>
      </c>
      <c r="AK699" s="411">
        <f t="shared" ref="AK699" si="2091">AK698</f>
        <v>0</v>
      </c>
      <c r="AL699" s="411">
        <f t="shared" ref="AL699" si="2092">AL698</f>
        <v>0</v>
      </c>
      <c r="AM699" s="306"/>
    </row>
    <row r="700" spans="1:39" ht="15"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6"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t="15" outlineLevel="1">
      <c r="A703" s="532"/>
      <c r="B703" s="294" t="s">
        <v>310</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3">Z702</f>
        <v>0</v>
      </c>
      <c r="AA703" s="411">
        <f t="shared" ref="AA703" si="2094">AA702</f>
        <v>0</v>
      </c>
      <c r="AB703" s="411">
        <f t="shared" ref="AB703" si="2095">AB702</f>
        <v>0</v>
      </c>
      <c r="AC703" s="411">
        <f t="shared" ref="AC703" si="2096">AC702</f>
        <v>0</v>
      </c>
      <c r="AD703" s="411">
        <f t="shared" ref="AD703" si="2097">AD702</f>
        <v>0</v>
      </c>
      <c r="AE703" s="411">
        <f t="shared" ref="AE703" si="2098">AE702</f>
        <v>0</v>
      </c>
      <c r="AF703" s="411">
        <f t="shared" ref="AF703" si="2099">AF702</f>
        <v>0</v>
      </c>
      <c r="AG703" s="411">
        <f t="shared" ref="AG703" si="2100">AG702</f>
        <v>0</v>
      </c>
      <c r="AH703" s="411">
        <f t="shared" ref="AH703" si="2101">AH702</f>
        <v>0</v>
      </c>
      <c r="AI703" s="411">
        <f t="shared" ref="AI703" si="2102">AI702</f>
        <v>0</v>
      </c>
      <c r="AJ703" s="411">
        <f t="shared" ref="AJ703" si="2103">AJ702</f>
        <v>0</v>
      </c>
      <c r="AK703" s="411">
        <f t="shared" ref="AK703" si="2104">AK702</f>
        <v>0</v>
      </c>
      <c r="AL703" s="411">
        <f t="shared" ref="AL703" si="2105">AL702</f>
        <v>0</v>
      </c>
      <c r="AM703" s="306"/>
    </row>
    <row r="704" spans="1:39" ht="15"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t="15" outlineLevel="1">
      <c r="A706" s="532"/>
      <c r="B706" s="294" t="s">
        <v>310</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6">Z705</f>
        <v>0</v>
      </c>
      <c r="AA706" s="411">
        <f t="shared" ref="AA706" si="2107">AA705</f>
        <v>0</v>
      </c>
      <c r="AB706" s="411">
        <f t="shared" ref="AB706" si="2108">AB705</f>
        <v>0</v>
      </c>
      <c r="AC706" s="411">
        <f t="shared" ref="AC706" si="2109">AC705</f>
        <v>0</v>
      </c>
      <c r="AD706" s="411">
        <f t="shared" ref="AD706" si="2110">AD705</f>
        <v>0</v>
      </c>
      <c r="AE706" s="411">
        <f t="shared" ref="AE706" si="2111">AE705</f>
        <v>0</v>
      </c>
      <c r="AF706" s="411">
        <f t="shared" ref="AF706" si="2112">AF705</f>
        <v>0</v>
      </c>
      <c r="AG706" s="411">
        <f t="shared" ref="AG706" si="2113">AG705</f>
        <v>0</v>
      </c>
      <c r="AH706" s="411">
        <f t="shared" ref="AH706" si="2114">AH705</f>
        <v>0</v>
      </c>
      <c r="AI706" s="411">
        <f t="shared" ref="AI706" si="2115">AI705</f>
        <v>0</v>
      </c>
      <c r="AJ706" s="411">
        <f t="shared" ref="AJ706" si="2116">AJ705</f>
        <v>0</v>
      </c>
      <c r="AK706" s="411">
        <f t="shared" ref="AK706" si="2117">AK705</f>
        <v>0</v>
      </c>
      <c r="AL706" s="411">
        <f t="shared" ref="AL706" si="2118">AL705</f>
        <v>0</v>
      </c>
      <c r="AM706" s="306"/>
    </row>
    <row r="707" spans="1:39" ht="15"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t="15"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t="15" outlineLevel="1">
      <c r="A709" s="532"/>
      <c r="B709" s="294" t="s">
        <v>310</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19">Z708</f>
        <v>0</v>
      </c>
      <c r="AA709" s="411">
        <f t="shared" ref="AA709" si="2120">AA708</f>
        <v>0</v>
      </c>
      <c r="AB709" s="411">
        <f t="shared" ref="AB709" si="2121">AB708</f>
        <v>0</v>
      </c>
      <c r="AC709" s="411">
        <f t="shared" ref="AC709" si="2122">AC708</f>
        <v>0</v>
      </c>
      <c r="AD709" s="411">
        <f t="shared" ref="AD709" si="2123">AD708</f>
        <v>0</v>
      </c>
      <c r="AE709" s="411">
        <f t="shared" ref="AE709" si="2124">AE708</f>
        <v>0</v>
      </c>
      <c r="AF709" s="411">
        <f t="shared" ref="AF709" si="2125">AF708</f>
        <v>0</v>
      </c>
      <c r="AG709" s="411">
        <f t="shared" ref="AG709" si="2126">AG708</f>
        <v>0</v>
      </c>
      <c r="AH709" s="411">
        <f t="shared" ref="AH709" si="2127">AH708</f>
        <v>0</v>
      </c>
      <c r="AI709" s="411">
        <f t="shared" ref="AI709" si="2128">AI708</f>
        <v>0</v>
      </c>
      <c r="AJ709" s="411">
        <f t="shared" ref="AJ709" si="2129">AJ708</f>
        <v>0</v>
      </c>
      <c r="AK709" s="411">
        <f t="shared" ref="AK709" si="2130">AK708</f>
        <v>0</v>
      </c>
      <c r="AL709" s="411">
        <f t="shared" ref="AL709" si="2131">AL708</f>
        <v>0</v>
      </c>
      <c r="AM709" s="306"/>
    </row>
    <row r="710" spans="1:39" ht="15"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t="15" outlineLevel="1">
      <c r="A712" s="532"/>
      <c r="B712" s="294" t="s">
        <v>310</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2">Z711</f>
        <v>0</v>
      </c>
      <c r="AA712" s="411">
        <f t="shared" ref="AA712" si="2133">AA711</f>
        <v>0</v>
      </c>
      <c r="AB712" s="411">
        <f t="shared" ref="AB712" si="2134">AB711</f>
        <v>0</v>
      </c>
      <c r="AC712" s="411">
        <f t="shared" ref="AC712" si="2135">AC711</f>
        <v>0</v>
      </c>
      <c r="AD712" s="411">
        <f t="shared" ref="AD712" si="2136">AD711</f>
        <v>0</v>
      </c>
      <c r="AE712" s="411">
        <f t="shared" ref="AE712" si="2137">AE711</f>
        <v>0</v>
      </c>
      <c r="AF712" s="411">
        <f t="shared" ref="AF712" si="2138">AF711</f>
        <v>0</v>
      </c>
      <c r="AG712" s="411">
        <f t="shared" ref="AG712" si="2139">AG711</f>
        <v>0</v>
      </c>
      <c r="AH712" s="411">
        <f t="shared" ref="AH712" si="2140">AH711</f>
        <v>0</v>
      </c>
      <c r="AI712" s="411">
        <f t="shared" ref="AI712" si="2141">AI711</f>
        <v>0</v>
      </c>
      <c r="AJ712" s="411">
        <f t="shared" ref="AJ712" si="2142">AJ711</f>
        <v>0</v>
      </c>
      <c r="AK712" s="411">
        <f t="shared" ref="AK712" si="2143">AK711</f>
        <v>0</v>
      </c>
      <c r="AL712" s="411">
        <f t="shared" ref="AL712" si="2144">AL711</f>
        <v>0</v>
      </c>
      <c r="AM712" s="306"/>
    </row>
    <row r="713" spans="1:39" ht="15"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t="15" outlineLevel="1">
      <c r="A715" s="532"/>
      <c r="B715" s="294" t="s">
        <v>310</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5">Z714</f>
        <v>0</v>
      </c>
      <c r="AA715" s="411">
        <f t="shared" ref="AA715" si="2146">AA714</f>
        <v>0</v>
      </c>
      <c r="AB715" s="411">
        <f t="shared" ref="AB715" si="2147">AB714</f>
        <v>0</v>
      </c>
      <c r="AC715" s="411">
        <f t="shared" ref="AC715" si="2148">AC714</f>
        <v>0</v>
      </c>
      <c r="AD715" s="411">
        <f t="shared" ref="AD715" si="2149">AD714</f>
        <v>0</v>
      </c>
      <c r="AE715" s="411">
        <f t="shared" ref="AE715" si="2150">AE714</f>
        <v>0</v>
      </c>
      <c r="AF715" s="411">
        <f t="shared" ref="AF715" si="2151">AF714</f>
        <v>0</v>
      </c>
      <c r="AG715" s="411">
        <f t="shared" ref="AG715" si="2152">AG714</f>
        <v>0</v>
      </c>
      <c r="AH715" s="411">
        <f t="shared" ref="AH715" si="2153">AH714</f>
        <v>0</v>
      </c>
      <c r="AI715" s="411">
        <f t="shared" ref="AI715" si="2154">AI714</f>
        <v>0</v>
      </c>
      <c r="AJ715" s="411">
        <f t="shared" ref="AJ715" si="2155">AJ714</f>
        <v>0</v>
      </c>
      <c r="AK715" s="411">
        <f t="shared" ref="AK715" si="2156">AK714</f>
        <v>0</v>
      </c>
      <c r="AL715" s="411">
        <f t="shared" ref="AL715" si="2157">AL714</f>
        <v>0</v>
      </c>
      <c r="AM715" s="306"/>
    </row>
    <row r="716" spans="1:39" ht="15"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t="15" outlineLevel="1">
      <c r="A718" s="532"/>
      <c r="B718" s="294" t="s">
        <v>310</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58">Z717</f>
        <v>0</v>
      </c>
      <c r="AA718" s="411">
        <f t="shared" ref="AA718" si="2159">AA717</f>
        <v>0</v>
      </c>
      <c r="AB718" s="411">
        <f t="shared" ref="AB718" si="2160">AB717</f>
        <v>0</v>
      </c>
      <c r="AC718" s="411">
        <f t="shared" ref="AC718" si="2161">AC717</f>
        <v>0</v>
      </c>
      <c r="AD718" s="411">
        <f t="shared" ref="AD718" si="2162">AD717</f>
        <v>0</v>
      </c>
      <c r="AE718" s="411">
        <f t="shared" ref="AE718" si="2163">AE717</f>
        <v>0</v>
      </c>
      <c r="AF718" s="411">
        <f t="shared" ref="AF718" si="2164">AF717</f>
        <v>0</v>
      </c>
      <c r="AG718" s="411">
        <f t="shared" ref="AG718" si="2165">AG717</f>
        <v>0</v>
      </c>
      <c r="AH718" s="411">
        <f t="shared" ref="AH718" si="2166">AH717</f>
        <v>0</v>
      </c>
      <c r="AI718" s="411">
        <f t="shared" ref="AI718" si="2167">AI717</f>
        <v>0</v>
      </c>
      <c r="AJ718" s="411">
        <f t="shared" ref="AJ718" si="2168">AJ717</f>
        <v>0</v>
      </c>
      <c r="AK718" s="411">
        <f t="shared" ref="AK718" si="2169">AK717</f>
        <v>0</v>
      </c>
      <c r="AL718" s="411">
        <f t="shared" ref="AL718" si="2170">AL717</f>
        <v>0</v>
      </c>
      <c r="AM718" s="306"/>
    </row>
    <row r="719" spans="1:39" ht="15"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30"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t="15" outlineLevel="1">
      <c r="A721" s="532"/>
      <c r="B721" s="294" t="s">
        <v>310</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1">Z720</f>
        <v>0</v>
      </c>
      <c r="AA721" s="411">
        <f t="shared" ref="AA721" si="2172">AA720</f>
        <v>0</v>
      </c>
      <c r="AB721" s="411">
        <f t="shared" ref="AB721" si="2173">AB720</f>
        <v>0</v>
      </c>
      <c r="AC721" s="411">
        <f t="shared" ref="AC721" si="2174">AC720</f>
        <v>0</v>
      </c>
      <c r="AD721" s="411">
        <f t="shared" ref="AD721" si="2175">AD720</f>
        <v>0</v>
      </c>
      <c r="AE721" s="411">
        <f t="shared" ref="AE721" si="2176">AE720</f>
        <v>0</v>
      </c>
      <c r="AF721" s="411">
        <f t="shared" ref="AF721" si="2177">AF720</f>
        <v>0</v>
      </c>
      <c r="AG721" s="411">
        <f t="shared" ref="AG721" si="2178">AG720</f>
        <v>0</v>
      </c>
      <c r="AH721" s="411">
        <f t="shared" ref="AH721" si="2179">AH720</f>
        <v>0</v>
      </c>
      <c r="AI721" s="411">
        <f t="shared" ref="AI721" si="2180">AI720</f>
        <v>0</v>
      </c>
      <c r="AJ721" s="411">
        <f t="shared" ref="AJ721" si="2181">AJ720</f>
        <v>0</v>
      </c>
      <c r="AK721" s="411">
        <f t="shared" ref="AK721" si="2182">AK720</f>
        <v>0</v>
      </c>
      <c r="AL721" s="411">
        <f t="shared" ref="AL721" si="2183">AL720</f>
        <v>0</v>
      </c>
      <c r="AM721" s="306"/>
    </row>
    <row r="722" spans="1:39" ht="15"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15"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t="15" outlineLevel="1">
      <c r="A724" s="532"/>
      <c r="B724" s="294" t="s">
        <v>310</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4">Z723</f>
        <v>0</v>
      </c>
      <c r="AA724" s="411">
        <f t="shared" ref="AA724" si="2185">AA723</f>
        <v>0</v>
      </c>
      <c r="AB724" s="411">
        <f t="shared" ref="AB724" si="2186">AB723</f>
        <v>0</v>
      </c>
      <c r="AC724" s="411">
        <f t="shared" ref="AC724" si="2187">AC723</f>
        <v>0</v>
      </c>
      <c r="AD724" s="411">
        <f t="shared" ref="AD724" si="2188">AD723</f>
        <v>0</v>
      </c>
      <c r="AE724" s="411">
        <f t="shared" ref="AE724" si="2189">AE723</f>
        <v>0</v>
      </c>
      <c r="AF724" s="411">
        <f t="shared" ref="AF724" si="2190">AF723</f>
        <v>0</v>
      </c>
      <c r="AG724" s="411">
        <f t="shared" ref="AG724" si="2191">AG723</f>
        <v>0</v>
      </c>
      <c r="AH724" s="411">
        <f t="shared" ref="AH724" si="2192">AH723</f>
        <v>0</v>
      </c>
      <c r="AI724" s="411">
        <f t="shared" ref="AI724" si="2193">AI723</f>
        <v>0</v>
      </c>
      <c r="AJ724" s="411">
        <f t="shared" ref="AJ724" si="2194">AJ723</f>
        <v>0</v>
      </c>
      <c r="AK724" s="411">
        <f t="shared" ref="AK724" si="2195">AK723</f>
        <v>0</v>
      </c>
      <c r="AL724" s="411">
        <f t="shared" ref="AL724" si="2196">AL723</f>
        <v>0</v>
      </c>
      <c r="AM724" s="306"/>
    </row>
    <row r="725" spans="1:39" ht="15"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t="15" outlineLevel="1">
      <c r="A727" s="532"/>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7">Z726</f>
        <v>0</v>
      </c>
      <c r="AA727" s="411">
        <f t="shared" ref="AA727" si="2198">AA726</f>
        <v>0</v>
      </c>
      <c r="AB727" s="411">
        <f t="shared" ref="AB727" si="2199">AB726</f>
        <v>0</v>
      </c>
      <c r="AC727" s="411">
        <f t="shared" ref="AC727" si="2200">AC726</f>
        <v>0</v>
      </c>
      <c r="AD727" s="411">
        <f t="shared" ref="AD727" si="2201">AD726</f>
        <v>0</v>
      </c>
      <c r="AE727" s="411">
        <f t="shared" ref="AE727" si="2202">AE726</f>
        <v>0</v>
      </c>
      <c r="AF727" s="411">
        <f t="shared" ref="AF727" si="2203">AF726</f>
        <v>0</v>
      </c>
      <c r="AG727" s="411">
        <f t="shared" ref="AG727" si="2204">AG726</f>
        <v>0</v>
      </c>
      <c r="AH727" s="411">
        <f t="shared" ref="AH727" si="2205">AH726</f>
        <v>0</v>
      </c>
      <c r="AI727" s="411">
        <f t="shared" ref="AI727" si="2206">AI726</f>
        <v>0</v>
      </c>
      <c r="AJ727" s="411">
        <f t="shared" ref="AJ727" si="2207">AJ726</f>
        <v>0</v>
      </c>
      <c r="AK727" s="411">
        <f t="shared" ref="AK727" si="2208">AK726</f>
        <v>0</v>
      </c>
      <c r="AL727" s="411">
        <f t="shared" ref="AL727" si="2209">AL726</f>
        <v>0</v>
      </c>
      <c r="AM727" s="306"/>
    </row>
    <row r="728" spans="1:39" ht="15"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t="15" outlineLevel="1">
      <c r="A730" s="532"/>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0">Z729</f>
        <v>0</v>
      </c>
      <c r="AA730" s="411">
        <f t="shared" ref="AA730" si="2211">AA729</f>
        <v>0</v>
      </c>
      <c r="AB730" s="411">
        <f t="shared" ref="AB730" si="2212">AB729</f>
        <v>0</v>
      </c>
      <c r="AC730" s="411">
        <f t="shared" ref="AC730" si="2213">AC729</f>
        <v>0</v>
      </c>
      <c r="AD730" s="411">
        <f t="shared" ref="AD730" si="2214">AD729</f>
        <v>0</v>
      </c>
      <c r="AE730" s="411">
        <f t="shared" ref="AE730" si="2215">AE729</f>
        <v>0</v>
      </c>
      <c r="AF730" s="411">
        <f t="shared" ref="AF730" si="2216">AF729</f>
        <v>0</v>
      </c>
      <c r="AG730" s="411">
        <f t="shared" ref="AG730" si="2217">AG729</f>
        <v>0</v>
      </c>
      <c r="AH730" s="411">
        <f t="shared" ref="AH730" si="2218">AH729</f>
        <v>0</v>
      </c>
      <c r="AI730" s="411">
        <f t="shared" ref="AI730" si="2219">AI729</f>
        <v>0</v>
      </c>
      <c r="AJ730" s="411">
        <f t="shared" ref="AJ730" si="2220">AJ729</f>
        <v>0</v>
      </c>
      <c r="AK730" s="411">
        <f t="shared" ref="AK730" si="2221">AK729</f>
        <v>0</v>
      </c>
      <c r="AL730" s="411">
        <f t="shared" ref="AL730" si="2222">AL729</f>
        <v>0</v>
      </c>
      <c r="AM730" s="306"/>
    </row>
    <row r="731" spans="1:39" ht="15"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t="15" outlineLevel="1">
      <c r="A733" s="532"/>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3">Z732</f>
        <v>0</v>
      </c>
      <c r="AA733" s="411">
        <f t="shared" ref="AA733" si="2224">AA732</f>
        <v>0</v>
      </c>
      <c r="AB733" s="411">
        <f t="shared" ref="AB733" si="2225">AB732</f>
        <v>0</v>
      </c>
      <c r="AC733" s="411">
        <f t="shared" ref="AC733" si="2226">AC732</f>
        <v>0</v>
      </c>
      <c r="AD733" s="411">
        <f t="shared" ref="AD733" si="2227">AD732</f>
        <v>0</v>
      </c>
      <c r="AE733" s="411">
        <f t="shared" ref="AE733" si="2228">AE732</f>
        <v>0</v>
      </c>
      <c r="AF733" s="411">
        <f t="shared" ref="AF733" si="2229">AF732</f>
        <v>0</v>
      </c>
      <c r="AG733" s="411">
        <f t="shared" ref="AG733" si="2230">AG732</f>
        <v>0</v>
      </c>
      <c r="AH733" s="411">
        <f t="shared" ref="AH733" si="2231">AH732</f>
        <v>0</v>
      </c>
      <c r="AI733" s="411">
        <f t="shared" ref="AI733" si="2232">AI732</f>
        <v>0</v>
      </c>
      <c r="AJ733" s="411">
        <f t="shared" ref="AJ733" si="2233">AJ732</f>
        <v>0</v>
      </c>
      <c r="AK733" s="411">
        <f t="shared" ref="AK733" si="2234">AK732</f>
        <v>0</v>
      </c>
      <c r="AL733" s="411">
        <f t="shared" ref="AL733" si="2235">AL732</f>
        <v>0</v>
      </c>
      <c r="AM733" s="306"/>
    </row>
    <row r="734" spans="1:39" ht="15"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t="15" outlineLevel="1">
      <c r="A736" s="532"/>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6">Z735</f>
        <v>0</v>
      </c>
      <c r="AA736" s="411">
        <f t="shared" ref="AA736" si="2237">AA735</f>
        <v>0</v>
      </c>
      <c r="AB736" s="411">
        <f t="shared" ref="AB736" si="2238">AB735</f>
        <v>0</v>
      </c>
      <c r="AC736" s="411">
        <f t="shared" ref="AC736" si="2239">AC735</f>
        <v>0</v>
      </c>
      <c r="AD736" s="411">
        <f t="shared" ref="AD736" si="2240">AD735</f>
        <v>0</v>
      </c>
      <c r="AE736" s="411">
        <f t="shared" ref="AE736" si="2241">AE735</f>
        <v>0</v>
      </c>
      <c r="AF736" s="411">
        <f t="shared" ref="AF736" si="2242">AF735</f>
        <v>0</v>
      </c>
      <c r="AG736" s="411">
        <f t="shared" ref="AG736" si="2243">AG735</f>
        <v>0</v>
      </c>
      <c r="AH736" s="411">
        <f t="shared" ref="AH736" si="2244">AH735</f>
        <v>0</v>
      </c>
      <c r="AI736" s="411">
        <f t="shared" ref="AI736" si="2245">AI735</f>
        <v>0</v>
      </c>
      <c r="AJ736" s="411">
        <f t="shared" ref="AJ736" si="2246">AJ735</f>
        <v>0</v>
      </c>
      <c r="AK736" s="411">
        <f t="shared" ref="AK736" si="2247">AK735</f>
        <v>0</v>
      </c>
      <c r="AL736" s="411">
        <f t="shared" ref="AL736" si="2248">AL735</f>
        <v>0</v>
      </c>
      <c r="AM736" s="306"/>
    </row>
    <row r="737" spans="1:40" ht="15"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30"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t="15" outlineLevel="1">
      <c r="A739" s="532"/>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49">Z738</f>
        <v>0</v>
      </c>
      <c r="AA739" s="411">
        <f t="shared" ref="AA739" si="2250">AA738</f>
        <v>0</v>
      </c>
      <c r="AB739" s="411">
        <f t="shared" ref="AB739" si="2251">AB738</f>
        <v>0</v>
      </c>
      <c r="AC739" s="411">
        <f t="shared" ref="AC739" si="2252">AC738</f>
        <v>0</v>
      </c>
      <c r="AD739" s="411">
        <f t="shared" ref="AD739" si="2253">AD738</f>
        <v>0</v>
      </c>
      <c r="AE739" s="411">
        <f t="shared" ref="AE739" si="2254">AE738</f>
        <v>0</v>
      </c>
      <c r="AF739" s="411">
        <f t="shared" ref="AF739" si="2255">AF738</f>
        <v>0</v>
      </c>
      <c r="AG739" s="411">
        <f t="shared" ref="AG739" si="2256">AG738</f>
        <v>0</v>
      </c>
      <c r="AH739" s="411">
        <f t="shared" ref="AH739" si="2257">AH738</f>
        <v>0</v>
      </c>
      <c r="AI739" s="411">
        <f t="shared" ref="AI739" si="2258">AI738</f>
        <v>0</v>
      </c>
      <c r="AJ739" s="411">
        <f t="shared" ref="AJ739" si="2259">AJ738</f>
        <v>0</v>
      </c>
      <c r="AK739" s="411">
        <f t="shared" ref="AK739" si="2260">AK738</f>
        <v>0</v>
      </c>
      <c r="AL739" s="411">
        <f t="shared" ref="AL739" si="2261">AL738</f>
        <v>0</v>
      </c>
      <c r="AM739" s="306"/>
    </row>
    <row r="740" spans="1:40" ht="15"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t="15" outlineLevel="1">
      <c r="A742" s="532"/>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2">Z741</f>
        <v>0</v>
      </c>
      <c r="AA742" s="411">
        <f t="shared" ref="AA742" si="2263">AA741</f>
        <v>0</v>
      </c>
      <c r="AB742" s="411">
        <f t="shared" ref="AB742" si="2264">AB741</f>
        <v>0</v>
      </c>
      <c r="AC742" s="411">
        <f t="shared" ref="AC742" si="2265">AC741</f>
        <v>0</v>
      </c>
      <c r="AD742" s="411">
        <f t="shared" ref="AD742" si="2266">AD741</f>
        <v>0</v>
      </c>
      <c r="AE742" s="411">
        <f t="shared" ref="AE742" si="2267">AE741</f>
        <v>0</v>
      </c>
      <c r="AF742" s="411">
        <f t="shared" ref="AF742" si="2268">AF741</f>
        <v>0</v>
      </c>
      <c r="AG742" s="411">
        <f t="shared" ref="AG742" si="2269">AG741</f>
        <v>0</v>
      </c>
      <c r="AH742" s="411">
        <f t="shared" ref="AH742" si="2270">AH741</f>
        <v>0</v>
      </c>
      <c r="AI742" s="411">
        <f t="shared" ref="AI742" si="2271">AI741</f>
        <v>0</v>
      </c>
      <c r="AJ742" s="411">
        <f t="shared" ref="AJ742" si="2272">AJ741</f>
        <v>0</v>
      </c>
      <c r="AK742" s="411">
        <f t="shared" ref="AK742" si="2273">AK741</f>
        <v>0</v>
      </c>
      <c r="AL742" s="411">
        <f t="shared" ref="AL742" si="2274">AL741</f>
        <v>0</v>
      </c>
      <c r="AM742" s="306"/>
    </row>
    <row r="743" spans="1:40" ht="15"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6">
      <c r="B744" s="327" t="s">
        <v>311</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6">
      <c r="B745" s="391" t="s">
        <v>312</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ht="15">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ht="15">
      <c r="B747" s="324" t="s">
        <v>313</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4.7999999999999996E-3</v>
      </c>
      <c r="Z747" s="341">
        <f>HLOOKUP(Z$35,'3.  Distribution Rates'!$C$122:$P$133,10,FALSE)</f>
        <v>1.04E-2</v>
      </c>
      <c r="AA747" s="341">
        <f>HLOOKUP(AA$35,'3.  Distribution Rates'!$C$122:$P$133,10,FALSE)</f>
        <v>2.7195999999999998</v>
      </c>
      <c r="AB747" s="341">
        <f>HLOOKUP(AB$35,'3.  Distribution Rates'!$C$122:$P$133,10,FALSE)</f>
        <v>4.3616999999999999</v>
      </c>
      <c r="AC747" s="341">
        <f>HLOOKUP(AC$35,'3.  Distribution Rates'!$C$122:$P$133,10,FALSE)</f>
        <v>9.1000000000000004E-3</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ht="15">
      <c r="B748" s="324" t="s">
        <v>314</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8">
        <f t="shared" ref="AM748:AM755" si="2275">SUM(Y748:AL748)</f>
        <v>0</v>
      </c>
      <c r="AN748" s="443"/>
    </row>
    <row r="749" spans="1:40" ht="15">
      <c r="B749" s="324" t="s">
        <v>315</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8">
        <f t="shared" si="2275"/>
        <v>0</v>
      </c>
      <c r="AN749" s="443"/>
    </row>
    <row r="750" spans="1:40" ht="15">
      <c r="B750" s="324" t="s">
        <v>316</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319.30559999999997</v>
      </c>
      <c r="Z750" s="378">
        <f>'4.  2011-2014 LRAM'!Z399*Z747</f>
        <v>1199.194256</v>
      </c>
      <c r="AA750" s="378">
        <f>'4.  2011-2014 LRAM'!AA399*AA747</f>
        <v>0</v>
      </c>
      <c r="AB750" s="378">
        <f>'4.  2011-2014 LRAM'!AB399*AB747</f>
        <v>10893.084048000001</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8">
        <f t="shared" si="2275"/>
        <v>12411.583904000001</v>
      </c>
      <c r="AN750" s="443"/>
    </row>
    <row r="751" spans="1:40" ht="15">
      <c r="B751" s="324" t="s">
        <v>317</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972.32639999999992</v>
      </c>
      <c r="Z751" s="378">
        <f>'4.  2011-2014 LRAM'!Z529*Z747</f>
        <v>436.0616</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8">
        <f t="shared" si="2275"/>
        <v>1408.3879999999999</v>
      </c>
      <c r="AN751" s="443"/>
    </row>
    <row r="752" spans="1:40" ht="15">
      <c r="B752" s="324" t="s">
        <v>318</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6">Y210*Y747</f>
        <v>962.42879999999991</v>
      </c>
      <c r="Z752" s="378">
        <f t="shared" si="2276"/>
        <v>780.55119999999999</v>
      </c>
      <c r="AA752" s="378">
        <f t="shared" si="2276"/>
        <v>0</v>
      </c>
      <c r="AB752" s="378">
        <f t="shared" si="2276"/>
        <v>0</v>
      </c>
      <c r="AC752" s="378">
        <f t="shared" si="2276"/>
        <v>0</v>
      </c>
      <c r="AD752" s="378">
        <f t="shared" si="2276"/>
        <v>0</v>
      </c>
      <c r="AE752" s="378">
        <f t="shared" si="2276"/>
        <v>0</v>
      </c>
      <c r="AF752" s="378">
        <f t="shared" si="2276"/>
        <v>0</v>
      </c>
      <c r="AG752" s="378">
        <f t="shared" si="2276"/>
        <v>0</v>
      </c>
      <c r="AH752" s="378">
        <f t="shared" si="2276"/>
        <v>0</v>
      </c>
      <c r="AI752" s="378">
        <f t="shared" si="2276"/>
        <v>0</v>
      </c>
      <c r="AJ752" s="378">
        <f t="shared" si="2276"/>
        <v>0</v>
      </c>
      <c r="AK752" s="378">
        <f t="shared" si="2276"/>
        <v>0</v>
      </c>
      <c r="AL752" s="378">
        <f t="shared" si="2276"/>
        <v>0</v>
      </c>
      <c r="AM752" s="628">
        <f t="shared" si="2275"/>
        <v>1742.98</v>
      </c>
      <c r="AN752" s="443"/>
    </row>
    <row r="753" spans="1:40" ht="15">
      <c r="B753" s="324" t="s">
        <v>319</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7">Y393*Y747</f>
        <v>2449.7039999999997</v>
      </c>
      <c r="Z753" s="378">
        <f t="shared" si="2277"/>
        <v>1111.0906559999999</v>
      </c>
      <c r="AA753" s="378">
        <f t="shared" si="2277"/>
        <v>1.3054079999999999</v>
      </c>
      <c r="AB753" s="378">
        <f t="shared" si="2277"/>
        <v>0</v>
      </c>
      <c r="AC753" s="378">
        <f t="shared" si="2277"/>
        <v>0</v>
      </c>
      <c r="AD753" s="378">
        <f t="shared" si="2277"/>
        <v>0</v>
      </c>
      <c r="AE753" s="378">
        <f t="shared" si="2277"/>
        <v>0</v>
      </c>
      <c r="AF753" s="378">
        <f t="shared" si="2277"/>
        <v>0</v>
      </c>
      <c r="AG753" s="378">
        <f t="shared" si="2277"/>
        <v>0</v>
      </c>
      <c r="AH753" s="378">
        <f t="shared" si="2277"/>
        <v>0</v>
      </c>
      <c r="AI753" s="378">
        <f t="shared" si="2277"/>
        <v>0</v>
      </c>
      <c r="AJ753" s="378">
        <f t="shared" si="2277"/>
        <v>0</v>
      </c>
      <c r="AK753" s="378">
        <f t="shared" si="2277"/>
        <v>0</v>
      </c>
      <c r="AL753" s="378">
        <f t="shared" si="2277"/>
        <v>0</v>
      </c>
      <c r="AM753" s="628">
        <f t="shared" si="2275"/>
        <v>3562.1000639999997</v>
      </c>
      <c r="AN753" s="443"/>
    </row>
    <row r="754" spans="1:40" ht="15">
      <c r="B754" s="324" t="s">
        <v>320</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78">Y576*Y747</f>
        <v>3571.7471999999998</v>
      </c>
      <c r="Z754" s="378">
        <f t="shared" si="2278"/>
        <v>2941.4367839999995</v>
      </c>
      <c r="AA754" s="378">
        <f t="shared" si="2278"/>
        <v>534.56457599999999</v>
      </c>
      <c r="AB754" s="378">
        <f t="shared" si="2278"/>
        <v>0</v>
      </c>
      <c r="AC754" s="378">
        <f t="shared" si="2278"/>
        <v>0</v>
      </c>
      <c r="AD754" s="378">
        <f t="shared" si="2278"/>
        <v>0</v>
      </c>
      <c r="AE754" s="378">
        <f t="shared" si="2278"/>
        <v>0</v>
      </c>
      <c r="AF754" s="378">
        <f t="shared" si="2278"/>
        <v>0</v>
      </c>
      <c r="AG754" s="378">
        <f t="shared" si="2278"/>
        <v>0</v>
      </c>
      <c r="AH754" s="378">
        <f t="shared" si="2278"/>
        <v>0</v>
      </c>
      <c r="AI754" s="378">
        <f t="shared" si="2278"/>
        <v>0</v>
      </c>
      <c r="AJ754" s="378">
        <f t="shared" si="2278"/>
        <v>0</v>
      </c>
      <c r="AK754" s="378">
        <f t="shared" si="2278"/>
        <v>0</v>
      </c>
      <c r="AL754" s="378">
        <f t="shared" si="2278"/>
        <v>0</v>
      </c>
      <c r="AM754" s="628">
        <f t="shared" si="2275"/>
        <v>7047.7485599999991</v>
      </c>
      <c r="AN754" s="443"/>
    </row>
    <row r="755" spans="1:40" ht="15">
      <c r="B755" s="324" t="s">
        <v>321</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79">Z744*Z747</f>
        <v>0</v>
      </c>
      <c r="AA755" s="378">
        <f t="shared" si="2279"/>
        <v>0</v>
      </c>
      <c r="AB755" s="378">
        <f t="shared" si="2279"/>
        <v>0</v>
      </c>
      <c r="AC755" s="378">
        <f t="shared" si="2279"/>
        <v>0</v>
      </c>
      <c r="AD755" s="378">
        <f t="shared" si="2279"/>
        <v>0</v>
      </c>
      <c r="AE755" s="378">
        <f t="shared" si="2279"/>
        <v>0</v>
      </c>
      <c r="AF755" s="378">
        <f t="shared" si="2279"/>
        <v>0</v>
      </c>
      <c r="AG755" s="378">
        <f t="shared" si="2279"/>
        <v>0</v>
      </c>
      <c r="AH755" s="378">
        <f t="shared" si="2279"/>
        <v>0</v>
      </c>
      <c r="AI755" s="378">
        <f t="shared" si="2279"/>
        <v>0</v>
      </c>
      <c r="AJ755" s="378">
        <f t="shared" si="2279"/>
        <v>0</v>
      </c>
      <c r="AK755" s="378">
        <f t="shared" si="2279"/>
        <v>0</v>
      </c>
      <c r="AL755" s="378">
        <f t="shared" si="2279"/>
        <v>0</v>
      </c>
      <c r="AM755" s="628">
        <f t="shared" si="2275"/>
        <v>0</v>
      </c>
      <c r="AN755" s="443"/>
    </row>
    <row r="756" spans="1:40" ht="15.6">
      <c r="B756" s="349" t="s">
        <v>322</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8275.5119999999988</v>
      </c>
      <c r="Z756" s="346">
        <f>SUM(Z748:Z755)</f>
        <v>6468.3344959999995</v>
      </c>
      <c r="AA756" s="346">
        <f t="shared" ref="AA756:AE756" si="2280">SUM(AA748:AA755)</f>
        <v>535.86998399999993</v>
      </c>
      <c r="AB756" s="346">
        <f t="shared" si="2280"/>
        <v>10893.084048000001</v>
      </c>
      <c r="AC756" s="346">
        <f t="shared" si="2280"/>
        <v>0</v>
      </c>
      <c r="AD756" s="346">
        <f t="shared" si="2280"/>
        <v>0</v>
      </c>
      <c r="AE756" s="346">
        <f t="shared" si="2280"/>
        <v>0</v>
      </c>
      <c r="AF756" s="346">
        <f t="shared" ref="AF756:AL756" si="2281">SUM(AF748:AF755)</f>
        <v>0</v>
      </c>
      <c r="AG756" s="346">
        <f t="shared" si="2281"/>
        <v>0</v>
      </c>
      <c r="AH756" s="346">
        <f t="shared" si="2281"/>
        <v>0</v>
      </c>
      <c r="AI756" s="346">
        <f t="shared" si="2281"/>
        <v>0</v>
      </c>
      <c r="AJ756" s="346">
        <f t="shared" si="2281"/>
        <v>0</v>
      </c>
      <c r="AK756" s="346">
        <f t="shared" si="2281"/>
        <v>0</v>
      </c>
      <c r="AL756" s="346">
        <f t="shared" si="2281"/>
        <v>0</v>
      </c>
      <c r="AM756" s="407">
        <f>SUM(AM748:AM755)</f>
        <v>26172.800528</v>
      </c>
      <c r="AN756" s="443"/>
    </row>
    <row r="757" spans="1:40" ht="15.6">
      <c r="B757" s="349" t="s">
        <v>323</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2">Z745*Z747</f>
        <v>0</v>
      </c>
      <c r="AA757" s="347">
        <f t="shared" si="2282"/>
        <v>0</v>
      </c>
      <c r="AB757" s="347">
        <f t="shared" si="2282"/>
        <v>0</v>
      </c>
      <c r="AC757" s="347">
        <f t="shared" si="2282"/>
        <v>0</v>
      </c>
      <c r="AD757" s="347">
        <f t="shared" si="2282"/>
        <v>0</v>
      </c>
      <c r="AE757" s="347">
        <f t="shared" si="2282"/>
        <v>0</v>
      </c>
      <c r="AF757" s="347">
        <f t="shared" ref="AF757:AL757" si="2283">AF745*AF747</f>
        <v>0</v>
      </c>
      <c r="AG757" s="347">
        <f t="shared" si="2283"/>
        <v>0</v>
      </c>
      <c r="AH757" s="347">
        <f t="shared" si="2283"/>
        <v>0</v>
      </c>
      <c r="AI757" s="347">
        <f t="shared" si="2283"/>
        <v>0</v>
      </c>
      <c r="AJ757" s="347">
        <f t="shared" si="2283"/>
        <v>0</v>
      </c>
      <c r="AK757" s="347">
        <f t="shared" si="2283"/>
        <v>0</v>
      </c>
      <c r="AL757" s="347">
        <f t="shared" si="2283"/>
        <v>0</v>
      </c>
      <c r="AM757" s="407">
        <f>SUM(Y757:AL757)</f>
        <v>0</v>
      </c>
      <c r="AN757" s="443"/>
    </row>
    <row r="758" spans="1:40" ht="15.6">
      <c r="B758" s="349" t="s">
        <v>324</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26172.800528</v>
      </c>
      <c r="AN758" s="443"/>
    </row>
    <row r="759" spans="1:40" ht="15">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ht="15">
      <c r="B760" s="439" t="s">
        <v>325</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4">IF(AA585="kw",SUMPRODUCT($N$587:$N$742,$P$587:$P$742,AA587:AA742),SUMPRODUCT($E$587:$E$742,AA587:AA742))</f>
        <v>0</v>
      </c>
      <c r="AB760" s="291">
        <f t="shared" si="2284"/>
        <v>0</v>
      </c>
      <c r="AC760" s="291">
        <f t="shared" si="2284"/>
        <v>0</v>
      </c>
      <c r="AD760" s="291">
        <f t="shared" si="2284"/>
        <v>0</v>
      </c>
      <c r="AE760" s="291">
        <f t="shared" si="2284"/>
        <v>0</v>
      </c>
      <c r="AF760" s="291">
        <f t="shared" si="2284"/>
        <v>0</v>
      </c>
      <c r="AG760" s="291">
        <f t="shared" si="2284"/>
        <v>0</v>
      </c>
      <c r="AH760" s="291">
        <f t="shared" si="2284"/>
        <v>0</v>
      </c>
      <c r="AI760" s="291">
        <f t="shared" si="2284"/>
        <v>0</v>
      </c>
      <c r="AJ760" s="291">
        <f t="shared" si="2284"/>
        <v>0</v>
      </c>
      <c r="AK760" s="291">
        <f t="shared" si="2284"/>
        <v>0</v>
      </c>
      <c r="AL760" s="291">
        <f t="shared" si="2284"/>
        <v>0</v>
      </c>
      <c r="AM760" s="337"/>
    </row>
    <row r="761" spans="1:40" ht="15">
      <c r="B761" s="440" t="s">
        <v>326</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5">IF(AA585="kw",SUMPRODUCT($N$587:$N$742,$Q$587:$Q$742,AA587:AA742),SUMPRODUCT($F$587:$F$742,AA587:AA742))</f>
        <v>0</v>
      </c>
      <c r="AB761" s="326">
        <f t="shared" si="2285"/>
        <v>0</v>
      </c>
      <c r="AC761" s="326">
        <f t="shared" si="2285"/>
        <v>0</v>
      </c>
      <c r="AD761" s="326">
        <f t="shared" si="2285"/>
        <v>0</v>
      </c>
      <c r="AE761" s="326">
        <f t="shared" si="2285"/>
        <v>0</v>
      </c>
      <c r="AF761" s="326">
        <f t="shared" si="2285"/>
        <v>0</v>
      </c>
      <c r="AG761" s="326">
        <f t="shared" si="2285"/>
        <v>0</v>
      </c>
      <c r="AH761" s="326">
        <f t="shared" si="2285"/>
        <v>0</v>
      </c>
      <c r="AI761" s="326">
        <f t="shared" si="2285"/>
        <v>0</v>
      </c>
      <c r="AJ761" s="326">
        <f t="shared" si="2285"/>
        <v>0</v>
      </c>
      <c r="AK761" s="326">
        <f t="shared" si="2285"/>
        <v>0</v>
      </c>
      <c r="AL761" s="326">
        <f t="shared" si="2285"/>
        <v>0</v>
      </c>
      <c r="AM761" s="386"/>
    </row>
    <row r="762" spans="1:40" ht="20.25" customHeight="1">
      <c r="B762" s="368" t="s">
        <v>585</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6">
      <c r="B765" s="280" t="s">
        <v>327</v>
      </c>
      <c r="C765" s="281"/>
      <c r="D765" s="589" t="s">
        <v>527</v>
      </c>
      <c r="E765" s="253"/>
      <c r="F765" s="589"/>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880" t="s">
        <v>211</v>
      </c>
      <c r="C766" s="882" t="s">
        <v>33</v>
      </c>
      <c r="D766" s="284" t="s">
        <v>422</v>
      </c>
      <c r="E766" s="884" t="s">
        <v>209</v>
      </c>
      <c r="F766" s="885"/>
      <c r="G766" s="885"/>
      <c r="H766" s="885"/>
      <c r="I766" s="885"/>
      <c r="J766" s="885"/>
      <c r="K766" s="885"/>
      <c r="L766" s="885"/>
      <c r="M766" s="886"/>
      <c r="N766" s="887" t="s">
        <v>213</v>
      </c>
      <c r="O766" s="284" t="s">
        <v>423</v>
      </c>
      <c r="P766" s="884" t="s">
        <v>212</v>
      </c>
      <c r="Q766" s="885"/>
      <c r="R766" s="885"/>
      <c r="S766" s="885"/>
      <c r="T766" s="885"/>
      <c r="U766" s="885"/>
      <c r="V766" s="885"/>
      <c r="W766" s="885"/>
      <c r="X766" s="886"/>
      <c r="Y766" s="877" t="s">
        <v>243</v>
      </c>
      <c r="Z766" s="878"/>
      <c r="AA766" s="878"/>
      <c r="AB766" s="878"/>
      <c r="AC766" s="878"/>
      <c r="AD766" s="878"/>
      <c r="AE766" s="878"/>
      <c r="AF766" s="878"/>
      <c r="AG766" s="878"/>
      <c r="AH766" s="878"/>
      <c r="AI766" s="878"/>
      <c r="AJ766" s="878"/>
      <c r="AK766" s="878"/>
      <c r="AL766" s="878"/>
      <c r="AM766" s="879"/>
    </row>
    <row r="767" spans="1:40" ht="65.25" customHeight="1">
      <c r="B767" s="881"/>
      <c r="C767" s="883"/>
      <c r="D767" s="285">
        <v>2019</v>
      </c>
      <c r="E767" s="285">
        <v>2020</v>
      </c>
      <c r="F767" s="285">
        <v>2021</v>
      </c>
      <c r="G767" s="285">
        <v>2022</v>
      </c>
      <c r="H767" s="285">
        <v>2023</v>
      </c>
      <c r="I767" s="285">
        <v>2024</v>
      </c>
      <c r="J767" s="285">
        <v>2025</v>
      </c>
      <c r="K767" s="285">
        <v>2026</v>
      </c>
      <c r="L767" s="285">
        <v>2027</v>
      </c>
      <c r="M767" s="285">
        <v>2028</v>
      </c>
      <c r="N767" s="888"/>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GS&gt;50kW</v>
      </c>
      <c r="AB767" s="285" t="str">
        <f>'1.  LRAMVA Summary'!G52</f>
        <v>Street Lighting</v>
      </c>
      <c r="AC767" s="285" t="str">
        <f>'1.  LRAMVA Summary'!H52</f>
        <v>Unmetered Scattered Load</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t="str">
        <f>'1.  LRAMVA Summary'!G53</f>
        <v>kw</v>
      </c>
      <c r="AC768" s="291" t="str">
        <f>'1.  LRAMVA Summary'!H53</f>
        <v>kWh</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6"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t="15"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t="15" outlineLevel="1">
      <c r="A771" s="532"/>
      <c r="B771" s="294" t="s">
        <v>342</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6">Z770</f>
        <v>0</v>
      </c>
      <c r="AA771" s="411">
        <f t="shared" ref="AA771" si="2287">AA770</f>
        <v>0</v>
      </c>
      <c r="AB771" s="411">
        <f t="shared" ref="AB771" si="2288">AB770</f>
        <v>0</v>
      </c>
      <c r="AC771" s="411">
        <f t="shared" ref="AC771" si="2289">AC770</f>
        <v>0</v>
      </c>
      <c r="AD771" s="411">
        <f t="shared" ref="AD771" si="2290">AD770</f>
        <v>0</v>
      </c>
      <c r="AE771" s="411">
        <f t="shared" ref="AE771" si="2291">AE770</f>
        <v>0</v>
      </c>
      <c r="AF771" s="411">
        <f t="shared" ref="AF771" si="2292">AF770</f>
        <v>0</v>
      </c>
      <c r="AG771" s="411">
        <f t="shared" ref="AG771" si="2293">AG770</f>
        <v>0</v>
      </c>
      <c r="AH771" s="411">
        <f t="shared" ref="AH771" si="2294">AH770</f>
        <v>0</v>
      </c>
      <c r="AI771" s="411">
        <f t="shared" ref="AI771" si="2295">AI770</f>
        <v>0</v>
      </c>
      <c r="AJ771" s="411">
        <f t="shared" ref="AJ771" si="2296">AJ770</f>
        <v>0</v>
      </c>
      <c r="AK771" s="411">
        <f t="shared" ref="AK771" si="2297">AK770</f>
        <v>0</v>
      </c>
      <c r="AL771" s="411">
        <f t="shared" ref="AL771" si="2298">AL770</f>
        <v>0</v>
      </c>
      <c r="AM771" s="297"/>
    </row>
    <row r="772" spans="1:39" ht="15.6"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t="15"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t="15" outlineLevel="1">
      <c r="A774" s="532"/>
      <c r="B774" s="294" t="s">
        <v>342</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299">Z773</f>
        <v>0</v>
      </c>
      <c r="AA774" s="411">
        <f t="shared" ref="AA774" si="2300">AA773</f>
        <v>0</v>
      </c>
      <c r="AB774" s="411">
        <f t="shared" ref="AB774" si="2301">AB773</f>
        <v>0</v>
      </c>
      <c r="AC774" s="411">
        <f t="shared" ref="AC774" si="2302">AC773</f>
        <v>0</v>
      </c>
      <c r="AD774" s="411">
        <f t="shared" ref="AD774" si="2303">AD773</f>
        <v>0</v>
      </c>
      <c r="AE774" s="411">
        <f t="shared" ref="AE774" si="2304">AE773</f>
        <v>0</v>
      </c>
      <c r="AF774" s="411">
        <f t="shared" ref="AF774" si="2305">AF773</f>
        <v>0</v>
      </c>
      <c r="AG774" s="411">
        <f t="shared" ref="AG774" si="2306">AG773</f>
        <v>0</v>
      </c>
      <c r="AH774" s="411">
        <f t="shared" ref="AH774" si="2307">AH773</f>
        <v>0</v>
      </c>
      <c r="AI774" s="411">
        <f t="shared" ref="AI774" si="2308">AI773</f>
        <v>0</v>
      </c>
      <c r="AJ774" s="411">
        <f t="shared" ref="AJ774" si="2309">AJ773</f>
        <v>0</v>
      </c>
      <c r="AK774" s="411">
        <f t="shared" ref="AK774" si="2310">AK773</f>
        <v>0</v>
      </c>
      <c r="AL774" s="411">
        <f t="shared" ref="AL774" si="2311">AL773</f>
        <v>0</v>
      </c>
      <c r="AM774" s="297"/>
    </row>
    <row r="775" spans="1:39" ht="15.6"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t="15"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t="15" outlineLevel="1">
      <c r="A777" s="532"/>
      <c r="B777" s="294" t="s">
        <v>342</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2">Z776</f>
        <v>0</v>
      </c>
      <c r="AA777" s="411">
        <f t="shared" ref="AA777" si="2313">AA776</f>
        <v>0</v>
      </c>
      <c r="AB777" s="411">
        <f t="shared" ref="AB777" si="2314">AB776</f>
        <v>0</v>
      </c>
      <c r="AC777" s="411">
        <f t="shared" ref="AC777" si="2315">AC776</f>
        <v>0</v>
      </c>
      <c r="AD777" s="411">
        <f t="shared" ref="AD777" si="2316">AD776</f>
        <v>0</v>
      </c>
      <c r="AE777" s="411">
        <f t="shared" ref="AE777" si="2317">AE776</f>
        <v>0</v>
      </c>
      <c r="AF777" s="411">
        <f t="shared" ref="AF777" si="2318">AF776</f>
        <v>0</v>
      </c>
      <c r="AG777" s="411">
        <f t="shared" ref="AG777" si="2319">AG776</f>
        <v>0</v>
      </c>
      <c r="AH777" s="411">
        <f t="shared" ref="AH777" si="2320">AH776</f>
        <v>0</v>
      </c>
      <c r="AI777" s="411">
        <f t="shared" ref="AI777" si="2321">AI776</f>
        <v>0</v>
      </c>
      <c r="AJ777" s="411">
        <f t="shared" ref="AJ777" si="2322">AJ776</f>
        <v>0</v>
      </c>
      <c r="AK777" s="411">
        <f t="shared" ref="AK777" si="2323">AK776</f>
        <v>0</v>
      </c>
      <c r="AL777" s="411">
        <f t="shared" ref="AL777" si="2324">AL776</f>
        <v>0</v>
      </c>
      <c r="AM777" s="297"/>
    </row>
    <row r="778" spans="1:39" ht="15"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t="15" outlineLevel="1">
      <c r="A779" s="532">
        <v>4</v>
      </c>
      <c r="B779" s="520" t="s">
        <v>675</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t="15" outlineLevel="1">
      <c r="A780" s="532"/>
      <c r="B780" s="294" t="s">
        <v>342</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5">Z779</f>
        <v>0</v>
      </c>
      <c r="AA780" s="411">
        <f t="shared" ref="AA780" si="2326">AA779</f>
        <v>0</v>
      </c>
      <c r="AB780" s="411">
        <f t="shared" ref="AB780" si="2327">AB779</f>
        <v>0</v>
      </c>
      <c r="AC780" s="411">
        <f t="shared" ref="AC780" si="2328">AC779</f>
        <v>0</v>
      </c>
      <c r="AD780" s="411">
        <f t="shared" ref="AD780" si="2329">AD779</f>
        <v>0</v>
      </c>
      <c r="AE780" s="411">
        <f t="shared" ref="AE780" si="2330">AE779</f>
        <v>0</v>
      </c>
      <c r="AF780" s="411">
        <f t="shared" ref="AF780" si="2331">AF779</f>
        <v>0</v>
      </c>
      <c r="AG780" s="411">
        <f t="shared" ref="AG780" si="2332">AG779</f>
        <v>0</v>
      </c>
      <c r="AH780" s="411">
        <f t="shared" ref="AH780" si="2333">AH779</f>
        <v>0</v>
      </c>
      <c r="AI780" s="411">
        <f t="shared" ref="AI780" si="2334">AI779</f>
        <v>0</v>
      </c>
      <c r="AJ780" s="411">
        <f t="shared" ref="AJ780" si="2335">AJ779</f>
        <v>0</v>
      </c>
      <c r="AK780" s="411">
        <f t="shared" ref="AK780" si="2336">AK779</f>
        <v>0</v>
      </c>
      <c r="AL780" s="411">
        <f t="shared" ref="AL780" si="2337">AL779</f>
        <v>0</v>
      </c>
      <c r="AM780" s="297"/>
    </row>
    <row r="781" spans="1:39" ht="15"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customHeight="1" outlineLevel="1">
      <c r="A783" s="532"/>
      <c r="B783" s="294" t="s">
        <v>342</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38">Z782</f>
        <v>0</v>
      </c>
      <c r="AA783" s="411">
        <f t="shared" ref="AA783" si="2339">AA782</f>
        <v>0</v>
      </c>
      <c r="AB783" s="411">
        <f t="shared" ref="AB783" si="2340">AB782</f>
        <v>0</v>
      </c>
      <c r="AC783" s="411">
        <f t="shared" ref="AC783" si="2341">AC782</f>
        <v>0</v>
      </c>
      <c r="AD783" s="411">
        <f t="shared" ref="AD783" si="2342">AD782</f>
        <v>0</v>
      </c>
      <c r="AE783" s="411">
        <f t="shared" ref="AE783" si="2343">AE782</f>
        <v>0</v>
      </c>
      <c r="AF783" s="411">
        <f t="shared" ref="AF783" si="2344">AF782</f>
        <v>0</v>
      </c>
      <c r="AG783" s="411">
        <f t="shared" ref="AG783" si="2345">AG782</f>
        <v>0</v>
      </c>
      <c r="AH783" s="411">
        <f t="shared" ref="AH783" si="2346">AH782</f>
        <v>0</v>
      </c>
      <c r="AI783" s="411">
        <f t="shared" ref="AI783" si="2347">AI782</f>
        <v>0</v>
      </c>
      <c r="AJ783" s="411">
        <f t="shared" ref="AJ783" si="2348">AJ782</f>
        <v>0</v>
      </c>
      <c r="AK783" s="411">
        <f t="shared" ref="AK783" si="2349">AK782</f>
        <v>0</v>
      </c>
      <c r="AL783" s="411">
        <f t="shared" ref="AL783" si="2350">AL782</f>
        <v>0</v>
      </c>
      <c r="AM783" s="297"/>
    </row>
    <row r="784" spans="1:39" ht="15"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6"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t="15"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t="15" outlineLevel="1">
      <c r="A787" s="532"/>
      <c r="B787" s="294" t="s">
        <v>342</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1">Z786</f>
        <v>0</v>
      </c>
      <c r="AA787" s="411">
        <f t="shared" ref="AA787" si="2352">AA786</f>
        <v>0</v>
      </c>
      <c r="AB787" s="411">
        <f t="shared" ref="AB787" si="2353">AB786</f>
        <v>0</v>
      </c>
      <c r="AC787" s="411">
        <f t="shared" ref="AC787" si="2354">AC786</f>
        <v>0</v>
      </c>
      <c r="AD787" s="411">
        <f t="shared" ref="AD787" si="2355">AD786</f>
        <v>0</v>
      </c>
      <c r="AE787" s="411">
        <f t="shared" ref="AE787" si="2356">AE786</f>
        <v>0</v>
      </c>
      <c r="AF787" s="411">
        <f t="shared" ref="AF787" si="2357">AF786</f>
        <v>0</v>
      </c>
      <c r="AG787" s="411">
        <f t="shared" ref="AG787" si="2358">AG786</f>
        <v>0</v>
      </c>
      <c r="AH787" s="411">
        <f t="shared" ref="AH787" si="2359">AH786</f>
        <v>0</v>
      </c>
      <c r="AI787" s="411">
        <f t="shared" ref="AI787" si="2360">AI786</f>
        <v>0</v>
      </c>
      <c r="AJ787" s="411">
        <f t="shared" ref="AJ787" si="2361">AJ786</f>
        <v>0</v>
      </c>
      <c r="AK787" s="411">
        <f t="shared" ref="AK787" si="2362">AK786</f>
        <v>0</v>
      </c>
      <c r="AL787" s="411">
        <f t="shared" ref="AL787" si="2363">AL786</f>
        <v>0</v>
      </c>
      <c r="AM787" s="311"/>
    </row>
    <row r="788" spans="1:39" ht="15"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t="15" outlineLevel="1">
      <c r="A790" s="532"/>
      <c r="B790" s="294" t="s">
        <v>342</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4">Z789</f>
        <v>0</v>
      </c>
      <c r="AA790" s="411">
        <f t="shared" ref="AA790" si="2365">AA789</f>
        <v>0</v>
      </c>
      <c r="AB790" s="411">
        <f t="shared" ref="AB790" si="2366">AB789</f>
        <v>0</v>
      </c>
      <c r="AC790" s="411">
        <f t="shared" ref="AC790" si="2367">AC789</f>
        <v>0</v>
      </c>
      <c r="AD790" s="411">
        <f t="shared" ref="AD790" si="2368">AD789</f>
        <v>0</v>
      </c>
      <c r="AE790" s="411">
        <f t="shared" ref="AE790" si="2369">AE789</f>
        <v>0</v>
      </c>
      <c r="AF790" s="411">
        <f t="shared" ref="AF790" si="2370">AF789</f>
        <v>0</v>
      </c>
      <c r="AG790" s="411">
        <f t="shared" ref="AG790" si="2371">AG789</f>
        <v>0</v>
      </c>
      <c r="AH790" s="411">
        <f t="shared" ref="AH790" si="2372">AH789</f>
        <v>0</v>
      </c>
      <c r="AI790" s="411">
        <f t="shared" ref="AI790" si="2373">AI789</f>
        <v>0</v>
      </c>
      <c r="AJ790" s="411">
        <f t="shared" ref="AJ790" si="2374">AJ789</f>
        <v>0</v>
      </c>
      <c r="AK790" s="411">
        <f t="shared" ref="AK790" si="2375">AK789</f>
        <v>0</v>
      </c>
      <c r="AL790" s="411">
        <f t="shared" ref="AL790" si="2376">AL789</f>
        <v>0</v>
      </c>
      <c r="AM790" s="311"/>
    </row>
    <row r="791" spans="1:39" ht="15"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t="15" outlineLevel="1">
      <c r="A793" s="532"/>
      <c r="B793" s="294" t="s">
        <v>342</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7">Z792</f>
        <v>0</v>
      </c>
      <c r="AA793" s="411">
        <f t="shared" ref="AA793" si="2378">AA792</f>
        <v>0</v>
      </c>
      <c r="AB793" s="411">
        <f t="shared" ref="AB793" si="2379">AB792</f>
        <v>0</v>
      </c>
      <c r="AC793" s="411">
        <f t="shared" ref="AC793" si="2380">AC792</f>
        <v>0</v>
      </c>
      <c r="AD793" s="411">
        <f t="shared" ref="AD793" si="2381">AD792</f>
        <v>0</v>
      </c>
      <c r="AE793" s="411">
        <f t="shared" ref="AE793" si="2382">AE792</f>
        <v>0</v>
      </c>
      <c r="AF793" s="411">
        <f t="shared" ref="AF793" si="2383">AF792</f>
        <v>0</v>
      </c>
      <c r="AG793" s="411">
        <f t="shared" ref="AG793" si="2384">AG792</f>
        <v>0</v>
      </c>
      <c r="AH793" s="411">
        <f t="shared" ref="AH793" si="2385">AH792</f>
        <v>0</v>
      </c>
      <c r="AI793" s="411">
        <f t="shared" ref="AI793" si="2386">AI792</f>
        <v>0</v>
      </c>
      <c r="AJ793" s="411">
        <f t="shared" ref="AJ793" si="2387">AJ792</f>
        <v>0</v>
      </c>
      <c r="AK793" s="411">
        <f t="shared" ref="AK793" si="2388">AK792</f>
        <v>0</v>
      </c>
      <c r="AL793" s="411">
        <f t="shared" ref="AL793" si="2389">AL792</f>
        <v>0</v>
      </c>
      <c r="AM793" s="311"/>
    </row>
    <row r="794" spans="1:39" ht="15"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t="15" outlineLevel="1">
      <c r="A796" s="532"/>
      <c r="B796" s="294" t="s">
        <v>342</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0">Z795</f>
        <v>0</v>
      </c>
      <c r="AA796" s="411">
        <f t="shared" ref="AA796" si="2391">AA795</f>
        <v>0</v>
      </c>
      <c r="AB796" s="411">
        <f t="shared" ref="AB796" si="2392">AB795</f>
        <v>0</v>
      </c>
      <c r="AC796" s="411">
        <f t="shared" ref="AC796" si="2393">AC795</f>
        <v>0</v>
      </c>
      <c r="AD796" s="411">
        <f t="shared" ref="AD796" si="2394">AD795</f>
        <v>0</v>
      </c>
      <c r="AE796" s="411">
        <f t="shared" ref="AE796" si="2395">AE795</f>
        <v>0</v>
      </c>
      <c r="AF796" s="411">
        <f t="shared" ref="AF796" si="2396">AF795</f>
        <v>0</v>
      </c>
      <c r="AG796" s="411">
        <f t="shared" ref="AG796" si="2397">AG795</f>
        <v>0</v>
      </c>
      <c r="AH796" s="411">
        <f t="shared" ref="AH796" si="2398">AH795</f>
        <v>0</v>
      </c>
      <c r="AI796" s="411">
        <f t="shared" ref="AI796" si="2399">AI795</f>
        <v>0</v>
      </c>
      <c r="AJ796" s="411">
        <f t="shared" ref="AJ796" si="2400">AJ795</f>
        <v>0</v>
      </c>
      <c r="AK796" s="411">
        <f t="shared" ref="AK796" si="2401">AK795</f>
        <v>0</v>
      </c>
      <c r="AL796" s="411">
        <f t="shared" ref="AL796" si="2402">AL795</f>
        <v>0</v>
      </c>
      <c r="AM796" s="311"/>
    </row>
    <row r="797" spans="1:39" ht="15"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t="15" outlineLevel="1">
      <c r="A799" s="532"/>
      <c r="B799" s="294" t="s">
        <v>342</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3">Z798</f>
        <v>0</v>
      </c>
      <c r="AA799" s="411">
        <f t="shared" ref="AA799" si="2404">AA798</f>
        <v>0</v>
      </c>
      <c r="AB799" s="411">
        <f t="shared" ref="AB799" si="2405">AB798</f>
        <v>0</v>
      </c>
      <c r="AC799" s="411">
        <f t="shared" ref="AC799" si="2406">AC798</f>
        <v>0</v>
      </c>
      <c r="AD799" s="411">
        <f t="shared" ref="AD799" si="2407">AD798</f>
        <v>0</v>
      </c>
      <c r="AE799" s="411">
        <f t="shared" ref="AE799" si="2408">AE798</f>
        <v>0</v>
      </c>
      <c r="AF799" s="411">
        <f t="shared" ref="AF799" si="2409">AF798</f>
        <v>0</v>
      </c>
      <c r="AG799" s="411">
        <f t="shared" ref="AG799" si="2410">AG798</f>
        <v>0</v>
      </c>
      <c r="AH799" s="411">
        <f t="shared" ref="AH799" si="2411">AH798</f>
        <v>0</v>
      </c>
      <c r="AI799" s="411">
        <f t="shared" ref="AI799" si="2412">AI798</f>
        <v>0</v>
      </c>
      <c r="AJ799" s="411">
        <f t="shared" ref="AJ799" si="2413">AJ798</f>
        <v>0</v>
      </c>
      <c r="AK799" s="411">
        <f t="shared" ref="AK799" si="2414">AK798</f>
        <v>0</v>
      </c>
      <c r="AL799" s="411">
        <f t="shared" ref="AL799" si="2415">AL798</f>
        <v>0</v>
      </c>
      <c r="AM799" s="311"/>
    </row>
    <row r="800" spans="1:39" ht="15"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6"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t="15" outlineLevel="1">
      <c r="A803" s="532"/>
      <c r="B803" s="294" t="s">
        <v>342</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6">Z802</f>
        <v>0</v>
      </c>
      <c r="AA803" s="411">
        <f t="shared" ref="AA803" si="2417">AA802</f>
        <v>0</v>
      </c>
      <c r="AB803" s="411">
        <f t="shared" ref="AB803" si="2418">AB802</f>
        <v>0</v>
      </c>
      <c r="AC803" s="411">
        <f t="shared" ref="AC803" si="2419">AC802</f>
        <v>0</v>
      </c>
      <c r="AD803" s="411">
        <f t="shared" ref="AD803" si="2420">AD802</f>
        <v>0</v>
      </c>
      <c r="AE803" s="411">
        <f t="shared" ref="AE803" si="2421">AE802</f>
        <v>0</v>
      </c>
      <c r="AF803" s="411">
        <f t="shared" ref="AF803" si="2422">AF802</f>
        <v>0</v>
      </c>
      <c r="AG803" s="411">
        <f t="shared" ref="AG803" si="2423">AG802</f>
        <v>0</v>
      </c>
      <c r="AH803" s="411">
        <f t="shared" ref="AH803" si="2424">AH802</f>
        <v>0</v>
      </c>
      <c r="AI803" s="411">
        <f t="shared" ref="AI803" si="2425">AI802</f>
        <v>0</v>
      </c>
      <c r="AJ803" s="411">
        <f t="shared" ref="AJ803" si="2426">AJ802</f>
        <v>0</v>
      </c>
      <c r="AK803" s="411">
        <f t="shared" ref="AK803" si="2427">AK802</f>
        <v>0</v>
      </c>
      <c r="AL803" s="411">
        <f t="shared" ref="AL803" si="2428">AL802</f>
        <v>0</v>
      </c>
      <c r="AM803" s="297"/>
    </row>
    <row r="804" spans="1:39" ht="15"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30"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t="15" outlineLevel="1">
      <c r="A806" s="532"/>
      <c r="B806" s="294" t="s">
        <v>342</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29">Z805</f>
        <v>0</v>
      </c>
      <c r="AA806" s="411">
        <f t="shared" ref="AA806" si="2430">AA805</f>
        <v>0</v>
      </c>
      <c r="AB806" s="411">
        <f t="shared" ref="AB806" si="2431">AB805</f>
        <v>0</v>
      </c>
      <c r="AC806" s="411">
        <f t="shared" ref="AC806" si="2432">AC805</f>
        <v>0</v>
      </c>
      <c r="AD806" s="411">
        <f t="shared" ref="AD806" si="2433">AD805</f>
        <v>0</v>
      </c>
      <c r="AE806" s="411">
        <f t="shared" ref="AE806" si="2434">AE805</f>
        <v>0</v>
      </c>
      <c r="AF806" s="411">
        <f t="shared" ref="AF806" si="2435">AF805</f>
        <v>0</v>
      </c>
      <c r="AG806" s="411">
        <f t="shared" ref="AG806" si="2436">AG805</f>
        <v>0</v>
      </c>
      <c r="AH806" s="411">
        <f t="shared" ref="AH806" si="2437">AH805</f>
        <v>0</v>
      </c>
      <c r="AI806" s="411">
        <f t="shared" ref="AI806" si="2438">AI805</f>
        <v>0</v>
      </c>
      <c r="AJ806" s="411">
        <f t="shared" ref="AJ806" si="2439">AJ805</f>
        <v>0</v>
      </c>
      <c r="AK806" s="411">
        <f t="shared" ref="AK806" si="2440">AK805</f>
        <v>0</v>
      </c>
      <c r="AL806" s="411">
        <f t="shared" ref="AL806" si="2441">AL805</f>
        <v>0</v>
      </c>
      <c r="AM806" s="297"/>
    </row>
    <row r="807" spans="1:39" ht="15"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t="15" outlineLevel="1">
      <c r="A809" s="532"/>
      <c r="B809" s="294" t="s">
        <v>342</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2">Z808</f>
        <v>0</v>
      </c>
      <c r="AA809" s="411">
        <f t="shared" ref="AA809" si="2443">AA808</f>
        <v>0</v>
      </c>
      <c r="AB809" s="411">
        <f t="shared" ref="AB809" si="2444">AB808</f>
        <v>0</v>
      </c>
      <c r="AC809" s="411">
        <f t="shared" ref="AC809" si="2445">AC808</f>
        <v>0</v>
      </c>
      <c r="AD809" s="411">
        <f t="shared" ref="AD809" si="2446">AD808</f>
        <v>0</v>
      </c>
      <c r="AE809" s="411">
        <f t="shared" ref="AE809" si="2447">AE808</f>
        <v>0</v>
      </c>
      <c r="AF809" s="411">
        <f t="shared" ref="AF809" si="2448">AF808</f>
        <v>0</v>
      </c>
      <c r="AG809" s="411">
        <f t="shared" ref="AG809" si="2449">AG808</f>
        <v>0</v>
      </c>
      <c r="AH809" s="411">
        <f t="shared" ref="AH809" si="2450">AH808</f>
        <v>0</v>
      </c>
      <c r="AI809" s="411">
        <f t="shared" ref="AI809" si="2451">AI808</f>
        <v>0</v>
      </c>
      <c r="AJ809" s="411">
        <f t="shared" ref="AJ809" si="2452">AJ808</f>
        <v>0</v>
      </c>
      <c r="AK809" s="411">
        <f t="shared" ref="AK809" si="2453">AK808</f>
        <v>0</v>
      </c>
      <c r="AL809" s="411">
        <f t="shared" ref="AL809" si="2454">AL808</f>
        <v>0</v>
      </c>
      <c r="AM809" s="306"/>
    </row>
    <row r="810" spans="1:39" ht="15"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6"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t="15"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t="15" outlineLevel="1">
      <c r="A813" s="532"/>
      <c r="B813" s="294" t="s">
        <v>342</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5">Z812</f>
        <v>0</v>
      </c>
      <c r="AA813" s="411">
        <f t="shared" ref="AA813" si="2456">AA812</f>
        <v>0</v>
      </c>
      <c r="AB813" s="411">
        <f t="shared" ref="AB813" si="2457">AB812</f>
        <v>0</v>
      </c>
      <c r="AC813" s="411">
        <f t="shared" ref="AC813" si="2458">AC812</f>
        <v>0</v>
      </c>
      <c r="AD813" s="411">
        <f t="shared" ref="AD813" si="2459">AD812</f>
        <v>0</v>
      </c>
      <c r="AE813" s="411">
        <f t="shared" ref="AE813" si="2460">AE812</f>
        <v>0</v>
      </c>
      <c r="AF813" s="411">
        <f t="shared" ref="AF813" si="2461">AF812</f>
        <v>0</v>
      </c>
      <c r="AG813" s="411">
        <f t="shared" ref="AG813" si="2462">AG812</f>
        <v>0</v>
      </c>
      <c r="AH813" s="411">
        <f t="shared" ref="AH813" si="2463">AH812</f>
        <v>0</v>
      </c>
      <c r="AI813" s="411">
        <f t="shared" ref="AI813" si="2464">AI812</f>
        <v>0</v>
      </c>
      <c r="AJ813" s="411">
        <f t="shared" ref="AJ813" si="2465">AJ812</f>
        <v>0</v>
      </c>
      <c r="AK813" s="411">
        <f t="shared" ref="AK813" si="2466">AK812</f>
        <v>0</v>
      </c>
      <c r="AL813" s="411">
        <f t="shared" ref="AL813" si="2467">AL812</f>
        <v>0</v>
      </c>
      <c r="AM813" s="297"/>
    </row>
    <row r="814" spans="1:39" ht="15"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6"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t="15"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t="15" outlineLevel="1">
      <c r="A817" s="532"/>
      <c r="B817" s="294" t="s">
        <v>342</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68">Z816</f>
        <v>0</v>
      </c>
      <c r="AA817" s="411">
        <f t="shared" si="2468"/>
        <v>0</v>
      </c>
      <c r="AB817" s="411">
        <f t="shared" si="2468"/>
        <v>0</v>
      </c>
      <c r="AC817" s="411">
        <f t="shared" si="2468"/>
        <v>0</v>
      </c>
      <c r="AD817" s="411">
        <f t="shared" si="2468"/>
        <v>0</v>
      </c>
      <c r="AE817" s="411">
        <f t="shared" si="2468"/>
        <v>0</v>
      </c>
      <c r="AF817" s="411">
        <f t="shared" si="2468"/>
        <v>0</v>
      </c>
      <c r="AG817" s="411">
        <f t="shared" si="2468"/>
        <v>0</v>
      </c>
      <c r="AH817" s="411">
        <f t="shared" si="2468"/>
        <v>0</v>
      </c>
      <c r="AI817" s="411">
        <f t="shared" si="2468"/>
        <v>0</v>
      </c>
      <c r="AJ817" s="411">
        <f t="shared" si="2468"/>
        <v>0</v>
      </c>
      <c r="AK817" s="411">
        <f t="shared" si="2468"/>
        <v>0</v>
      </c>
      <c r="AL817" s="411">
        <f t="shared" si="2468"/>
        <v>0</v>
      </c>
      <c r="AM817" s="297"/>
    </row>
    <row r="818" spans="1:39" ht="15"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t="15"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t="15" outlineLevel="1">
      <c r="A820" s="532"/>
      <c r="B820" s="294" t="s">
        <v>342</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69">Z819</f>
        <v>0</v>
      </c>
      <c r="AA820" s="411">
        <f t="shared" si="2469"/>
        <v>0</v>
      </c>
      <c r="AB820" s="411">
        <f t="shared" si="2469"/>
        <v>0</v>
      </c>
      <c r="AC820" s="411">
        <f t="shared" si="2469"/>
        <v>0</v>
      </c>
      <c r="AD820" s="411">
        <f t="shared" si="2469"/>
        <v>0</v>
      </c>
      <c r="AE820" s="411">
        <f t="shared" si="2469"/>
        <v>0</v>
      </c>
      <c r="AF820" s="411">
        <f t="shared" si="2469"/>
        <v>0</v>
      </c>
      <c r="AG820" s="411">
        <f t="shared" si="2469"/>
        <v>0</v>
      </c>
      <c r="AH820" s="411">
        <f t="shared" si="2469"/>
        <v>0</v>
      </c>
      <c r="AI820" s="411">
        <f t="shared" si="2469"/>
        <v>0</v>
      </c>
      <c r="AJ820" s="411">
        <f t="shared" si="2469"/>
        <v>0</v>
      </c>
      <c r="AK820" s="411">
        <f t="shared" si="2469"/>
        <v>0</v>
      </c>
      <c r="AL820" s="411">
        <f t="shared" si="2469"/>
        <v>0</v>
      </c>
      <c r="AM820" s="297"/>
    </row>
    <row r="821" spans="1:39" s="283" customFormat="1" ht="15"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6"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t="15"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t="15" outlineLevel="1">
      <c r="A824" s="532"/>
      <c r="B824" s="294" t="s">
        <v>342</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0">Z823</f>
        <v>0</v>
      </c>
      <c r="AA824" s="411">
        <f t="shared" si="2470"/>
        <v>0</v>
      </c>
      <c r="AB824" s="411">
        <f t="shared" si="2470"/>
        <v>0</v>
      </c>
      <c r="AC824" s="411">
        <f t="shared" si="2470"/>
        <v>0</v>
      </c>
      <c r="AD824" s="411">
        <f t="shared" si="2470"/>
        <v>0</v>
      </c>
      <c r="AE824" s="411">
        <f t="shared" si="2470"/>
        <v>0</v>
      </c>
      <c r="AF824" s="411">
        <f t="shared" si="2470"/>
        <v>0</v>
      </c>
      <c r="AG824" s="411">
        <f t="shared" si="2470"/>
        <v>0</v>
      </c>
      <c r="AH824" s="411">
        <f t="shared" si="2470"/>
        <v>0</v>
      </c>
      <c r="AI824" s="411">
        <f t="shared" si="2470"/>
        <v>0</v>
      </c>
      <c r="AJ824" s="411">
        <f t="shared" si="2470"/>
        <v>0</v>
      </c>
      <c r="AK824" s="411">
        <f t="shared" si="2470"/>
        <v>0</v>
      </c>
      <c r="AL824" s="411">
        <f t="shared" si="2470"/>
        <v>0</v>
      </c>
      <c r="AM824" s="306"/>
    </row>
    <row r="825" spans="1:39" ht="15"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t="15"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t="15" outlineLevel="1">
      <c r="A827" s="532"/>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1">Z826</f>
        <v>0</v>
      </c>
      <c r="AA827" s="411">
        <f t="shared" si="2471"/>
        <v>0</v>
      </c>
      <c r="AB827" s="411">
        <f t="shared" si="2471"/>
        <v>0</v>
      </c>
      <c r="AC827" s="411">
        <f t="shared" si="2471"/>
        <v>0</v>
      </c>
      <c r="AD827" s="411">
        <f t="shared" si="2471"/>
        <v>0</v>
      </c>
      <c r="AE827" s="411">
        <f t="shared" si="2471"/>
        <v>0</v>
      </c>
      <c r="AF827" s="411">
        <f t="shared" si="2471"/>
        <v>0</v>
      </c>
      <c r="AG827" s="411">
        <f t="shared" si="2471"/>
        <v>0</v>
      </c>
      <c r="AH827" s="411">
        <f t="shared" si="2471"/>
        <v>0</v>
      </c>
      <c r="AI827" s="411">
        <f t="shared" si="2471"/>
        <v>0</v>
      </c>
      <c r="AJ827" s="411">
        <f t="shared" si="2471"/>
        <v>0</v>
      </c>
      <c r="AK827" s="411">
        <f t="shared" si="2471"/>
        <v>0</v>
      </c>
      <c r="AL827" s="411">
        <f t="shared" si="2471"/>
        <v>0</v>
      </c>
      <c r="AM827" s="306"/>
    </row>
    <row r="828" spans="1:39" ht="15"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t="15"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t="15" outlineLevel="1">
      <c r="A830" s="532"/>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2">Z829</f>
        <v>0</v>
      </c>
      <c r="AA830" s="411">
        <f t="shared" si="2472"/>
        <v>0</v>
      </c>
      <c r="AB830" s="411">
        <f t="shared" si="2472"/>
        <v>0</v>
      </c>
      <c r="AC830" s="411">
        <f t="shared" si="2472"/>
        <v>0</v>
      </c>
      <c r="AD830" s="411">
        <f t="shared" si="2472"/>
        <v>0</v>
      </c>
      <c r="AE830" s="411">
        <f t="shared" si="2472"/>
        <v>0</v>
      </c>
      <c r="AF830" s="411">
        <f t="shared" si="2472"/>
        <v>0</v>
      </c>
      <c r="AG830" s="411">
        <f t="shared" si="2472"/>
        <v>0</v>
      </c>
      <c r="AH830" s="411">
        <f t="shared" si="2472"/>
        <v>0</v>
      </c>
      <c r="AI830" s="411">
        <f t="shared" si="2472"/>
        <v>0</v>
      </c>
      <c r="AJ830" s="411">
        <f t="shared" si="2472"/>
        <v>0</v>
      </c>
      <c r="AK830" s="411">
        <f t="shared" si="2472"/>
        <v>0</v>
      </c>
      <c r="AL830" s="411">
        <f t="shared" si="2472"/>
        <v>0</v>
      </c>
      <c r="AM830" s="297"/>
    </row>
    <row r="831" spans="1:39" ht="15"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t="15"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t="15" outlineLevel="1">
      <c r="A833" s="532"/>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3">Z832</f>
        <v>0</v>
      </c>
      <c r="AA833" s="411">
        <f t="shared" si="2473"/>
        <v>0</v>
      </c>
      <c r="AB833" s="411">
        <f t="shared" si="2473"/>
        <v>0</v>
      </c>
      <c r="AC833" s="411">
        <f t="shared" si="2473"/>
        <v>0</v>
      </c>
      <c r="AD833" s="411">
        <f t="shared" si="2473"/>
        <v>0</v>
      </c>
      <c r="AE833" s="411">
        <f t="shared" si="2473"/>
        <v>0</v>
      </c>
      <c r="AF833" s="411">
        <f t="shared" si="2473"/>
        <v>0</v>
      </c>
      <c r="AG833" s="411">
        <f t="shared" si="2473"/>
        <v>0</v>
      </c>
      <c r="AH833" s="411">
        <f t="shared" si="2473"/>
        <v>0</v>
      </c>
      <c r="AI833" s="411">
        <f t="shared" si="2473"/>
        <v>0</v>
      </c>
      <c r="AJ833" s="411">
        <f t="shared" si="2473"/>
        <v>0</v>
      </c>
      <c r="AK833" s="411">
        <f t="shared" si="2473"/>
        <v>0</v>
      </c>
      <c r="AL833" s="411">
        <f t="shared" si="2473"/>
        <v>0</v>
      </c>
      <c r="AM833" s="306"/>
    </row>
    <row r="834" spans="1:39" ht="15.6"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6"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6"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t="15"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t="15" outlineLevel="1">
      <c r="A838" s="532"/>
      <c r="B838" s="294" t="s">
        <v>342</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4">Z837</f>
        <v>0</v>
      </c>
      <c r="AA838" s="411">
        <f t="shared" ref="AA838" si="2475">AA837</f>
        <v>0</v>
      </c>
      <c r="AB838" s="411">
        <f t="shared" ref="AB838" si="2476">AB837</f>
        <v>0</v>
      </c>
      <c r="AC838" s="411">
        <f t="shared" ref="AC838" si="2477">AC837</f>
        <v>0</v>
      </c>
      <c r="AD838" s="411">
        <f t="shared" ref="AD838" si="2478">AD837</f>
        <v>0</v>
      </c>
      <c r="AE838" s="411">
        <f t="shared" ref="AE838" si="2479">AE837</f>
        <v>0</v>
      </c>
      <c r="AF838" s="411">
        <f t="shared" ref="AF838" si="2480">AF837</f>
        <v>0</v>
      </c>
      <c r="AG838" s="411">
        <f t="shared" ref="AG838" si="2481">AG837</f>
        <v>0</v>
      </c>
      <c r="AH838" s="411">
        <f t="shared" ref="AH838" si="2482">AH837</f>
        <v>0</v>
      </c>
      <c r="AI838" s="411">
        <f t="shared" ref="AI838" si="2483">AI837</f>
        <v>0</v>
      </c>
      <c r="AJ838" s="411">
        <f t="shared" ref="AJ838" si="2484">AJ837</f>
        <v>0</v>
      </c>
      <c r="AK838" s="411">
        <f t="shared" ref="AK838" si="2485">AK837</f>
        <v>0</v>
      </c>
      <c r="AL838" s="411">
        <f t="shared" ref="AL838" si="2486">AL837</f>
        <v>0</v>
      </c>
      <c r="AM838" s="306"/>
    </row>
    <row r="839" spans="1:39" ht="15"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t="15" outlineLevel="1">
      <c r="A841" s="532"/>
      <c r="B841" s="294" t="s">
        <v>342</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7">Z840</f>
        <v>0</v>
      </c>
      <c r="AA841" s="411">
        <f t="shared" ref="AA841" si="2488">AA840</f>
        <v>0</v>
      </c>
      <c r="AB841" s="411">
        <f t="shared" ref="AB841" si="2489">AB840</f>
        <v>0</v>
      </c>
      <c r="AC841" s="411">
        <f t="shared" ref="AC841" si="2490">AC840</f>
        <v>0</v>
      </c>
      <c r="AD841" s="411">
        <f t="shared" ref="AD841" si="2491">AD840</f>
        <v>0</v>
      </c>
      <c r="AE841" s="411">
        <f t="shared" ref="AE841" si="2492">AE840</f>
        <v>0</v>
      </c>
      <c r="AF841" s="411">
        <f t="shared" ref="AF841" si="2493">AF840</f>
        <v>0</v>
      </c>
      <c r="AG841" s="411">
        <f t="shared" ref="AG841" si="2494">AG840</f>
        <v>0</v>
      </c>
      <c r="AH841" s="411">
        <f t="shared" ref="AH841" si="2495">AH840</f>
        <v>0</v>
      </c>
      <c r="AI841" s="411">
        <f t="shared" ref="AI841" si="2496">AI840</f>
        <v>0</v>
      </c>
      <c r="AJ841" s="411">
        <f t="shared" ref="AJ841" si="2497">AJ840</f>
        <v>0</v>
      </c>
      <c r="AK841" s="411">
        <f t="shared" ref="AK841" si="2498">AK840</f>
        <v>0</v>
      </c>
      <c r="AL841" s="411">
        <f t="shared" ref="AL841" si="2499">AL840</f>
        <v>0</v>
      </c>
      <c r="AM841" s="306"/>
    </row>
    <row r="842" spans="1:39" ht="15"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t="15" outlineLevel="1">
      <c r="A844" s="532"/>
      <c r="B844" s="294" t="s">
        <v>342</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0">Z843</f>
        <v>0</v>
      </c>
      <c r="AA844" s="411">
        <f t="shared" ref="AA844" si="2501">AA843</f>
        <v>0</v>
      </c>
      <c r="AB844" s="411">
        <f t="shared" ref="AB844" si="2502">AB843</f>
        <v>0</v>
      </c>
      <c r="AC844" s="411">
        <f t="shared" ref="AC844" si="2503">AC843</f>
        <v>0</v>
      </c>
      <c r="AD844" s="411">
        <f t="shared" ref="AD844" si="2504">AD843</f>
        <v>0</v>
      </c>
      <c r="AE844" s="411">
        <f t="shared" ref="AE844" si="2505">AE843</f>
        <v>0</v>
      </c>
      <c r="AF844" s="411">
        <f t="shared" ref="AF844" si="2506">AF843</f>
        <v>0</v>
      </c>
      <c r="AG844" s="411">
        <f t="shared" ref="AG844" si="2507">AG843</f>
        <v>0</v>
      </c>
      <c r="AH844" s="411">
        <f t="shared" ref="AH844" si="2508">AH843</f>
        <v>0</v>
      </c>
      <c r="AI844" s="411">
        <f t="shared" ref="AI844" si="2509">AI843</f>
        <v>0</v>
      </c>
      <c r="AJ844" s="411">
        <f t="shared" ref="AJ844" si="2510">AJ843</f>
        <v>0</v>
      </c>
      <c r="AK844" s="411">
        <f t="shared" ref="AK844" si="2511">AK843</f>
        <v>0</v>
      </c>
      <c r="AL844" s="411">
        <f t="shared" ref="AL844" si="2512">AL843</f>
        <v>0</v>
      </c>
      <c r="AM844" s="306"/>
    </row>
    <row r="845" spans="1:39" ht="15"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15"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t="15" outlineLevel="1">
      <c r="A847" s="532"/>
      <c r="B847" s="294" t="s">
        <v>342</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3">Z846</f>
        <v>0</v>
      </c>
      <c r="AA847" s="411">
        <f t="shared" ref="AA847" si="2514">AA846</f>
        <v>0</v>
      </c>
      <c r="AB847" s="411">
        <f t="shared" ref="AB847" si="2515">AB846</f>
        <v>0</v>
      </c>
      <c r="AC847" s="411">
        <f t="shared" ref="AC847" si="2516">AC846</f>
        <v>0</v>
      </c>
      <c r="AD847" s="411">
        <f t="shared" ref="AD847" si="2517">AD846</f>
        <v>0</v>
      </c>
      <c r="AE847" s="411">
        <f t="shared" ref="AE847" si="2518">AE846</f>
        <v>0</v>
      </c>
      <c r="AF847" s="411">
        <f t="shared" ref="AF847" si="2519">AF846</f>
        <v>0</v>
      </c>
      <c r="AG847" s="411">
        <f t="shared" ref="AG847" si="2520">AG846</f>
        <v>0</v>
      </c>
      <c r="AH847" s="411">
        <f t="shared" ref="AH847" si="2521">AH846</f>
        <v>0</v>
      </c>
      <c r="AI847" s="411">
        <f t="shared" ref="AI847" si="2522">AI846</f>
        <v>0</v>
      </c>
      <c r="AJ847" s="411">
        <f t="shared" ref="AJ847" si="2523">AJ846</f>
        <v>0</v>
      </c>
      <c r="AK847" s="411">
        <f t="shared" ref="AK847" si="2524">AK846</f>
        <v>0</v>
      </c>
      <c r="AL847" s="411">
        <f t="shared" ref="AL847" si="2525">AL846</f>
        <v>0</v>
      </c>
      <c r="AM847" s="306"/>
    </row>
    <row r="848" spans="1:39" ht="15"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6"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t="15"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t="15" outlineLevel="1">
      <c r="A851" s="532"/>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6">Z850</f>
        <v>0</v>
      </c>
      <c r="AA851" s="411">
        <f t="shared" ref="AA851" si="2527">AA850</f>
        <v>0</v>
      </c>
      <c r="AB851" s="411">
        <f t="shared" ref="AB851" si="2528">AB850</f>
        <v>0</v>
      </c>
      <c r="AC851" s="411">
        <f t="shared" ref="AC851" si="2529">AC850</f>
        <v>0</v>
      </c>
      <c r="AD851" s="411">
        <f t="shared" ref="AD851" si="2530">AD850</f>
        <v>0</v>
      </c>
      <c r="AE851" s="411">
        <f t="shared" ref="AE851" si="2531">AE850</f>
        <v>0</v>
      </c>
      <c r="AF851" s="411">
        <f t="shared" ref="AF851" si="2532">AF850</f>
        <v>0</v>
      </c>
      <c r="AG851" s="411">
        <f t="shared" ref="AG851" si="2533">AG850</f>
        <v>0</v>
      </c>
      <c r="AH851" s="411">
        <f t="shared" ref="AH851" si="2534">AH850</f>
        <v>0</v>
      </c>
      <c r="AI851" s="411">
        <f t="shared" ref="AI851" si="2535">AI850</f>
        <v>0</v>
      </c>
      <c r="AJ851" s="411">
        <f t="shared" ref="AJ851" si="2536">AJ850</f>
        <v>0</v>
      </c>
      <c r="AK851" s="411">
        <f t="shared" ref="AK851" si="2537">AK850</f>
        <v>0</v>
      </c>
      <c r="AL851" s="411">
        <f t="shared" ref="AL851" si="2538">AL850</f>
        <v>0</v>
      </c>
      <c r="AM851" s="306"/>
    </row>
    <row r="852" spans="1:39" ht="15"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t="15"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t="15" outlineLevel="1">
      <c r="A854" s="532"/>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39">Z853</f>
        <v>0</v>
      </c>
      <c r="AA854" s="411">
        <f t="shared" ref="AA854" si="2540">AA853</f>
        <v>0</v>
      </c>
      <c r="AB854" s="411">
        <f t="shared" ref="AB854" si="2541">AB853</f>
        <v>0</v>
      </c>
      <c r="AC854" s="411">
        <f t="shared" ref="AC854" si="2542">AC853</f>
        <v>0</v>
      </c>
      <c r="AD854" s="411">
        <f t="shared" ref="AD854" si="2543">AD853</f>
        <v>0</v>
      </c>
      <c r="AE854" s="411">
        <f t="shared" ref="AE854" si="2544">AE853</f>
        <v>0</v>
      </c>
      <c r="AF854" s="411">
        <f t="shared" ref="AF854" si="2545">AF853</f>
        <v>0</v>
      </c>
      <c r="AG854" s="411">
        <f t="shared" ref="AG854" si="2546">AG853</f>
        <v>0</v>
      </c>
      <c r="AH854" s="411">
        <f t="shared" ref="AH854" si="2547">AH853</f>
        <v>0</v>
      </c>
      <c r="AI854" s="411">
        <f t="shared" ref="AI854" si="2548">AI853</f>
        <v>0</v>
      </c>
      <c r="AJ854" s="411">
        <f t="shared" ref="AJ854" si="2549">AJ853</f>
        <v>0</v>
      </c>
      <c r="AK854" s="411">
        <f t="shared" ref="AK854" si="2550">AK853</f>
        <v>0</v>
      </c>
      <c r="AL854" s="411">
        <f t="shared" ref="AL854" si="2551">AL853</f>
        <v>0</v>
      </c>
      <c r="AM854" s="306"/>
    </row>
    <row r="855" spans="1:39" ht="15"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t="15" outlineLevel="1">
      <c r="A857" s="532"/>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2">Z856</f>
        <v>0</v>
      </c>
      <c r="AA857" s="411">
        <f t="shared" ref="AA857" si="2553">AA856</f>
        <v>0</v>
      </c>
      <c r="AB857" s="411">
        <f t="shared" ref="AB857" si="2554">AB856</f>
        <v>0</v>
      </c>
      <c r="AC857" s="411">
        <f t="shared" ref="AC857" si="2555">AC856</f>
        <v>0</v>
      </c>
      <c r="AD857" s="411">
        <f t="shared" ref="AD857" si="2556">AD856</f>
        <v>0</v>
      </c>
      <c r="AE857" s="411">
        <f t="shared" ref="AE857" si="2557">AE856</f>
        <v>0</v>
      </c>
      <c r="AF857" s="411">
        <f t="shared" ref="AF857" si="2558">AF856</f>
        <v>0</v>
      </c>
      <c r="AG857" s="411">
        <f t="shared" ref="AG857" si="2559">AG856</f>
        <v>0</v>
      </c>
      <c r="AH857" s="411">
        <f t="shared" ref="AH857" si="2560">AH856</f>
        <v>0</v>
      </c>
      <c r="AI857" s="411">
        <f t="shared" ref="AI857" si="2561">AI856</f>
        <v>0</v>
      </c>
      <c r="AJ857" s="411">
        <f t="shared" ref="AJ857" si="2562">AJ856</f>
        <v>0</v>
      </c>
      <c r="AK857" s="411">
        <f t="shared" ref="AK857" si="2563">AK856</f>
        <v>0</v>
      </c>
      <c r="AL857" s="411">
        <f t="shared" ref="AL857" si="2564">AL856</f>
        <v>0</v>
      </c>
      <c r="AM857" s="306"/>
    </row>
    <row r="858" spans="1:39" ht="15"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t="15" outlineLevel="1">
      <c r="A860" s="532"/>
      <c r="B860" s="294" t="s">
        <v>342</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5">Z859</f>
        <v>0</v>
      </c>
      <c r="AA860" s="411">
        <f t="shared" ref="AA860" si="2566">AA859</f>
        <v>0</v>
      </c>
      <c r="AB860" s="411">
        <f t="shared" ref="AB860" si="2567">AB859</f>
        <v>0</v>
      </c>
      <c r="AC860" s="411">
        <f t="shared" ref="AC860" si="2568">AC859</f>
        <v>0</v>
      </c>
      <c r="AD860" s="411">
        <f t="shared" ref="AD860" si="2569">AD859</f>
        <v>0</v>
      </c>
      <c r="AE860" s="411">
        <f t="shared" ref="AE860" si="2570">AE859</f>
        <v>0</v>
      </c>
      <c r="AF860" s="411">
        <f t="shared" ref="AF860" si="2571">AF859</f>
        <v>0</v>
      </c>
      <c r="AG860" s="411">
        <f t="shared" ref="AG860" si="2572">AG859</f>
        <v>0</v>
      </c>
      <c r="AH860" s="411">
        <f t="shared" ref="AH860" si="2573">AH859</f>
        <v>0</v>
      </c>
      <c r="AI860" s="411">
        <f t="shared" ref="AI860" si="2574">AI859</f>
        <v>0</v>
      </c>
      <c r="AJ860" s="411">
        <f t="shared" ref="AJ860" si="2575">AJ859</f>
        <v>0</v>
      </c>
      <c r="AK860" s="411">
        <f t="shared" ref="AK860" si="2576">AK859</f>
        <v>0</v>
      </c>
      <c r="AL860" s="411">
        <f t="shared" ref="AL860" si="2577">AL859</f>
        <v>0</v>
      </c>
      <c r="AM860" s="306"/>
    </row>
    <row r="861" spans="1:39" ht="15"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t="15" outlineLevel="1">
      <c r="A863" s="532"/>
      <c r="B863" s="294" t="s">
        <v>342</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78">Z862</f>
        <v>0</v>
      </c>
      <c r="AA863" s="411">
        <f t="shared" ref="AA863" si="2579">AA862</f>
        <v>0</v>
      </c>
      <c r="AB863" s="411">
        <f t="shared" ref="AB863" si="2580">AB862</f>
        <v>0</v>
      </c>
      <c r="AC863" s="411">
        <f t="shared" ref="AC863" si="2581">AC862</f>
        <v>0</v>
      </c>
      <c r="AD863" s="411">
        <f t="shared" ref="AD863" si="2582">AD862</f>
        <v>0</v>
      </c>
      <c r="AE863" s="411">
        <f t="shared" ref="AE863" si="2583">AE862</f>
        <v>0</v>
      </c>
      <c r="AF863" s="411">
        <f t="shared" ref="AF863" si="2584">AF862</f>
        <v>0</v>
      </c>
      <c r="AG863" s="411">
        <f t="shared" ref="AG863" si="2585">AG862</f>
        <v>0</v>
      </c>
      <c r="AH863" s="411">
        <f t="shared" ref="AH863" si="2586">AH862</f>
        <v>0</v>
      </c>
      <c r="AI863" s="411">
        <f t="shared" ref="AI863" si="2587">AI862</f>
        <v>0</v>
      </c>
      <c r="AJ863" s="411">
        <f t="shared" ref="AJ863" si="2588">AJ862</f>
        <v>0</v>
      </c>
      <c r="AK863" s="411">
        <f t="shared" ref="AK863" si="2589">AK862</f>
        <v>0</v>
      </c>
      <c r="AL863" s="411">
        <f t="shared" ref="AL863" si="2590">AL862</f>
        <v>0</v>
      </c>
      <c r="AM863" s="306"/>
    </row>
    <row r="864" spans="1:39" ht="15"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t="15" outlineLevel="1">
      <c r="A866" s="532"/>
      <c r="B866" s="294" t="s">
        <v>342</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1">Z865</f>
        <v>0</v>
      </c>
      <c r="AA866" s="411">
        <f t="shared" ref="AA866" si="2592">AA865</f>
        <v>0</v>
      </c>
      <c r="AB866" s="411">
        <f t="shared" ref="AB866" si="2593">AB865</f>
        <v>0</v>
      </c>
      <c r="AC866" s="411">
        <f t="shared" ref="AC866" si="2594">AC865</f>
        <v>0</v>
      </c>
      <c r="AD866" s="411">
        <f t="shared" ref="AD866" si="2595">AD865</f>
        <v>0</v>
      </c>
      <c r="AE866" s="411">
        <f t="shared" ref="AE866" si="2596">AE865</f>
        <v>0</v>
      </c>
      <c r="AF866" s="411">
        <f t="shared" ref="AF866" si="2597">AF865</f>
        <v>0</v>
      </c>
      <c r="AG866" s="411">
        <f t="shared" ref="AG866" si="2598">AG865</f>
        <v>0</v>
      </c>
      <c r="AH866" s="411">
        <f t="shared" ref="AH866" si="2599">AH865</f>
        <v>0</v>
      </c>
      <c r="AI866" s="411">
        <f t="shared" ref="AI866" si="2600">AI865</f>
        <v>0</v>
      </c>
      <c r="AJ866" s="411">
        <f t="shared" ref="AJ866" si="2601">AJ865</f>
        <v>0</v>
      </c>
      <c r="AK866" s="411">
        <f t="shared" ref="AK866" si="2602">AK865</f>
        <v>0</v>
      </c>
      <c r="AL866" s="411">
        <f t="shared" ref="AL866" si="2603">AL865</f>
        <v>0</v>
      </c>
      <c r="AM866" s="306"/>
    </row>
    <row r="867" spans="1:39" ht="15"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t="15" outlineLevel="1">
      <c r="A869" s="532"/>
      <c r="B869" s="294" t="s">
        <v>342</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4">Z868</f>
        <v>0</v>
      </c>
      <c r="AA869" s="411">
        <f t="shared" ref="AA869" si="2605">AA868</f>
        <v>0</v>
      </c>
      <c r="AB869" s="411">
        <f t="shared" ref="AB869" si="2606">AB868</f>
        <v>0</v>
      </c>
      <c r="AC869" s="411">
        <f t="shared" ref="AC869" si="2607">AC868</f>
        <v>0</v>
      </c>
      <c r="AD869" s="411">
        <f t="shared" ref="AD869" si="2608">AD868</f>
        <v>0</v>
      </c>
      <c r="AE869" s="411">
        <f t="shared" ref="AE869" si="2609">AE868</f>
        <v>0</v>
      </c>
      <c r="AF869" s="411">
        <f t="shared" ref="AF869" si="2610">AF868</f>
        <v>0</v>
      </c>
      <c r="AG869" s="411">
        <f t="shared" ref="AG869" si="2611">AG868</f>
        <v>0</v>
      </c>
      <c r="AH869" s="411">
        <f t="shared" ref="AH869" si="2612">AH868</f>
        <v>0</v>
      </c>
      <c r="AI869" s="411">
        <f t="shared" ref="AI869" si="2613">AI868</f>
        <v>0</v>
      </c>
      <c r="AJ869" s="411">
        <f t="shared" ref="AJ869" si="2614">AJ868</f>
        <v>0</v>
      </c>
      <c r="AK869" s="411">
        <f t="shared" ref="AK869" si="2615">AK868</f>
        <v>0</v>
      </c>
      <c r="AL869" s="411">
        <f t="shared" ref="AL869" si="2616">AL868</f>
        <v>0</v>
      </c>
      <c r="AM869" s="306"/>
    </row>
    <row r="870" spans="1:39" ht="15"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15"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t="15" outlineLevel="1">
      <c r="A872" s="532"/>
      <c r="B872" s="294" t="s">
        <v>342</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7">Z871</f>
        <v>0</v>
      </c>
      <c r="AA872" s="411">
        <f t="shared" ref="AA872" si="2618">AA871</f>
        <v>0</v>
      </c>
      <c r="AB872" s="411">
        <f t="shared" ref="AB872" si="2619">AB871</f>
        <v>0</v>
      </c>
      <c r="AC872" s="411">
        <f t="shared" ref="AC872" si="2620">AC871</f>
        <v>0</v>
      </c>
      <c r="AD872" s="411">
        <f t="shared" ref="AD872" si="2621">AD871</f>
        <v>0</v>
      </c>
      <c r="AE872" s="411">
        <f t="shared" ref="AE872" si="2622">AE871</f>
        <v>0</v>
      </c>
      <c r="AF872" s="411">
        <f t="shared" ref="AF872" si="2623">AF871</f>
        <v>0</v>
      </c>
      <c r="AG872" s="411">
        <f t="shared" ref="AG872" si="2624">AG871</f>
        <v>0</v>
      </c>
      <c r="AH872" s="411">
        <f t="shared" ref="AH872" si="2625">AH871</f>
        <v>0</v>
      </c>
      <c r="AI872" s="411">
        <f t="shared" ref="AI872" si="2626">AI871</f>
        <v>0</v>
      </c>
      <c r="AJ872" s="411">
        <f t="shared" ref="AJ872" si="2627">AJ871</f>
        <v>0</v>
      </c>
      <c r="AK872" s="411">
        <f t="shared" ref="AK872" si="2628">AK871</f>
        <v>0</v>
      </c>
      <c r="AL872" s="411">
        <f>AL871</f>
        <v>0</v>
      </c>
      <c r="AM872" s="306"/>
    </row>
    <row r="873" spans="1:39" ht="15"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6"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t="15"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t="15" outlineLevel="1">
      <c r="A876" s="532"/>
      <c r="B876" s="294" t="s">
        <v>342</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29">Z875</f>
        <v>0</v>
      </c>
      <c r="AA876" s="411">
        <f t="shared" ref="AA876" si="2630">AA875</f>
        <v>0</v>
      </c>
      <c r="AB876" s="411">
        <f t="shared" ref="AB876" si="2631">AB875</f>
        <v>0</v>
      </c>
      <c r="AC876" s="411">
        <f t="shared" ref="AC876" si="2632">AC875</f>
        <v>0</v>
      </c>
      <c r="AD876" s="411">
        <f t="shared" ref="AD876" si="2633">AD875</f>
        <v>0</v>
      </c>
      <c r="AE876" s="411">
        <f t="shared" ref="AE876" si="2634">AE875</f>
        <v>0</v>
      </c>
      <c r="AF876" s="411">
        <f t="shared" ref="AF876" si="2635">AF875</f>
        <v>0</v>
      </c>
      <c r="AG876" s="411">
        <f t="shared" ref="AG876" si="2636">AG875</f>
        <v>0</v>
      </c>
      <c r="AH876" s="411">
        <f t="shared" ref="AH876" si="2637">AH875</f>
        <v>0</v>
      </c>
      <c r="AI876" s="411">
        <f t="shared" ref="AI876" si="2638">AI875</f>
        <v>0</v>
      </c>
      <c r="AJ876" s="411">
        <f t="shared" ref="AJ876" si="2639">AJ875</f>
        <v>0</v>
      </c>
      <c r="AK876" s="411">
        <f t="shared" ref="AK876" si="2640">AK875</f>
        <v>0</v>
      </c>
      <c r="AL876" s="411">
        <f t="shared" ref="AL876" si="2641">AL875</f>
        <v>0</v>
      </c>
      <c r="AM876" s="306"/>
    </row>
    <row r="877" spans="1:39" ht="15"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t="15"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t="15" outlineLevel="1">
      <c r="A879" s="532"/>
      <c r="B879" s="294" t="s">
        <v>342</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2">Z878</f>
        <v>0</v>
      </c>
      <c r="AA879" s="411">
        <f t="shared" ref="AA879" si="2643">AA878</f>
        <v>0</v>
      </c>
      <c r="AB879" s="411">
        <f t="shared" ref="AB879" si="2644">AB878</f>
        <v>0</v>
      </c>
      <c r="AC879" s="411">
        <f t="shared" ref="AC879" si="2645">AC878</f>
        <v>0</v>
      </c>
      <c r="AD879" s="411">
        <f t="shared" ref="AD879" si="2646">AD878</f>
        <v>0</v>
      </c>
      <c r="AE879" s="411">
        <f t="shared" ref="AE879" si="2647">AE878</f>
        <v>0</v>
      </c>
      <c r="AF879" s="411">
        <f t="shared" ref="AF879" si="2648">AF878</f>
        <v>0</v>
      </c>
      <c r="AG879" s="411">
        <f t="shared" ref="AG879" si="2649">AG878</f>
        <v>0</v>
      </c>
      <c r="AH879" s="411">
        <f t="shared" ref="AH879" si="2650">AH878</f>
        <v>0</v>
      </c>
      <c r="AI879" s="411">
        <f t="shared" ref="AI879" si="2651">AI878</f>
        <v>0</v>
      </c>
      <c r="AJ879" s="411">
        <f t="shared" ref="AJ879" si="2652">AJ878</f>
        <v>0</v>
      </c>
      <c r="AK879" s="411">
        <f t="shared" ref="AK879" si="2653">AK878</f>
        <v>0</v>
      </c>
      <c r="AL879" s="411">
        <f t="shared" ref="AL879" si="2654">AL878</f>
        <v>0</v>
      </c>
      <c r="AM879" s="306"/>
    </row>
    <row r="880" spans="1:39" ht="15"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t="15"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t="15" outlineLevel="1">
      <c r="A882" s="532"/>
      <c r="B882" s="294" t="s">
        <v>342</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5">Z881</f>
        <v>0</v>
      </c>
      <c r="AA882" s="411">
        <f t="shared" ref="AA882" si="2656">AA881</f>
        <v>0</v>
      </c>
      <c r="AB882" s="411">
        <f t="shared" ref="AB882" si="2657">AB881</f>
        <v>0</v>
      </c>
      <c r="AC882" s="411">
        <f t="shared" ref="AC882" si="2658">AC881</f>
        <v>0</v>
      </c>
      <c r="AD882" s="411">
        <f t="shared" ref="AD882" si="2659">AD881</f>
        <v>0</v>
      </c>
      <c r="AE882" s="411">
        <f t="shared" ref="AE882" si="2660">AE881</f>
        <v>0</v>
      </c>
      <c r="AF882" s="411">
        <f t="shared" ref="AF882" si="2661">AF881</f>
        <v>0</v>
      </c>
      <c r="AG882" s="411">
        <f t="shared" ref="AG882" si="2662">AG881</f>
        <v>0</v>
      </c>
      <c r="AH882" s="411">
        <f t="shared" ref="AH882" si="2663">AH881</f>
        <v>0</v>
      </c>
      <c r="AI882" s="411">
        <f t="shared" ref="AI882" si="2664">AI881</f>
        <v>0</v>
      </c>
      <c r="AJ882" s="411">
        <f t="shared" ref="AJ882" si="2665">AJ881</f>
        <v>0</v>
      </c>
      <c r="AK882" s="411">
        <f t="shared" ref="AK882" si="2666">AK881</f>
        <v>0</v>
      </c>
      <c r="AL882" s="411">
        <f t="shared" ref="AL882" si="2667">AL881</f>
        <v>0</v>
      </c>
      <c r="AM882" s="306"/>
    </row>
    <row r="883" spans="1:39" ht="15"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6"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t="15" outlineLevel="1">
      <c r="A886" s="532"/>
      <c r="B886" s="294" t="s">
        <v>342</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68">Z885</f>
        <v>0</v>
      </c>
      <c r="AA886" s="411">
        <f t="shared" ref="AA886" si="2669">AA885</f>
        <v>0</v>
      </c>
      <c r="AB886" s="411">
        <f t="shared" ref="AB886" si="2670">AB885</f>
        <v>0</v>
      </c>
      <c r="AC886" s="411">
        <f t="shared" ref="AC886" si="2671">AC885</f>
        <v>0</v>
      </c>
      <c r="AD886" s="411">
        <f t="shared" ref="AD886" si="2672">AD885</f>
        <v>0</v>
      </c>
      <c r="AE886" s="411">
        <f t="shared" ref="AE886" si="2673">AE885</f>
        <v>0</v>
      </c>
      <c r="AF886" s="411">
        <f t="shared" ref="AF886" si="2674">AF885</f>
        <v>0</v>
      </c>
      <c r="AG886" s="411">
        <f t="shared" ref="AG886" si="2675">AG885</f>
        <v>0</v>
      </c>
      <c r="AH886" s="411">
        <f t="shared" ref="AH886" si="2676">AH885</f>
        <v>0</v>
      </c>
      <c r="AI886" s="411">
        <f t="shared" ref="AI886" si="2677">AI885</f>
        <v>0</v>
      </c>
      <c r="AJ886" s="411">
        <f t="shared" ref="AJ886" si="2678">AJ885</f>
        <v>0</v>
      </c>
      <c r="AK886" s="411">
        <f t="shared" ref="AK886" si="2679">AK885</f>
        <v>0</v>
      </c>
      <c r="AL886" s="411">
        <f t="shared" ref="AL886" si="2680">AL885</f>
        <v>0</v>
      </c>
      <c r="AM886" s="306"/>
    </row>
    <row r="887" spans="1:39" ht="15"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t="15" outlineLevel="1">
      <c r="A889" s="532"/>
      <c r="B889" s="294" t="s">
        <v>342</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1">Z888</f>
        <v>0</v>
      </c>
      <c r="AA889" s="411">
        <f t="shared" ref="AA889" si="2682">AA888</f>
        <v>0</v>
      </c>
      <c r="AB889" s="411">
        <f t="shared" ref="AB889" si="2683">AB888</f>
        <v>0</v>
      </c>
      <c r="AC889" s="411">
        <f t="shared" ref="AC889" si="2684">AC888</f>
        <v>0</v>
      </c>
      <c r="AD889" s="411">
        <f t="shared" ref="AD889" si="2685">AD888</f>
        <v>0</v>
      </c>
      <c r="AE889" s="411">
        <f t="shared" ref="AE889" si="2686">AE888</f>
        <v>0</v>
      </c>
      <c r="AF889" s="411">
        <f t="shared" ref="AF889" si="2687">AF888</f>
        <v>0</v>
      </c>
      <c r="AG889" s="411">
        <f t="shared" ref="AG889" si="2688">AG888</f>
        <v>0</v>
      </c>
      <c r="AH889" s="411">
        <f t="shared" ref="AH889" si="2689">AH888</f>
        <v>0</v>
      </c>
      <c r="AI889" s="411">
        <f t="shared" ref="AI889" si="2690">AI888</f>
        <v>0</v>
      </c>
      <c r="AJ889" s="411">
        <f t="shared" ref="AJ889" si="2691">AJ888</f>
        <v>0</v>
      </c>
      <c r="AK889" s="411">
        <f t="shared" ref="AK889" si="2692">AK888</f>
        <v>0</v>
      </c>
      <c r="AL889" s="411">
        <f t="shared" ref="AL889" si="2693">AL888</f>
        <v>0</v>
      </c>
      <c r="AM889" s="306"/>
    </row>
    <row r="890" spans="1:39" ht="15"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t="15"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t="15" outlineLevel="1">
      <c r="A892" s="532"/>
      <c r="B892" s="294" t="s">
        <v>342</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4">Z891</f>
        <v>0</v>
      </c>
      <c r="AA892" s="411">
        <f t="shared" ref="AA892" si="2695">AA891</f>
        <v>0</v>
      </c>
      <c r="AB892" s="411">
        <f t="shared" ref="AB892" si="2696">AB891</f>
        <v>0</v>
      </c>
      <c r="AC892" s="411">
        <f t="shared" ref="AC892" si="2697">AC891</f>
        <v>0</v>
      </c>
      <c r="AD892" s="411">
        <f t="shared" ref="AD892" si="2698">AD891</f>
        <v>0</v>
      </c>
      <c r="AE892" s="411">
        <f t="shared" ref="AE892" si="2699">AE891</f>
        <v>0</v>
      </c>
      <c r="AF892" s="411">
        <f t="shared" ref="AF892" si="2700">AF891</f>
        <v>0</v>
      </c>
      <c r="AG892" s="411">
        <f t="shared" ref="AG892" si="2701">AG891</f>
        <v>0</v>
      </c>
      <c r="AH892" s="411">
        <f t="shared" ref="AH892" si="2702">AH891</f>
        <v>0</v>
      </c>
      <c r="AI892" s="411">
        <f t="shared" ref="AI892" si="2703">AI891</f>
        <v>0</v>
      </c>
      <c r="AJ892" s="411">
        <f t="shared" ref="AJ892" si="2704">AJ891</f>
        <v>0</v>
      </c>
      <c r="AK892" s="411">
        <f t="shared" ref="AK892" si="2705">AK891</f>
        <v>0</v>
      </c>
      <c r="AL892" s="411">
        <f t="shared" ref="AL892" si="2706">AL891</f>
        <v>0</v>
      </c>
      <c r="AM892" s="306"/>
    </row>
    <row r="893" spans="1:39" ht="15"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t="15" outlineLevel="1">
      <c r="A895" s="532"/>
      <c r="B895" s="294" t="s">
        <v>342</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7">Z894</f>
        <v>0</v>
      </c>
      <c r="AA895" s="411">
        <f t="shared" ref="AA895" si="2708">AA894</f>
        <v>0</v>
      </c>
      <c r="AB895" s="411">
        <f t="shared" ref="AB895" si="2709">AB894</f>
        <v>0</v>
      </c>
      <c r="AC895" s="411">
        <f t="shared" ref="AC895" si="2710">AC894</f>
        <v>0</v>
      </c>
      <c r="AD895" s="411">
        <f t="shared" ref="AD895" si="2711">AD894</f>
        <v>0</v>
      </c>
      <c r="AE895" s="411">
        <f t="shared" ref="AE895" si="2712">AE894</f>
        <v>0</v>
      </c>
      <c r="AF895" s="411">
        <f t="shared" ref="AF895" si="2713">AF894</f>
        <v>0</v>
      </c>
      <c r="AG895" s="411">
        <f t="shared" ref="AG895" si="2714">AG894</f>
        <v>0</v>
      </c>
      <c r="AH895" s="411">
        <f t="shared" ref="AH895" si="2715">AH894</f>
        <v>0</v>
      </c>
      <c r="AI895" s="411">
        <f t="shared" ref="AI895" si="2716">AI894</f>
        <v>0</v>
      </c>
      <c r="AJ895" s="411">
        <f t="shared" ref="AJ895" si="2717">AJ894</f>
        <v>0</v>
      </c>
      <c r="AK895" s="411">
        <f t="shared" ref="AK895" si="2718">AK894</f>
        <v>0</v>
      </c>
      <c r="AL895" s="411">
        <f t="shared" ref="AL895" si="2719">AL894</f>
        <v>0</v>
      </c>
      <c r="AM895" s="306"/>
    </row>
    <row r="896" spans="1:39" ht="15"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t="15" outlineLevel="1">
      <c r="A898" s="532"/>
      <c r="B898" s="294" t="s">
        <v>342</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0">Z897</f>
        <v>0</v>
      </c>
      <c r="AA898" s="411">
        <f t="shared" ref="AA898" si="2721">AA897</f>
        <v>0</v>
      </c>
      <c r="AB898" s="411">
        <f t="shared" ref="AB898" si="2722">AB897</f>
        <v>0</v>
      </c>
      <c r="AC898" s="411">
        <f t="shared" ref="AC898" si="2723">AC897</f>
        <v>0</v>
      </c>
      <c r="AD898" s="411">
        <f t="shared" ref="AD898" si="2724">AD897</f>
        <v>0</v>
      </c>
      <c r="AE898" s="411">
        <f t="shared" ref="AE898" si="2725">AE897</f>
        <v>0</v>
      </c>
      <c r="AF898" s="411">
        <f t="shared" ref="AF898" si="2726">AF897</f>
        <v>0</v>
      </c>
      <c r="AG898" s="411">
        <f t="shared" ref="AG898" si="2727">AG897</f>
        <v>0</v>
      </c>
      <c r="AH898" s="411">
        <f t="shared" ref="AH898" si="2728">AH897</f>
        <v>0</v>
      </c>
      <c r="AI898" s="411">
        <f t="shared" ref="AI898" si="2729">AI897</f>
        <v>0</v>
      </c>
      <c r="AJ898" s="411">
        <f t="shared" ref="AJ898" si="2730">AJ897</f>
        <v>0</v>
      </c>
      <c r="AK898" s="411">
        <f t="shared" ref="AK898" si="2731">AK897</f>
        <v>0</v>
      </c>
      <c r="AL898" s="411">
        <f t="shared" ref="AL898" si="2732">AL897</f>
        <v>0</v>
      </c>
      <c r="AM898" s="306"/>
    </row>
    <row r="899" spans="1:39" ht="15"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t="15" outlineLevel="1">
      <c r="A901" s="532"/>
      <c r="B901" s="294" t="s">
        <v>342</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3">Z900</f>
        <v>0</v>
      </c>
      <c r="AA901" s="411">
        <f t="shared" ref="AA901" si="2734">AA900</f>
        <v>0</v>
      </c>
      <c r="AB901" s="411">
        <f t="shared" ref="AB901" si="2735">AB900</f>
        <v>0</v>
      </c>
      <c r="AC901" s="411">
        <f t="shared" ref="AC901" si="2736">AC900</f>
        <v>0</v>
      </c>
      <c r="AD901" s="411">
        <f t="shared" ref="AD901" si="2737">AD900</f>
        <v>0</v>
      </c>
      <c r="AE901" s="411">
        <f t="shared" ref="AE901" si="2738">AE900</f>
        <v>0</v>
      </c>
      <c r="AF901" s="411">
        <f t="shared" ref="AF901" si="2739">AF900</f>
        <v>0</v>
      </c>
      <c r="AG901" s="411">
        <f t="shared" ref="AG901" si="2740">AG900</f>
        <v>0</v>
      </c>
      <c r="AH901" s="411">
        <f t="shared" ref="AH901" si="2741">AH900</f>
        <v>0</v>
      </c>
      <c r="AI901" s="411">
        <f t="shared" ref="AI901" si="2742">AI900</f>
        <v>0</v>
      </c>
      <c r="AJ901" s="411">
        <f t="shared" ref="AJ901" si="2743">AJ900</f>
        <v>0</v>
      </c>
      <c r="AK901" s="411">
        <f t="shared" ref="AK901" si="2744">AK900</f>
        <v>0</v>
      </c>
      <c r="AL901" s="411">
        <f t="shared" ref="AL901" si="2745">AL900</f>
        <v>0</v>
      </c>
      <c r="AM901" s="306"/>
    </row>
    <row r="902" spans="1:39" ht="15"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30"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t="15" outlineLevel="1">
      <c r="A904" s="532"/>
      <c r="B904" s="294" t="s">
        <v>342</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6">Z903</f>
        <v>0</v>
      </c>
      <c r="AA904" s="411">
        <f t="shared" ref="AA904" si="2747">AA903</f>
        <v>0</v>
      </c>
      <c r="AB904" s="411">
        <f t="shared" ref="AB904" si="2748">AB903</f>
        <v>0</v>
      </c>
      <c r="AC904" s="411">
        <f t="shared" ref="AC904" si="2749">AC903</f>
        <v>0</v>
      </c>
      <c r="AD904" s="411">
        <f t="shared" ref="AD904" si="2750">AD903</f>
        <v>0</v>
      </c>
      <c r="AE904" s="411">
        <f t="shared" ref="AE904" si="2751">AE903</f>
        <v>0</v>
      </c>
      <c r="AF904" s="411">
        <f t="shared" ref="AF904" si="2752">AF903</f>
        <v>0</v>
      </c>
      <c r="AG904" s="411">
        <f t="shared" ref="AG904" si="2753">AG903</f>
        <v>0</v>
      </c>
      <c r="AH904" s="411">
        <f t="shared" ref="AH904" si="2754">AH903</f>
        <v>0</v>
      </c>
      <c r="AI904" s="411">
        <f t="shared" ref="AI904" si="2755">AI903</f>
        <v>0</v>
      </c>
      <c r="AJ904" s="411">
        <f t="shared" ref="AJ904" si="2756">AJ903</f>
        <v>0</v>
      </c>
      <c r="AK904" s="411">
        <f t="shared" ref="AK904" si="2757">AK903</f>
        <v>0</v>
      </c>
      <c r="AL904" s="411">
        <f t="shared" ref="AL904" si="2758">AL903</f>
        <v>0</v>
      </c>
      <c r="AM904" s="306"/>
    </row>
    <row r="905" spans="1:39" ht="15"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15"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t="15" outlineLevel="1">
      <c r="A907" s="532"/>
      <c r="B907" s="294" t="s">
        <v>342</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59">Z906</f>
        <v>0</v>
      </c>
      <c r="AA907" s="411">
        <f t="shared" ref="AA907" si="2760">AA906</f>
        <v>0</v>
      </c>
      <c r="AB907" s="411">
        <f t="shared" ref="AB907" si="2761">AB906</f>
        <v>0</v>
      </c>
      <c r="AC907" s="411">
        <f t="shared" ref="AC907" si="2762">AC906</f>
        <v>0</v>
      </c>
      <c r="AD907" s="411">
        <f t="shared" ref="AD907" si="2763">AD906</f>
        <v>0</v>
      </c>
      <c r="AE907" s="411">
        <f t="shared" ref="AE907" si="2764">AE906</f>
        <v>0</v>
      </c>
      <c r="AF907" s="411">
        <f t="shared" ref="AF907" si="2765">AF906</f>
        <v>0</v>
      </c>
      <c r="AG907" s="411">
        <f t="shared" ref="AG907" si="2766">AG906</f>
        <v>0</v>
      </c>
      <c r="AH907" s="411">
        <f t="shared" ref="AH907" si="2767">AH906</f>
        <v>0</v>
      </c>
      <c r="AI907" s="411">
        <f t="shared" ref="AI907" si="2768">AI906</f>
        <v>0</v>
      </c>
      <c r="AJ907" s="411">
        <f t="shared" ref="AJ907" si="2769">AJ906</f>
        <v>0</v>
      </c>
      <c r="AK907" s="411">
        <f t="shared" ref="AK907" si="2770">AK906</f>
        <v>0</v>
      </c>
      <c r="AL907" s="411">
        <f t="shared" ref="AL907" si="2771">AL906</f>
        <v>0</v>
      </c>
      <c r="AM907" s="306"/>
    </row>
    <row r="908" spans="1:39" ht="15"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t="15" outlineLevel="1">
      <c r="A910" s="532"/>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2">Z909</f>
        <v>0</v>
      </c>
      <c r="AA910" s="411">
        <f t="shared" ref="AA910" si="2773">AA909</f>
        <v>0</v>
      </c>
      <c r="AB910" s="411">
        <f t="shared" ref="AB910" si="2774">AB909</f>
        <v>0</v>
      </c>
      <c r="AC910" s="411">
        <f t="shared" ref="AC910" si="2775">AC909</f>
        <v>0</v>
      </c>
      <c r="AD910" s="411">
        <f t="shared" ref="AD910" si="2776">AD909</f>
        <v>0</v>
      </c>
      <c r="AE910" s="411">
        <f t="shared" ref="AE910" si="2777">AE909</f>
        <v>0</v>
      </c>
      <c r="AF910" s="411">
        <f t="shared" ref="AF910" si="2778">AF909</f>
        <v>0</v>
      </c>
      <c r="AG910" s="411">
        <f t="shared" ref="AG910" si="2779">AG909</f>
        <v>0</v>
      </c>
      <c r="AH910" s="411">
        <f t="shared" ref="AH910" si="2780">AH909</f>
        <v>0</v>
      </c>
      <c r="AI910" s="411">
        <f t="shared" ref="AI910" si="2781">AI909</f>
        <v>0</v>
      </c>
      <c r="AJ910" s="411">
        <f t="shared" ref="AJ910" si="2782">AJ909</f>
        <v>0</v>
      </c>
      <c r="AK910" s="411">
        <f t="shared" ref="AK910" si="2783">AK909</f>
        <v>0</v>
      </c>
      <c r="AL910" s="411">
        <f t="shared" ref="AL910" si="2784">AL909</f>
        <v>0</v>
      </c>
      <c r="AM910" s="306"/>
    </row>
    <row r="911" spans="1:39" ht="15"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t="15" outlineLevel="1">
      <c r="A913" s="532"/>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5">Z912</f>
        <v>0</v>
      </c>
      <c r="AA913" s="411">
        <f t="shared" ref="AA913" si="2786">AA912</f>
        <v>0</v>
      </c>
      <c r="AB913" s="411">
        <f t="shared" ref="AB913" si="2787">AB912</f>
        <v>0</v>
      </c>
      <c r="AC913" s="411">
        <f t="shared" ref="AC913" si="2788">AC912</f>
        <v>0</v>
      </c>
      <c r="AD913" s="411">
        <f t="shared" ref="AD913" si="2789">AD912</f>
        <v>0</v>
      </c>
      <c r="AE913" s="411">
        <f t="shared" ref="AE913" si="2790">AE912</f>
        <v>0</v>
      </c>
      <c r="AF913" s="411">
        <f t="shared" ref="AF913" si="2791">AF912</f>
        <v>0</v>
      </c>
      <c r="AG913" s="411">
        <f t="shared" ref="AG913" si="2792">AG912</f>
        <v>0</v>
      </c>
      <c r="AH913" s="411">
        <f t="shared" ref="AH913" si="2793">AH912</f>
        <v>0</v>
      </c>
      <c r="AI913" s="411">
        <f t="shared" ref="AI913" si="2794">AI912</f>
        <v>0</v>
      </c>
      <c r="AJ913" s="411">
        <f t="shared" ref="AJ913" si="2795">AJ912</f>
        <v>0</v>
      </c>
      <c r="AK913" s="411">
        <f t="shared" ref="AK913" si="2796">AK912</f>
        <v>0</v>
      </c>
      <c r="AL913" s="411">
        <f t="shared" ref="AL913" si="2797">AL912</f>
        <v>0</v>
      </c>
      <c r="AM913" s="306"/>
    </row>
    <row r="914" spans="1:39" ht="15"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t="15" outlineLevel="1">
      <c r="A916" s="532"/>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798">Z915</f>
        <v>0</v>
      </c>
      <c r="AA916" s="411">
        <f t="shared" ref="AA916" si="2799">AA915</f>
        <v>0</v>
      </c>
      <c r="AB916" s="411">
        <f t="shared" ref="AB916" si="2800">AB915</f>
        <v>0</v>
      </c>
      <c r="AC916" s="411">
        <f t="shared" ref="AC916" si="2801">AC915</f>
        <v>0</v>
      </c>
      <c r="AD916" s="411">
        <f t="shared" ref="AD916" si="2802">AD915</f>
        <v>0</v>
      </c>
      <c r="AE916" s="411">
        <f t="shared" ref="AE916" si="2803">AE915</f>
        <v>0</v>
      </c>
      <c r="AF916" s="411">
        <f t="shared" ref="AF916" si="2804">AF915</f>
        <v>0</v>
      </c>
      <c r="AG916" s="411">
        <f t="shared" ref="AG916" si="2805">AG915</f>
        <v>0</v>
      </c>
      <c r="AH916" s="411">
        <f t="shared" ref="AH916" si="2806">AH915</f>
        <v>0</v>
      </c>
      <c r="AI916" s="411">
        <f t="shared" ref="AI916" si="2807">AI915</f>
        <v>0</v>
      </c>
      <c r="AJ916" s="411">
        <f t="shared" ref="AJ916" si="2808">AJ915</f>
        <v>0</v>
      </c>
      <c r="AK916" s="411">
        <f t="shared" ref="AK916" si="2809">AK915</f>
        <v>0</v>
      </c>
      <c r="AL916" s="411">
        <f t="shared" ref="AL916" si="2810">AL915</f>
        <v>0</v>
      </c>
      <c r="AM916" s="306"/>
    </row>
    <row r="917" spans="1:39" ht="15"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t="15" outlineLevel="1">
      <c r="A919" s="532"/>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1">Z918</f>
        <v>0</v>
      </c>
      <c r="AA919" s="411">
        <f t="shared" ref="AA919" si="2812">AA918</f>
        <v>0</v>
      </c>
      <c r="AB919" s="411">
        <f t="shared" ref="AB919" si="2813">AB918</f>
        <v>0</v>
      </c>
      <c r="AC919" s="411">
        <f t="shared" ref="AC919" si="2814">AC918</f>
        <v>0</v>
      </c>
      <c r="AD919" s="411">
        <f t="shared" ref="AD919" si="2815">AD918</f>
        <v>0</v>
      </c>
      <c r="AE919" s="411">
        <f t="shared" ref="AE919" si="2816">AE918</f>
        <v>0</v>
      </c>
      <c r="AF919" s="411">
        <f t="shared" ref="AF919" si="2817">AF918</f>
        <v>0</v>
      </c>
      <c r="AG919" s="411">
        <f t="shared" ref="AG919" si="2818">AG918</f>
        <v>0</v>
      </c>
      <c r="AH919" s="411">
        <f t="shared" ref="AH919" si="2819">AH918</f>
        <v>0</v>
      </c>
      <c r="AI919" s="411">
        <f t="shared" ref="AI919" si="2820">AI918</f>
        <v>0</v>
      </c>
      <c r="AJ919" s="411">
        <f t="shared" ref="AJ919" si="2821">AJ918</f>
        <v>0</v>
      </c>
      <c r="AK919" s="411">
        <f t="shared" ref="AK919" si="2822">AK918</f>
        <v>0</v>
      </c>
      <c r="AL919" s="411">
        <f t="shared" ref="AL919" si="2823">AL918</f>
        <v>0</v>
      </c>
      <c r="AM919" s="306"/>
    </row>
    <row r="920" spans="1:39" ht="15"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t="15" outlineLevel="1">
      <c r="A922" s="532"/>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4">Z921</f>
        <v>0</v>
      </c>
      <c r="AA922" s="411">
        <f t="shared" ref="AA922" si="2825">AA921</f>
        <v>0</v>
      </c>
      <c r="AB922" s="411">
        <f t="shared" ref="AB922" si="2826">AB921</f>
        <v>0</v>
      </c>
      <c r="AC922" s="411">
        <f t="shared" ref="AC922" si="2827">AC921</f>
        <v>0</v>
      </c>
      <c r="AD922" s="411">
        <f t="shared" ref="AD922" si="2828">AD921</f>
        <v>0</v>
      </c>
      <c r="AE922" s="411">
        <f t="shared" ref="AE922" si="2829">AE921</f>
        <v>0</v>
      </c>
      <c r="AF922" s="411">
        <f t="shared" ref="AF922" si="2830">AF921</f>
        <v>0</v>
      </c>
      <c r="AG922" s="411">
        <f t="shared" ref="AG922" si="2831">AG921</f>
        <v>0</v>
      </c>
      <c r="AH922" s="411">
        <f t="shared" ref="AH922" si="2832">AH921</f>
        <v>0</v>
      </c>
      <c r="AI922" s="411">
        <f t="shared" ref="AI922" si="2833">AI921</f>
        <v>0</v>
      </c>
      <c r="AJ922" s="411">
        <f t="shared" ref="AJ922" si="2834">AJ921</f>
        <v>0</v>
      </c>
      <c r="AK922" s="411">
        <f t="shared" ref="AK922" si="2835">AK921</f>
        <v>0</v>
      </c>
      <c r="AL922" s="411">
        <f t="shared" ref="AL922" si="2836">AL921</f>
        <v>0</v>
      </c>
      <c r="AM922" s="306"/>
    </row>
    <row r="923" spans="1:39" ht="15"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t="15" outlineLevel="1">
      <c r="A925" s="532"/>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7">Z924</f>
        <v>0</v>
      </c>
      <c r="AA925" s="411">
        <f t="shared" ref="AA925" si="2838">AA924</f>
        <v>0</v>
      </c>
      <c r="AB925" s="411">
        <f t="shared" ref="AB925" si="2839">AB924</f>
        <v>0</v>
      </c>
      <c r="AC925" s="411">
        <f t="shared" ref="AC925" si="2840">AC924</f>
        <v>0</v>
      </c>
      <c r="AD925" s="411">
        <f t="shared" ref="AD925" si="2841">AD924</f>
        <v>0</v>
      </c>
      <c r="AE925" s="411">
        <f t="shared" ref="AE925" si="2842">AE924</f>
        <v>0</v>
      </c>
      <c r="AF925" s="411">
        <f t="shared" ref="AF925" si="2843">AF924</f>
        <v>0</v>
      </c>
      <c r="AG925" s="411">
        <f t="shared" ref="AG925" si="2844">AG924</f>
        <v>0</v>
      </c>
      <c r="AH925" s="411">
        <f t="shared" ref="AH925" si="2845">AH924</f>
        <v>0</v>
      </c>
      <c r="AI925" s="411">
        <f t="shared" ref="AI925" si="2846">AI924</f>
        <v>0</v>
      </c>
      <c r="AJ925" s="411">
        <f t="shared" ref="AJ925" si="2847">AJ924</f>
        <v>0</v>
      </c>
      <c r="AK925" s="411">
        <f t="shared" ref="AK925" si="2848">AK924</f>
        <v>0</v>
      </c>
      <c r="AL925" s="411">
        <f t="shared" ref="AL925" si="2849">AL924</f>
        <v>0</v>
      </c>
      <c r="AM925" s="306"/>
    </row>
    <row r="926" spans="1:39" ht="15"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6">
      <c r="B927" s="327" t="s">
        <v>328</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6">
      <c r="B928" s="391" t="s">
        <v>329</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ht="15">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ht="15">
      <c r="B930" s="324" t="s">
        <v>330</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1.1999999999999999E-3</v>
      </c>
      <c r="Z930" s="341">
        <f>HLOOKUP(Z$35,'3.  Distribution Rates'!$C$122:$P$133,11,FALSE)</f>
        <v>1.0500000000000001E-2</v>
      </c>
      <c r="AA930" s="341">
        <f>HLOOKUP(AA$35,'3.  Distribution Rates'!$C$122:$P$133,11,FALSE)</f>
        <v>2.7494999999999998</v>
      </c>
      <c r="AB930" s="341">
        <f>HLOOKUP(AB$35,'3.  Distribution Rates'!$C$122:$P$133,11,FALSE)</f>
        <v>4.4097</v>
      </c>
      <c r="AC930" s="341">
        <f>HLOOKUP(AC$35,'3.  Distribution Rates'!$C$122:$P$133,11,FALSE)</f>
        <v>9.1999999999999998E-3</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ht="15">
      <c r="B931" s="324" t="s">
        <v>331</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8">
        <f t="shared" ref="AM931:AM939" si="2850">SUM(Y931:AL931)</f>
        <v>0</v>
      </c>
    </row>
    <row r="932" spans="2:39" ht="15">
      <c r="B932" s="324" t="s">
        <v>332</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8">
        <f t="shared" si="2850"/>
        <v>0</v>
      </c>
    </row>
    <row r="933" spans="2:39" ht="15">
      <c r="B933" s="324" t="s">
        <v>333</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8">
        <f t="shared" si="2850"/>
        <v>0</v>
      </c>
    </row>
    <row r="934" spans="2:39" ht="15">
      <c r="B934" s="324" t="s">
        <v>334</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8">
        <f t="shared" si="2850"/>
        <v>0</v>
      </c>
    </row>
    <row r="935" spans="2:39" ht="15">
      <c r="B935" s="324" t="s">
        <v>335</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1">Y211*Y930</f>
        <v>0</v>
      </c>
      <c r="Z935" s="378">
        <f t="shared" si="2851"/>
        <v>0</v>
      </c>
      <c r="AA935" s="378">
        <f t="shared" si="2851"/>
        <v>0</v>
      </c>
      <c r="AB935" s="378">
        <f t="shared" si="2851"/>
        <v>0</v>
      </c>
      <c r="AC935" s="378">
        <f t="shared" si="2851"/>
        <v>0</v>
      </c>
      <c r="AD935" s="378">
        <f t="shared" si="2851"/>
        <v>0</v>
      </c>
      <c r="AE935" s="378">
        <f t="shared" si="2851"/>
        <v>0</v>
      </c>
      <c r="AF935" s="378">
        <f t="shared" si="2851"/>
        <v>0</v>
      </c>
      <c r="AG935" s="378">
        <f t="shared" si="2851"/>
        <v>0</v>
      </c>
      <c r="AH935" s="378">
        <f t="shared" si="2851"/>
        <v>0</v>
      </c>
      <c r="AI935" s="378">
        <f t="shared" si="2851"/>
        <v>0</v>
      </c>
      <c r="AJ935" s="378">
        <f t="shared" si="2851"/>
        <v>0</v>
      </c>
      <c r="AK935" s="378">
        <f t="shared" si="2851"/>
        <v>0</v>
      </c>
      <c r="AL935" s="378">
        <f t="shared" si="2851"/>
        <v>0</v>
      </c>
      <c r="AM935" s="628">
        <f t="shared" si="2850"/>
        <v>0</v>
      </c>
    </row>
    <row r="936" spans="2:39" ht="15">
      <c r="B936" s="324" t="s">
        <v>336</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2">Y394*Y930</f>
        <v>0</v>
      </c>
      <c r="Z936" s="378">
        <f t="shared" si="2852"/>
        <v>0</v>
      </c>
      <c r="AA936" s="378">
        <f t="shared" si="2852"/>
        <v>0</v>
      </c>
      <c r="AB936" s="378">
        <f t="shared" si="2852"/>
        <v>0</v>
      </c>
      <c r="AC936" s="378">
        <f t="shared" si="2852"/>
        <v>0</v>
      </c>
      <c r="AD936" s="378">
        <f t="shared" si="2852"/>
        <v>0</v>
      </c>
      <c r="AE936" s="378">
        <f t="shared" si="2852"/>
        <v>0</v>
      </c>
      <c r="AF936" s="378">
        <f t="shared" si="2852"/>
        <v>0</v>
      </c>
      <c r="AG936" s="378">
        <f t="shared" si="2852"/>
        <v>0</v>
      </c>
      <c r="AH936" s="378">
        <f t="shared" si="2852"/>
        <v>0</v>
      </c>
      <c r="AI936" s="378">
        <f t="shared" si="2852"/>
        <v>0</v>
      </c>
      <c r="AJ936" s="378">
        <f t="shared" si="2852"/>
        <v>0</v>
      </c>
      <c r="AK936" s="378">
        <f t="shared" si="2852"/>
        <v>0</v>
      </c>
      <c r="AL936" s="378">
        <f t="shared" si="2852"/>
        <v>0</v>
      </c>
      <c r="AM936" s="628">
        <f t="shared" si="2850"/>
        <v>0</v>
      </c>
    </row>
    <row r="937" spans="2:39" ht="15">
      <c r="B937" s="324" t="s">
        <v>337</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3">Y577*Y930</f>
        <v>0</v>
      </c>
      <c r="Z937" s="378">
        <f t="shared" si="2853"/>
        <v>0</v>
      </c>
      <c r="AA937" s="378">
        <f t="shared" si="2853"/>
        <v>0</v>
      </c>
      <c r="AB937" s="378">
        <f t="shared" si="2853"/>
        <v>0</v>
      </c>
      <c r="AC937" s="378">
        <f t="shared" si="2853"/>
        <v>0</v>
      </c>
      <c r="AD937" s="378">
        <f t="shared" si="2853"/>
        <v>0</v>
      </c>
      <c r="AE937" s="378">
        <f t="shared" si="2853"/>
        <v>0</v>
      </c>
      <c r="AF937" s="378">
        <f t="shared" si="2853"/>
        <v>0</v>
      </c>
      <c r="AG937" s="378">
        <f t="shared" si="2853"/>
        <v>0</v>
      </c>
      <c r="AH937" s="378">
        <f t="shared" si="2853"/>
        <v>0</v>
      </c>
      <c r="AI937" s="378">
        <f t="shared" si="2853"/>
        <v>0</v>
      </c>
      <c r="AJ937" s="378">
        <f t="shared" si="2853"/>
        <v>0</v>
      </c>
      <c r="AK937" s="378">
        <f t="shared" si="2853"/>
        <v>0</v>
      </c>
      <c r="AL937" s="378">
        <f t="shared" si="2853"/>
        <v>0</v>
      </c>
      <c r="AM937" s="628">
        <f t="shared" si="2850"/>
        <v>0</v>
      </c>
    </row>
    <row r="938" spans="2:39" ht="15">
      <c r="B938" s="324" t="s">
        <v>338</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4">Y760*Y930</f>
        <v>0</v>
      </c>
      <c r="Z938" s="378">
        <f t="shared" si="2854"/>
        <v>0</v>
      </c>
      <c r="AA938" s="378">
        <f t="shared" si="2854"/>
        <v>0</v>
      </c>
      <c r="AB938" s="378">
        <f t="shared" si="2854"/>
        <v>0</v>
      </c>
      <c r="AC938" s="378">
        <f t="shared" si="2854"/>
        <v>0</v>
      </c>
      <c r="AD938" s="378">
        <f t="shared" si="2854"/>
        <v>0</v>
      </c>
      <c r="AE938" s="378">
        <f t="shared" si="2854"/>
        <v>0</v>
      </c>
      <c r="AF938" s="378">
        <f t="shared" si="2854"/>
        <v>0</v>
      </c>
      <c r="AG938" s="378">
        <f t="shared" si="2854"/>
        <v>0</v>
      </c>
      <c r="AH938" s="378">
        <f t="shared" si="2854"/>
        <v>0</v>
      </c>
      <c r="AI938" s="378">
        <f t="shared" si="2854"/>
        <v>0</v>
      </c>
      <c r="AJ938" s="378">
        <f t="shared" si="2854"/>
        <v>0</v>
      </c>
      <c r="AK938" s="378">
        <f t="shared" si="2854"/>
        <v>0</v>
      </c>
      <c r="AL938" s="378">
        <f t="shared" si="2854"/>
        <v>0</v>
      </c>
      <c r="AM938" s="628">
        <f t="shared" si="2850"/>
        <v>0</v>
      </c>
    </row>
    <row r="939" spans="2:39" ht="15">
      <c r="B939" s="324" t="s">
        <v>339</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5">Z927*Z930</f>
        <v>0</v>
      </c>
      <c r="AA939" s="378">
        <f t="shared" si="2855"/>
        <v>0</v>
      </c>
      <c r="AB939" s="378">
        <f t="shared" si="2855"/>
        <v>0</v>
      </c>
      <c r="AC939" s="378">
        <f t="shared" si="2855"/>
        <v>0</v>
      </c>
      <c r="AD939" s="378">
        <f t="shared" si="2855"/>
        <v>0</v>
      </c>
      <c r="AE939" s="378">
        <f t="shared" si="2855"/>
        <v>0</v>
      </c>
      <c r="AF939" s="378">
        <f t="shared" si="2855"/>
        <v>0</v>
      </c>
      <c r="AG939" s="378">
        <f t="shared" si="2855"/>
        <v>0</v>
      </c>
      <c r="AH939" s="378">
        <f t="shared" si="2855"/>
        <v>0</v>
      </c>
      <c r="AI939" s="378">
        <f t="shared" si="2855"/>
        <v>0</v>
      </c>
      <c r="AJ939" s="378">
        <f t="shared" si="2855"/>
        <v>0</v>
      </c>
      <c r="AK939" s="378">
        <f t="shared" si="2855"/>
        <v>0</v>
      </c>
      <c r="AL939" s="378">
        <f t="shared" si="2855"/>
        <v>0</v>
      </c>
      <c r="AM939" s="628">
        <f t="shared" si="2850"/>
        <v>0</v>
      </c>
    </row>
    <row r="940" spans="2:39" ht="15.6">
      <c r="B940" s="349" t="s">
        <v>343</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6">SUM(Z931:Z939)</f>
        <v>0</v>
      </c>
      <c r="AA940" s="346">
        <f t="shared" si="2856"/>
        <v>0</v>
      </c>
      <c r="AB940" s="346">
        <f t="shared" si="2856"/>
        <v>0</v>
      </c>
      <c r="AC940" s="346">
        <f t="shared" si="2856"/>
        <v>0</v>
      </c>
      <c r="AD940" s="346">
        <f t="shared" si="2856"/>
        <v>0</v>
      </c>
      <c r="AE940" s="346">
        <f t="shared" si="2856"/>
        <v>0</v>
      </c>
      <c r="AF940" s="346">
        <f>SUM(AF931:AF939)</f>
        <v>0</v>
      </c>
      <c r="AG940" s="346">
        <f t="shared" ref="AG940:AL940" si="2857">SUM(AG931:AG939)</f>
        <v>0</v>
      </c>
      <c r="AH940" s="346">
        <f t="shared" si="2857"/>
        <v>0</v>
      </c>
      <c r="AI940" s="346">
        <f t="shared" si="2857"/>
        <v>0</v>
      </c>
      <c r="AJ940" s="346">
        <f t="shared" si="2857"/>
        <v>0</v>
      </c>
      <c r="AK940" s="346">
        <f t="shared" si="2857"/>
        <v>0</v>
      </c>
      <c r="AL940" s="346">
        <f t="shared" si="2857"/>
        <v>0</v>
      </c>
      <c r="AM940" s="407">
        <f>SUM(AM931:AM939)</f>
        <v>0</v>
      </c>
    </row>
    <row r="941" spans="2:39" ht="15.6">
      <c r="B941" s="349" t="s">
        <v>344</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58">Z928*Z930</f>
        <v>0</v>
      </c>
      <c r="AA941" s="347">
        <f t="shared" si="2858"/>
        <v>0</v>
      </c>
      <c r="AB941" s="347">
        <f t="shared" si="2858"/>
        <v>0</v>
      </c>
      <c r="AC941" s="347">
        <f t="shared" si="2858"/>
        <v>0</v>
      </c>
      <c r="AD941" s="347">
        <f t="shared" si="2858"/>
        <v>0</v>
      </c>
      <c r="AE941" s="347">
        <f t="shared" si="2858"/>
        <v>0</v>
      </c>
      <c r="AF941" s="347">
        <f>AF928*AF930</f>
        <v>0</v>
      </c>
      <c r="AG941" s="347">
        <f t="shared" ref="AG941:AL941" si="2859">AG928*AG930</f>
        <v>0</v>
      </c>
      <c r="AH941" s="347">
        <f t="shared" si="2859"/>
        <v>0</v>
      </c>
      <c r="AI941" s="347">
        <f t="shared" si="2859"/>
        <v>0</v>
      </c>
      <c r="AJ941" s="347">
        <f t="shared" si="2859"/>
        <v>0</v>
      </c>
      <c r="AK941" s="347">
        <f t="shared" si="2859"/>
        <v>0</v>
      </c>
      <c r="AL941" s="347">
        <f t="shared" si="2859"/>
        <v>0</v>
      </c>
      <c r="AM941" s="407">
        <f>SUM(Y941:AL941)</f>
        <v>0</v>
      </c>
    </row>
    <row r="942" spans="2:39" ht="15.6">
      <c r="B942" s="349" t="s">
        <v>345</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ht="15">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ht="15">
      <c r="B944" s="440" t="s">
        <v>340</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0">IF(AA768="kw",SUMPRODUCT($N$770:$N$925,$P$770:$P$925,AA770:AA925),SUMPRODUCT($E$770:$E$925,AA770:AA925))</f>
        <v>0</v>
      </c>
      <c r="AB944" s="326">
        <f t="shared" si="2860"/>
        <v>0</v>
      </c>
      <c r="AC944" s="326">
        <f t="shared" si="2860"/>
        <v>0</v>
      </c>
      <c r="AD944" s="326">
        <f t="shared" si="2860"/>
        <v>0</v>
      </c>
      <c r="AE944" s="326">
        <f t="shared" si="2860"/>
        <v>0</v>
      </c>
      <c r="AF944" s="326">
        <f t="shared" si="2860"/>
        <v>0</v>
      </c>
      <c r="AG944" s="326">
        <f t="shared" si="2860"/>
        <v>0</v>
      </c>
      <c r="AH944" s="326">
        <f t="shared" si="2860"/>
        <v>0</v>
      </c>
      <c r="AI944" s="326">
        <f t="shared" si="2860"/>
        <v>0</v>
      </c>
      <c r="AJ944" s="326">
        <f t="shared" si="2860"/>
        <v>0</v>
      </c>
      <c r="AK944" s="326">
        <f t="shared" si="2860"/>
        <v>0</v>
      </c>
      <c r="AL944" s="326">
        <f t="shared" si="2860"/>
        <v>0</v>
      </c>
      <c r="AM944" s="386"/>
    </row>
    <row r="945" spans="1:39" ht="18.75" customHeight="1">
      <c r="B945" s="368" t="s">
        <v>585</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6">
      <c r="B948" s="280" t="s">
        <v>341</v>
      </c>
      <c r="C948" s="281"/>
      <c r="D948" s="589" t="s">
        <v>527</v>
      </c>
      <c r="E948" s="253"/>
      <c r="F948" s="589"/>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880" t="s">
        <v>211</v>
      </c>
      <c r="C949" s="882" t="s">
        <v>33</v>
      </c>
      <c r="D949" s="284" t="s">
        <v>422</v>
      </c>
      <c r="E949" s="884" t="s">
        <v>209</v>
      </c>
      <c r="F949" s="885"/>
      <c r="G949" s="885"/>
      <c r="H949" s="885"/>
      <c r="I949" s="885"/>
      <c r="J949" s="885"/>
      <c r="K949" s="885"/>
      <c r="L949" s="885"/>
      <c r="M949" s="886"/>
      <c r="N949" s="887" t="s">
        <v>213</v>
      </c>
      <c r="O949" s="284" t="s">
        <v>423</v>
      </c>
      <c r="P949" s="884" t="s">
        <v>212</v>
      </c>
      <c r="Q949" s="885"/>
      <c r="R949" s="885"/>
      <c r="S949" s="885"/>
      <c r="T949" s="885"/>
      <c r="U949" s="885"/>
      <c r="V949" s="885"/>
      <c r="W949" s="885"/>
      <c r="X949" s="886"/>
      <c r="Y949" s="877" t="s">
        <v>243</v>
      </c>
      <c r="Z949" s="878"/>
      <c r="AA949" s="878"/>
      <c r="AB949" s="878"/>
      <c r="AC949" s="878"/>
      <c r="AD949" s="878"/>
      <c r="AE949" s="878"/>
      <c r="AF949" s="878"/>
      <c r="AG949" s="878"/>
      <c r="AH949" s="878"/>
      <c r="AI949" s="878"/>
      <c r="AJ949" s="878"/>
      <c r="AK949" s="878"/>
      <c r="AL949" s="878"/>
      <c r="AM949" s="879"/>
    </row>
    <row r="950" spans="1:39" ht="65.25" customHeight="1">
      <c r="B950" s="881"/>
      <c r="C950" s="883"/>
      <c r="D950" s="285">
        <v>2020</v>
      </c>
      <c r="E950" s="285">
        <v>2021</v>
      </c>
      <c r="F950" s="285">
        <v>2022</v>
      </c>
      <c r="G950" s="285">
        <v>2023</v>
      </c>
      <c r="H950" s="285">
        <v>2024</v>
      </c>
      <c r="I950" s="285">
        <v>2025</v>
      </c>
      <c r="J950" s="285">
        <v>2026</v>
      </c>
      <c r="K950" s="285">
        <v>2027</v>
      </c>
      <c r="L950" s="285">
        <v>2028</v>
      </c>
      <c r="M950" s="285">
        <v>2029</v>
      </c>
      <c r="N950" s="888"/>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GS&gt;50kW</v>
      </c>
      <c r="AB950" s="285" t="str">
        <f>'1.  LRAMVA Summary'!G52</f>
        <v>Street Lighting</v>
      </c>
      <c r="AC950" s="285" t="str">
        <f>'1.  LRAMVA Summary'!H52</f>
        <v>Unmetered Scattered Load</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t="str">
        <f>'1.  LRAMVA Summary'!G53</f>
        <v>kw</v>
      </c>
      <c r="AC951" s="291" t="str">
        <f>'1.  LRAMVA Summary'!H53</f>
        <v>kWh</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346</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1">Z953</f>
        <v>0</v>
      </c>
      <c r="AA954" s="411">
        <f t="shared" ref="AA954" si="2862">AA953</f>
        <v>0</v>
      </c>
      <c r="AB954" s="411">
        <f t="shared" ref="AB954" si="2863">AB953</f>
        <v>0</v>
      </c>
      <c r="AC954" s="411">
        <f t="shared" ref="AC954" si="2864">AC953</f>
        <v>0</v>
      </c>
      <c r="AD954" s="411">
        <f t="shared" ref="AD954" si="2865">AD953</f>
        <v>0</v>
      </c>
      <c r="AE954" s="411">
        <f t="shared" ref="AE954" si="2866">AE953</f>
        <v>0</v>
      </c>
      <c r="AF954" s="411">
        <f t="shared" ref="AF954" si="2867">AF953</f>
        <v>0</v>
      </c>
      <c r="AG954" s="411">
        <f t="shared" ref="AG954" si="2868">AG953</f>
        <v>0</v>
      </c>
      <c r="AH954" s="411">
        <f t="shared" ref="AH954" si="2869">AH953</f>
        <v>0</v>
      </c>
      <c r="AI954" s="411">
        <f t="shared" ref="AI954" si="2870">AI953</f>
        <v>0</v>
      </c>
      <c r="AJ954" s="411">
        <f t="shared" ref="AJ954" si="2871">AJ953</f>
        <v>0</v>
      </c>
      <c r="AK954" s="411">
        <f t="shared" ref="AK954" si="2872">AK953</f>
        <v>0</v>
      </c>
      <c r="AL954" s="411">
        <f t="shared" ref="AL954" si="2873">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346</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4">Z956</f>
        <v>0</v>
      </c>
      <c r="AA957" s="411">
        <f t="shared" ref="AA957" si="2875">AA956</f>
        <v>0</v>
      </c>
      <c r="AB957" s="411">
        <f t="shared" ref="AB957" si="2876">AB956</f>
        <v>0</v>
      </c>
      <c r="AC957" s="411">
        <f t="shared" ref="AC957" si="2877">AC956</f>
        <v>0</v>
      </c>
      <c r="AD957" s="411">
        <f t="shared" ref="AD957" si="2878">AD956</f>
        <v>0</v>
      </c>
      <c r="AE957" s="411">
        <f t="shared" ref="AE957" si="2879">AE956</f>
        <v>0</v>
      </c>
      <c r="AF957" s="411">
        <f t="shared" ref="AF957" si="2880">AF956</f>
        <v>0</v>
      </c>
      <c r="AG957" s="411">
        <f t="shared" ref="AG957" si="2881">AG956</f>
        <v>0</v>
      </c>
      <c r="AH957" s="411">
        <f t="shared" ref="AH957" si="2882">AH956</f>
        <v>0</v>
      </c>
      <c r="AI957" s="411">
        <f t="shared" ref="AI957" si="2883">AI956</f>
        <v>0</v>
      </c>
      <c r="AJ957" s="411">
        <f t="shared" ref="AJ957" si="2884">AJ956</f>
        <v>0</v>
      </c>
      <c r="AK957" s="411">
        <f t="shared" ref="AK957" si="2885">AK956</f>
        <v>0</v>
      </c>
      <c r="AL957" s="411">
        <f t="shared" ref="AL957" si="2886">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346</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7">Z959</f>
        <v>0</v>
      </c>
      <c r="AA960" s="411">
        <f t="shared" ref="AA960" si="2888">AA959</f>
        <v>0</v>
      </c>
      <c r="AB960" s="411">
        <f t="shared" ref="AB960" si="2889">AB959</f>
        <v>0</v>
      </c>
      <c r="AC960" s="411">
        <f t="shared" ref="AC960" si="2890">AC959</f>
        <v>0</v>
      </c>
      <c r="AD960" s="411">
        <f t="shared" ref="AD960" si="2891">AD959</f>
        <v>0</v>
      </c>
      <c r="AE960" s="411">
        <f t="shared" ref="AE960" si="2892">AE959</f>
        <v>0</v>
      </c>
      <c r="AF960" s="411">
        <f t="shared" ref="AF960" si="2893">AF959</f>
        <v>0</v>
      </c>
      <c r="AG960" s="411">
        <f t="shared" ref="AG960" si="2894">AG959</f>
        <v>0</v>
      </c>
      <c r="AH960" s="411">
        <f t="shared" ref="AH960" si="2895">AH959</f>
        <v>0</v>
      </c>
      <c r="AI960" s="411">
        <f t="shared" ref="AI960" si="2896">AI959</f>
        <v>0</v>
      </c>
      <c r="AJ960" s="411">
        <f t="shared" ref="AJ960" si="2897">AJ959</f>
        <v>0</v>
      </c>
      <c r="AK960" s="411">
        <f t="shared" ref="AK960" si="2898">AK959</f>
        <v>0</v>
      </c>
      <c r="AL960" s="411">
        <f t="shared" ref="AL960" si="2899">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675</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346</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0">Z962</f>
        <v>0</v>
      </c>
      <c r="AA963" s="411">
        <f t="shared" ref="AA963" si="2901">AA962</f>
        <v>0</v>
      </c>
      <c r="AB963" s="411">
        <f t="shared" ref="AB963" si="2902">AB962</f>
        <v>0</v>
      </c>
      <c r="AC963" s="411">
        <f t="shared" ref="AC963" si="2903">AC962</f>
        <v>0</v>
      </c>
      <c r="AD963" s="411">
        <f t="shared" ref="AD963" si="2904">AD962</f>
        <v>0</v>
      </c>
      <c r="AE963" s="411">
        <f t="shared" ref="AE963" si="2905">AE962</f>
        <v>0</v>
      </c>
      <c r="AF963" s="411">
        <f t="shared" ref="AF963" si="2906">AF962</f>
        <v>0</v>
      </c>
      <c r="AG963" s="411">
        <f t="shared" ref="AG963" si="2907">AG962</f>
        <v>0</v>
      </c>
      <c r="AH963" s="411">
        <f t="shared" ref="AH963" si="2908">AH962</f>
        <v>0</v>
      </c>
      <c r="AI963" s="411">
        <f t="shared" ref="AI963" si="2909">AI962</f>
        <v>0</v>
      </c>
      <c r="AJ963" s="411">
        <f t="shared" ref="AJ963" si="2910">AJ962</f>
        <v>0</v>
      </c>
      <c r="AK963" s="411">
        <f t="shared" ref="AK963" si="2911">AK962</f>
        <v>0</v>
      </c>
      <c r="AL963" s="411">
        <f t="shared" ref="AL963" si="2912">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346</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3">Z965</f>
        <v>0</v>
      </c>
      <c r="AA966" s="411">
        <f t="shared" ref="AA966" si="2914">AA965</f>
        <v>0</v>
      </c>
      <c r="AB966" s="411">
        <f t="shared" ref="AB966" si="2915">AB965</f>
        <v>0</v>
      </c>
      <c r="AC966" s="411">
        <f t="shared" ref="AC966" si="2916">AC965</f>
        <v>0</v>
      </c>
      <c r="AD966" s="411">
        <f t="shared" ref="AD966" si="2917">AD965</f>
        <v>0</v>
      </c>
      <c r="AE966" s="411">
        <f t="shared" ref="AE966" si="2918">AE965</f>
        <v>0</v>
      </c>
      <c r="AF966" s="411">
        <f t="shared" ref="AF966" si="2919">AF965</f>
        <v>0</v>
      </c>
      <c r="AG966" s="411">
        <f t="shared" ref="AG966" si="2920">AG965</f>
        <v>0</v>
      </c>
      <c r="AH966" s="411">
        <f t="shared" ref="AH966" si="2921">AH965</f>
        <v>0</v>
      </c>
      <c r="AI966" s="411">
        <f t="shared" ref="AI966" si="2922">AI965</f>
        <v>0</v>
      </c>
      <c r="AJ966" s="411">
        <f t="shared" ref="AJ966" si="2923">AJ965</f>
        <v>0</v>
      </c>
      <c r="AK966" s="411">
        <f t="shared" ref="AK966" si="2924">AK965</f>
        <v>0</v>
      </c>
      <c r="AL966" s="411">
        <f t="shared" ref="AL966" si="2925">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6"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346</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6">Z969</f>
        <v>0</v>
      </c>
      <c r="AA970" s="411">
        <f t="shared" ref="AA970" si="2927">AA969</f>
        <v>0</v>
      </c>
      <c r="AB970" s="411">
        <f t="shared" ref="AB970" si="2928">AB969</f>
        <v>0</v>
      </c>
      <c r="AC970" s="411">
        <f t="shared" ref="AC970" si="2929">AC969</f>
        <v>0</v>
      </c>
      <c r="AD970" s="411">
        <f t="shared" ref="AD970" si="2930">AD969</f>
        <v>0</v>
      </c>
      <c r="AE970" s="411">
        <f t="shared" ref="AE970" si="2931">AE969</f>
        <v>0</v>
      </c>
      <c r="AF970" s="411">
        <f t="shared" ref="AF970" si="2932">AF969</f>
        <v>0</v>
      </c>
      <c r="AG970" s="411">
        <f t="shared" ref="AG970" si="2933">AG969</f>
        <v>0</v>
      </c>
      <c r="AH970" s="411">
        <f t="shared" ref="AH970" si="2934">AH969</f>
        <v>0</v>
      </c>
      <c r="AI970" s="411">
        <f t="shared" ref="AI970" si="2935">AI969</f>
        <v>0</v>
      </c>
      <c r="AJ970" s="411">
        <f t="shared" ref="AJ970" si="2936">AJ969</f>
        <v>0</v>
      </c>
      <c r="AK970" s="411">
        <f t="shared" ref="AK970" si="2937">AK969</f>
        <v>0</v>
      </c>
      <c r="AL970" s="411">
        <f t="shared" ref="AL970" si="2938">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346</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39">Z972</f>
        <v>0</v>
      </c>
      <c r="AA973" s="411">
        <f t="shared" ref="AA973" si="2940">AA972</f>
        <v>0</v>
      </c>
      <c r="AB973" s="411">
        <f t="shared" ref="AB973" si="2941">AB972</f>
        <v>0</v>
      </c>
      <c r="AC973" s="411">
        <f t="shared" ref="AC973" si="2942">AC972</f>
        <v>0</v>
      </c>
      <c r="AD973" s="411">
        <f t="shared" ref="AD973" si="2943">AD972</f>
        <v>0</v>
      </c>
      <c r="AE973" s="411">
        <f t="shared" ref="AE973" si="2944">AE972</f>
        <v>0</v>
      </c>
      <c r="AF973" s="411">
        <f t="shared" ref="AF973" si="2945">AF972</f>
        <v>0</v>
      </c>
      <c r="AG973" s="411">
        <f t="shared" ref="AG973" si="2946">AG972</f>
        <v>0</v>
      </c>
      <c r="AH973" s="411">
        <f t="shared" ref="AH973" si="2947">AH972</f>
        <v>0</v>
      </c>
      <c r="AI973" s="411">
        <f t="shared" ref="AI973" si="2948">AI972</f>
        <v>0</v>
      </c>
      <c r="AJ973" s="411">
        <f t="shared" ref="AJ973" si="2949">AJ972</f>
        <v>0</v>
      </c>
      <c r="AK973" s="411">
        <f t="shared" ref="AK973" si="2950">AK972</f>
        <v>0</v>
      </c>
      <c r="AL973" s="411">
        <f t="shared" ref="AL973" si="2951">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346</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2">Z975</f>
        <v>0</v>
      </c>
      <c r="AA976" s="411">
        <f t="shared" ref="AA976" si="2953">AA975</f>
        <v>0</v>
      </c>
      <c r="AB976" s="411">
        <f t="shared" ref="AB976" si="2954">AB975</f>
        <v>0</v>
      </c>
      <c r="AC976" s="411">
        <f t="shared" ref="AC976" si="2955">AC975</f>
        <v>0</v>
      </c>
      <c r="AD976" s="411">
        <f t="shared" ref="AD976" si="2956">AD975</f>
        <v>0</v>
      </c>
      <c r="AE976" s="411">
        <f t="shared" ref="AE976" si="2957">AE975</f>
        <v>0</v>
      </c>
      <c r="AF976" s="411">
        <f t="shared" ref="AF976" si="2958">AF975</f>
        <v>0</v>
      </c>
      <c r="AG976" s="411">
        <f t="shared" ref="AG976" si="2959">AG975</f>
        <v>0</v>
      </c>
      <c r="AH976" s="411">
        <f t="shared" ref="AH976" si="2960">AH975</f>
        <v>0</v>
      </c>
      <c r="AI976" s="411">
        <f t="shared" ref="AI976" si="2961">AI975</f>
        <v>0</v>
      </c>
      <c r="AJ976" s="411">
        <f t="shared" ref="AJ976" si="2962">AJ975</f>
        <v>0</v>
      </c>
      <c r="AK976" s="411">
        <f t="shared" ref="AK976" si="2963">AK975</f>
        <v>0</v>
      </c>
      <c r="AL976" s="411">
        <f t="shared" ref="AL976" si="2964">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346</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5">Z978</f>
        <v>0</v>
      </c>
      <c r="AA979" s="411">
        <f t="shared" ref="AA979" si="2966">AA978</f>
        <v>0</v>
      </c>
      <c r="AB979" s="411">
        <f t="shared" ref="AB979" si="2967">AB978</f>
        <v>0</v>
      </c>
      <c r="AC979" s="411">
        <f t="shared" ref="AC979" si="2968">AC978</f>
        <v>0</v>
      </c>
      <c r="AD979" s="411">
        <f t="shared" ref="AD979" si="2969">AD978</f>
        <v>0</v>
      </c>
      <c r="AE979" s="411">
        <f t="shared" ref="AE979" si="2970">AE978</f>
        <v>0</v>
      </c>
      <c r="AF979" s="411">
        <f t="shared" ref="AF979" si="2971">AF978</f>
        <v>0</v>
      </c>
      <c r="AG979" s="411">
        <f t="shared" ref="AG979" si="2972">AG978</f>
        <v>0</v>
      </c>
      <c r="AH979" s="411">
        <f t="shared" ref="AH979" si="2973">AH978</f>
        <v>0</v>
      </c>
      <c r="AI979" s="411">
        <f t="shared" ref="AI979" si="2974">AI978</f>
        <v>0</v>
      </c>
      <c r="AJ979" s="411">
        <f t="shared" ref="AJ979" si="2975">AJ978</f>
        <v>0</v>
      </c>
      <c r="AK979" s="411">
        <f t="shared" ref="AK979" si="2976">AK978</f>
        <v>0</v>
      </c>
      <c r="AL979" s="411">
        <f t="shared" ref="AL979" si="2977">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346</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78">Z981</f>
        <v>0</v>
      </c>
      <c r="AA982" s="411">
        <f t="shared" ref="AA982" si="2979">AA981</f>
        <v>0</v>
      </c>
      <c r="AB982" s="411">
        <f t="shared" ref="AB982" si="2980">AB981</f>
        <v>0</v>
      </c>
      <c r="AC982" s="411">
        <f t="shared" ref="AC982" si="2981">AC981</f>
        <v>0</v>
      </c>
      <c r="AD982" s="411">
        <f t="shared" ref="AD982" si="2982">AD981</f>
        <v>0</v>
      </c>
      <c r="AE982" s="411">
        <f t="shared" ref="AE982" si="2983">AE981</f>
        <v>0</v>
      </c>
      <c r="AF982" s="411">
        <f t="shared" ref="AF982" si="2984">AF981</f>
        <v>0</v>
      </c>
      <c r="AG982" s="411">
        <f t="shared" ref="AG982" si="2985">AG981</f>
        <v>0</v>
      </c>
      <c r="AH982" s="411">
        <f t="shared" ref="AH982" si="2986">AH981</f>
        <v>0</v>
      </c>
      <c r="AI982" s="411">
        <f t="shared" ref="AI982" si="2987">AI981</f>
        <v>0</v>
      </c>
      <c r="AJ982" s="411">
        <f t="shared" ref="AJ982" si="2988">AJ981</f>
        <v>0</v>
      </c>
      <c r="AK982" s="411">
        <f t="shared" ref="AK982" si="2989">AK981</f>
        <v>0</v>
      </c>
      <c r="AL982" s="411">
        <f t="shared" ref="AL982" si="2990">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346</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1">Z985</f>
        <v>0</v>
      </c>
      <c r="AA986" s="411">
        <f t="shared" ref="AA986" si="2992">AA985</f>
        <v>0</v>
      </c>
      <c r="AB986" s="411">
        <f t="shared" ref="AB986" si="2993">AB985</f>
        <v>0</v>
      </c>
      <c r="AC986" s="411">
        <f t="shared" ref="AC986" si="2994">AC985</f>
        <v>0</v>
      </c>
      <c r="AD986" s="411">
        <f t="shared" ref="AD986" si="2995">AD985</f>
        <v>0</v>
      </c>
      <c r="AE986" s="411">
        <f t="shared" ref="AE986" si="2996">AE985</f>
        <v>0</v>
      </c>
      <c r="AF986" s="411">
        <f t="shared" ref="AF986" si="2997">AF985</f>
        <v>0</v>
      </c>
      <c r="AG986" s="411">
        <f t="shared" ref="AG986" si="2998">AG985</f>
        <v>0</v>
      </c>
      <c r="AH986" s="411">
        <f t="shared" ref="AH986" si="2999">AH985</f>
        <v>0</v>
      </c>
      <c r="AI986" s="411">
        <f t="shared" ref="AI986" si="3000">AI985</f>
        <v>0</v>
      </c>
      <c r="AJ986" s="411">
        <f t="shared" ref="AJ986" si="3001">AJ985</f>
        <v>0</v>
      </c>
      <c r="AK986" s="411">
        <f t="shared" ref="AK986" si="3002">AK985</f>
        <v>0</v>
      </c>
      <c r="AL986" s="411">
        <f t="shared" ref="AL986" si="3003">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346</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4">Z988</f>
        <v>0</v>
      </c>
      <c r="AA989" s="411">
        <f t="shared" ref="AA989" si="3005">AA988</f>
        <v>0</v>
      </c>
      <c r="AB989" s="411">
        <f t="shared" ref="AB989" si="3006">AB988</f>
        <v>0</v>
      </c>
      <c r="AC989" s="411">
        <f t="shared" ref="AC989" si="3007">AC988</f>
        <v>0</v>
      </c>
      <c r="AD989" s="411">
        <f t="shared" ref="AD989" si="3008">AD988</f>
        <v>0</v>
      </c>
      <c r="AE989" s="411">
        <f t="shared" ref="AE989" si="3009">AE988</f>
        <v>0</v>
      </c>
      <c r="AF989" s="411">
        <f t="shared" ref="AF989" si="3010">AF988</f>
        <v>0</v>
      </c>
      <c r="AG989" s="411">
        <f t="shared" ref="AG989" si="3011">AG988</f>
        <v>0</v>
      </c>
      <c r="AH989" s="411">
        <f t="shared" ref="AH989" si="3012">AH988</f>
        <v>0</v>
      </c>
      <c r="AI989" s="411">
        <f t="shared" ref="AI989" si="3013">AI988</f>
        <v>0</v>
      </c>
      <c r="AJ989" s="411">
        <f t="shared" ref="AJ989" si="3014">AJ988</f>
        <v>0</v>
      </c>
      <c r="AK989" s="411">
        <f t="shared" ref="AK989" si="3015">AK988</f>
        <v>0</v>
      </c>
      <c r="AL989" s="411">
        <f t="shared" ref="AL989" si="3016">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346</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7">Z991</f>
        <v>0</v>
      </c>
      <c r="AA992" s="411">
        <f t="shared" ref="AA992" si="3018">AA991</f>
        <v>0</v>
      </c>
      <c r="AB992" s="411">
        <f t="shared" ref="AB992" si="3019">AB991</f>
        <v>0</v>
      </c>
      <c r="AC992" s="411">
        <f t="shared" ref="AC992" si="3020">AC991</f>
        <v>0</v>
      </c>
      <c r="AD992" s="411">
        <f t="shared" ref="AD992" si="3021">AD991</f>
        <v>0</v>
      </c>
      <c r="AE992" s="411">
        <f t="shared" ref="AE992" si="3022">AE991</f>
        <v>0</v>
      </c>
      <c r="AF992" s="411">
        <f t="shared" ref="AF992" si="3023">AF991</f>
        <v>0</v>
      </c>
      <c r="AG992" s="411">
        <f t="shared" ref="AG992" si="3024">AG991</f>
        <v>0</v>
      </c>
      <c r="AH992" s="411">
        <f t="shared" ref="AH992" si="3025">AH991</f>
        <v>0</v>
      </c>
      <c r="AI992" s="411">
        <f t="shared" ref="AI992" si="3026">AI991</f>
        <v>0</v>
      </c>
      <c r="AJ992" s="411">
        <f t="shared" ref="AJ992" si="3027">AJ991</f>
        <v>0</v>
      </c>
      <c r="AK992" s="411">
        <f t="shared" ref="AK992" si="3028">AK991</f>
        <v>0</v>
      </c>
      <c r="AL992" s="411">
        <f t="shared" ref="AL992" si="3029">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346</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0">Z995</f>
        <v>0</v>
      </c>
      <c r="AA996" s="411">
        <f t="shared" ref="AA996" si="3031">AA995</f>
        <v>0</v>
      </c>
      <c r="AB996" s="411">
        <f t="shared" ref="AB996" si="3032">AB995</f>
        <v>0</v>
      </c>
      <c r="AC996" s="411">
        <f t="shared" ref="AC996" si="3033">AC995</f>
        <v>0</v>
      </c>
      <c r="AD996" s="411">
        <f t="shared" ref="AD996" si="3034">AD995</f>
        <v>0</v>
      </c>
      <c r="AE996" s="411">
        <f t="shared" ref="AE996" si="3035">AE995</f>
        <v>0</v>
      </c>
      <c r="AF996" s="411">
        <f t="shared" ref="AF996" si="3036">AF995</f>
        <v>0</v>
      </c>
      <c r="AG996" s="411">
        <f t="shared" ref="AG996" si="3037">AG995</f>
        <v>0</v>
      </c>
      <c r="AH996" s="411">
        <f t="shared" ref="AH996" si="3038">AH995</f>
        <v>0</v>
      </c>
      <c r="AI996" s="411">
        <f t="shared" ref="AI996" si="3039">AI995</f>
        <v>0</v>
      </c>
      <c r="AJ996" s="411">
        <f t="shared" ref="AJ996" si="3040">AJ995</f>
        <v>0</v>
      </c>
      <c r="AK996" s="411">
        <f t="shared" ref="AK996" si="3041">AK995</f>
        <v>0</v>
      </c>
      <c r="AL996" s="411">
        <f t="shared" ref="AL996" si="3042">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29"/>
    </row>
    <row r="998" spans="1:40" s="309" customFormat="1" ht="15.6"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0"/>
    </row>
    <row r="999" spans="1:40" ht="15"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1">
        <f>SUM(Y999:AL999)</f>
        <v>0</v>
      </c>
      <c r="AN999" s="629"/>
    </row>
    <row r="1000" spans="1:40" ht="15" hidden="1" outlineLevel="1">
      <c r="A1000" s="532"/>
      <c r="B1000" s="294" t="s">
        <v>342</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3">AA999</f>
        <v>0</v>
      </c>
      <c r="AB1000" s="411">
        <f t="shared" si="3043"/>
        <v>0</v>
      </c>
      <c r="AC1000" s="411">
        <f t="shared" si="3043"/>
        <v>0</v>
      </c>
      <c r="AD1000" s="411">
        <f>AD999</f>
        <v>0</v>
      </c>
      <c r="AE1000" s="411">
        <f t="shared" si="3043"/>
        <v>0</v>
      </c>
      <c r="AF1000" s="411">
        <f t="shared" si="3043"/>
        <v>0</v>
      </c>
      <c r="AG1000" s="411">
        <f t="shared" si="3043"/>
        <v>0</v>
      </c>
      <c r="AH1000" s="411">
        <f t="shared" si="3043"/>
        <v>0</v>
      </c>
      <c r="AI1000" s="411">
        <f t="shared" si="3043"/>
        <v>0</v>
      </c>
      <c r="AJ1000" s="411">
        <f t="shared" si="3043"/>
        <v>0</v>
      </c>
      <c r="AK1000" s="411">
        <f t="shared" si="3043"/>
        <v>0</v>
      </c>
      <c r="AL1000" s="411">
        <f t="shared" si="3043"/>
        <v>0</v>
      </c>
      <c r="AM1000" s="297"/>
    </row>
    <row r="1001" spans="1:40" ht="15"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t="15"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t="15" hidden="1" outlineLevel="1">
      <c r="A1003" s="532"/>
      <c r="B1003" s="294" t="s">
        <v>342</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4">Z1002</f>
        <v>0</v>
      </c>
      <c r="AA1003" s="411">
        <f t="shared" si="3044"/>
        <v>0</v>
      </c>
      <c r="AB1003" s="411">
        <f t="shared" si="3044"/>
        <v>0</v>
      </c>
      <c r="AC1003" s="411">
        <f t="shared" si="3044"/>
        <v>0</v>
      </c>
      <c r="AD1003" s="411">
        <f t="shared" si="3044"/>
        <v>0</v>
      </c>
      <c r="AE1003" s="411">
        <f t="shared" si="3044"/>
        <v>0</v>
      </c>
      <c r="AF1003" s="411">
        <f t="shared" si="3044"/>
        <v>0</v>
      </c>
      <c r="AG1003" s="411">
        <f t="shared" si="3044"/>
        <v>0</v>
      </c>
      <c r="AH1003" s="411">
        <f t="shared" si="3044"/>
        <v>0</v>
      </c>
      <c r="AI1003" s="411">
        <f t="shared" si="3044"/>
        <v>0</v>
      </c>
      <c r="AJ1003" s="411">
        <f t="shared" si="3044"/>
        <v>0</v>
      </c>
      <c r="AK1003" s="411">
        <f t="shared" si="3044"/>
        <v>0</v>
      </c>
      <c r="AL1003" s="411">
        <f>AL1002</f>
        <v>0</v>
      </c>
      <c r="AM1003" s="297"/>
    </row>
    <row r="1004" spans="1:40" s="283" customFormat="1" ht="15"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6"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t="15"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t="15" hidden="1" outlineLevel="1">
      <c r="A1007" s="532"/>
      <c r="B1007" s="294" t="s">
        <v>342</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5">Z1006</f>
        <v>0</v>
      </c>
      <c r="AA1007" s="411">
        <f t="shared" si="3045"/>
        <v>0</v>
      </c>
      <c r="AB1007" s="411">
        <f t="shared" si="3045"/>
        <v>0</v>
      </c>
      <c r="AC1007" s="411">
        <f t="shared" si="3045"/>
        <v>0</v>
      </c>
      <c r="AD1007" s="411">
        <f t="shared" si="3045"/>
        <v>0</v>
      </c>
      <c r="AE1007" s="411">
        <f t="shared" si="3045"/>
        <v>0</v>
      </c>
      <c r="AF1007" s="411">
        <f t="shared" si="3045"/>
        <v>0</v>
      </c>
      <c r="AG1007" s="411">
        <f t="shared" si="3045"/>
        <v>0</v>
      </c>
      <c r="AH1007" s="411">
        <f t="shared" si="3045"/>
        <v>0</v>
      </c>
      <c r="AI1007" s="411">
        <f t="shared" si="3045"/>
        <v>0</v>
      </c>
      <c r="AJ1007" s="411">
        <f t="shared" si="3045"/>
        <v>0</v>
      </c>
      <c r="AK1007" s="411">
        <f t="shared" si="3045"/>
        <v>0</v>
      </c>
      <c r="AL1007" s="411">
        <f t="shared" si="3045"/>
        <v>0</v>
      </c>
      <c r="AM1007" s="306"/>
    </row>
    <row r="1008" spans="1:40" ht="15"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t="15"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t="15" hidden="1" outlineLevel="1">
      <c r="A1010" s="532"/>
      <c r="B1010" s="294" t="s">
        <v>342</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6">Z1009</f>
        <v>0</v>
      </c>
      <c r="AA1010" s="411">
        <f t="shared" si="3046"/>
        <v>0</v>
      </c>
      <c r="AB1010" s="411">
        <f t="shared" si="3046"/>
        <v>0</v>
      </c>
      <c r="AC1010" s="411">
        <f t="shared" si="3046"/>
        <v>0</v>
      </c>
      <c r="AD1010" s="411">
        <f t="shared" si="3046"/>
        <v>0</v>
      </c>
      <c r="AE1010" s="411">
        <f t="shared" si="3046"/>
        <v>0</v>
      </c>
      <c r="AF1010" s="411">
        <f t="shared" si="3046"/>
        <v>0</v>
      </c>
      <c r="AG1010" s="411">
        <f t="shared" si="3046"/>
        <v>0</v>
      </c>
      <c r="AH1010" s="411">
        <f t="shared" si="3046"/>
        <v>0</v>
      </c>
      <c r="AI1010" s="411">
        <f t="shared" si="3046"/>
        <v>0</v>
      </c>
      <c r="AJ1010" s="411">
        <f t="shared" si="3046"/>
        <v>0</v>
      </c>
      <c r="AK1010" s="411">
        <f t="shared" si="3046"/>
        <v>0</v>
      </c>
      <c r="AL1010" s="411">
        <f t="shared" si="3046"/>
        <v>0</v>
      </c>
      <c r="AM1010" s="306"/>
    </row>
    <row r="1011" spans="1:39" ht="15"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t="15"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t="15" hidden="1" outlineLevel="1">
      <c r="A1013" s="532"/>
      <c r="B1013" s="294" t="s">
        <v>342</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7">Z1012</f>
        <v>0</v>
      </c>
      <c r="AA1013" s="411">
        <f t="shared" si="3047"/>
        <v>0</v>
      </c>
      <c r="AB1013" s="411">
        <f t="shared" si="3047"/>
        <v>0</v>
      </c>
      <c r="AC1013" s="411">
        <f t="shared" si="3047"/>
        <v>0</v>
      </c>
      <c r="AD1013" s="411">
        <f t="shared" si="3047"/>
        <v>0</v>
      </c>
      <c r="AE1013" s="411">
        <f t="shared" si="3047"/>
        <v>0</v>
      </c>
      <c r="AF1013" s="411">
        <f t="shared" si="3047"/>
        <v>0</v>
      </c>
      <c r="AG1013" s="411">
        <f t="shared" si="3047"/>
        <v>0</v>
      </c>
      <c r="AH1013" s="411">
        <f t="shared" si="3047"/>
        <v>0</v>
      </c>
      <c r="AI1013" s="411">
        <f t="shared" si="3047"/>
        <v>0</v>
      </c>
      <c r="AJ1013" s="411">
        <f t="shared" si="3047"/>
        <v>0</v>
      </c>
      <c r="AK1013" s="411">
        <f t="shared" si="3047"/>
        <v>0</v>
      </c>
      <c r="AL1013" s="411">
        <f t="shared" si="3047"/>
        <v>0</v>
      </c>
      <c r="AM1013" s="297"/>
    </row>
    <row r="1014" spans="1:39" ht="15"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t="15"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t="15" hidden="1" outlineLevel="1">
      <c r="A1016" s="532"/>
      <c r="B1016" s="294" t="s">
        <v>342</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48">Y1015</f>
        <v>0</v>
      </c>
      <c r="Z1016" s="411">
        <f t="shared" si="3048"/>
        <v>0</v>
      </c>
      <c r="AA1016" s="411">
        <f t="shared" si="3048"/>
        <v>0</v>
      </c>
      <c r="AB1016" s="411">
        <f t="shared" si="3048"/>
        <v>0</v>
      </c>
      <c r="AC1016" s="411">
        <f t="shared" si="3048"/>
        <v>0</v>
      </c>
      <c r="AD1016" s="411">
        <f t="shared" si="3048"/>
        <v>0</v>
      </c>
      <c r="AE1016" s="411">
        <f t="shared" si="3048"/>
        <v>0</v>
      </c>
      <c r="AF1016" s="411">
        <f t="shared" si="3048"/>
        <v>0</v>
      </c>
      <c r="AG1016" s="411">
        <f t="shared" si="3048"/>
        <v>0</v>
      </c>
      <c r="AH1016" s="411">
        <f t="shared" si="3048"/>
        <v>0</v>
      </c>
      <c r="AI1016" s="411">
        <f t="shared" si="3048"/>
        <v>0</v>
      </c>
      <c r="AJ1016" s="411">
        <f t="shared" si="3048"/>
        <v>0</v>
      </c>
      <c r="AK1016" s="411">
        <f t="shared" si="3048"/>
        <v>0</v>
      </c>
      <c r="AL1016" s="411">
        <f t="shared" si="3048"/>
        <v>0</v>
      </c>
      <c r="AM1016" s="306"/>
    </row>
    <row r="1017" spans="1:39" ht="15.6"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6"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6"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346</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49">Z1020</f>
        <v>0</v>
      </c>
      <c r="AA1021" s="411">
        <f t="shared" ref="AA1021" si="3050">AA1020</f>
        <v>0</v>
      </c>
      <c r="AB1021" s="411">
        <f t="shared" ref="AB1021" si="3051">AB1020</f>
        <v>0</v>
      </c>
      <c r="AC1021" s="411">
        <f t="shared" ref="AC1021" si="3052">AC1020</f>
        <v>0</v>
      </c>
      <c r="AD1021" s="411">
        <f t="shared" ref="AD1021" si="3053">AD1020</f>
        <v>0</v>
      </c>
      <c r="AE1021" s="411">
        <f t="shared" ref="AE1021" si="3054">AE1020</f>
        <v>0</v>
      </c>
      <c r="AF1021" s="411">
        <f t="shared" ref="AF1021" si="3055">AF1020</f>
        <v>0</v>
      </c>
      <c r="AG1021" s="411">
        <f t="shared" ref="AG1021" si="3056">AG1020</f>
        <v>0</v>
      </c>
      <c r="AH1021" s="411">
        <f t="shared" ref="AH1021" si="3057">AH1020</f>
        <v>0</v>
      </c>
      <c r="AI1021" s="411">
        <f t="shared" ref="AI1021" si="3058">AI1020</f>
        <v>0</v>
      </c>
      <c r="AJ1021" s="411">
        <f t="shared" ref="AJ1021" si="3059">AJ1020</f>
        <v>0</v>
      </c>
      <c r="AK1021" s="411">
        <f t="shared" ref="AK1021" si="3060">AK1020</f>
        <v>0</v>
      </c>
      <c r="AL1021" s="411">
        <f t="shared" ref="AL1021" si="3061">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346</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2">Z1023</f>
        <v>0</v>
      </c>
      <c r="AA1024" s="411">
        <f t="shared" ref="AA1024" si="3063">AA1023</f>
        <v>0</v>
      </c>
      <c r="AB1024" s="411">
        <f t="shared" ref="AB1024" si="3064">AB1023</f>
        <v>0</v>
      </c>
      <c r="AC1024" s="411">
        <f t="shared" ref="AC1024" si="3065">AC1023</f>
        <v>0</v>
      </c>
      <c r="AD1024" s="411">
        <f t="shared" ref="AD1024" si="3066">AD1023</f>
        <v>0</v>
      </c>
      <c r="AE1024" s="411">
        <f t="shared" ref="AE1024" si="3067">AE1023</f>
        <v>0</v>
      </c>
      <c r="AF1024" s="411">
        <f t="shared" ref="AF1024" si="3068">AF1023</f>
        <v>0</v>
      </c>
      <c r="AG1024" s="411">
        <f t="shared" ref="AG1024" si="3069">AG1023</f>
        <v>0</v>
      </c>
      <c r="AH1024" s="411">
        <f t="shared" ref="AH1024" si="3070">AH1023</f>
        <v>0</v>
      </c>
      <c r="AI1024" s="411">
        <f t="shared" ref="AI1024" si="3071">AI1023</f>
        <v>0</v>
      </c>
      <c r="AJ1024" s="411">
        <f t="shared" ref="AJ1024" si="3072">AJ1023</f>
        <v>0</v>
      </c>
      <c r="AK1024" s="411">
        <f t="shared" ref="AK1024" si="3073">AK1023</f>
        <v>0</v>
      </c>
      <c r="AL1024" s="411">
        <f t="shared" ref="AL1024" si="3074">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346</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5">Z1026</f>
        <v>0</v>
      </c>
      <c r="AA1027" s="411">
        <f t="shared" ref="AA1027" si="3076">AA1026</f>
        <v>0</v>
      </c>
      <c r="AB1027" s="411">
        <f t="shared" ref="AB1027" si="3077">AB1026</f>
        <v>0</v>
      </c>
      <c r="AC1027" s="411">
        <f t="shared" ref="AC1027" si="3078">AC1026</f>
        <v>0</v>
      </c>
      <c r="AD1027" s="411">
        <f t="shared" ref="AD1027" si="3079">AD1026</f>
        <v>0</v>
      </c>
      <c r="AE1027" s="411">
        <f t="shared" ref="AE1027" si="3080">AE1026</f>
        <v>0</v>
      </c>
      <c r="AF1027" s="411">
        <f t="shared" ref="AF1027" si="3081">AF1026</f>
        <v>0</v>
      </c>
      <c r="AG1027" s="411">
        <f t="shared" ref="AG1027" si="3082">AG1026</f>
        <v>0</v>
      </c>
      <c r="AH1027" s="411">
        <f t="shared" ref="AH1027" si="3083">AH1026</f>
        <v>0</v>
      </c>
      <c r="AI1027" s="411">
        <f t="shared" ref="AI1027" si="3084">AI1026</f>
        <v>0</v>
      </c>
      <c r="AJ1027" s="411">
        <f t="shared" ref="AJ1027" si="3085">AJ1026</f>
        <v>0</v>
      </c>
      <c r="AK1027" s="411">
        <f t="shared" ref="AK1027" si="3086">AK1026</f>
        <v>0</v>
      </c>
      <c r="AL1027" s="411">
        <f t="shared" ref="AL1027" si="3087">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346</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88">Z1029</f>
        <v>0</v>
      </c>
      <c r="AA1030" s="411">
        <f t="shared" ref="AA1030" si="3089">AA1029</f>
        <v>0</v>
      </c>
      <c r="AB1030" s="411">
        <f t="shared" ref="AB1030" si="3090">AB1029</f>
        <v>0</v>
      </c>
      <c r="AC1030" s="411">
        <f t="shared" ref="AC1030" si="3091">AC1029</f>
        <v>0</v>
      </c>
      <c r="AD1030" s="411">
        <f t="shared" ref="AD1030" si="3092">AD1029</f>
        <v>0</v>
      </c>
      <c r="AE1030" s="411">
        <f t="shared" ref="AE1030" si="3093">AE1029</f>
        <v>0</v>
      </c>
      <c r="AF1030" s="411">
        <f t="shared" ref="AF1030" si="3094">AF1029</f>
        <v>0</v>
      </c>
      <c r="AG1030" s="411">
        <f t="shared" ref="AG1030" si="3095">AG1029</f>
        <v>0</v>
      </c>
      <c r="AH1030" s="411">
        <f t="shared" ref="AH1030" si="3096">AH1029</f>
        <v>0</v>
      </c>
      <c r="AI1030" s="411">
        <f t="shared" ref="AI1030" si="3097">AI1029</f>
        <v>0</v>
      </c>
      <c r="AJ1030" s="411">
        <f t="shared" ref="AJ1030" si="3098">AJ1029</f>
        <v>0</v>
      </c>
      <c r="AK1030" s="411">
        <f t="shared" ref="AK1030" si="3099">AK1029</f>
        <v>0</v>
      </c>
      <c r="AL1030" s="411">
        <f t="shared" ref="AL1030" si="3100">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346</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1">Z1033</f>
        <v>0</v>
      </c>
      <c r="AA1034" s="411">
        <f t="shared" ref="AA1034" si="3102">AA1033</f>
        <v>0</v>
      </c>
      <c r="AB1034" s="411">
        <f t="shared" ref="AB1034" si="3103">AB1033</f>
        <v>0</v>
      </c>
      <c r="AC1034" s="411">
        <f t="shared" ref="AC1034" si="3104">AC1033</f>
        <v>0</v>
      </c>
      <c r="AD1034" s="411">
        <f t="shared" ref="AD1034" si="3105">AD1033</f>
        <v>0</v>
      </c>
      <c r="AE1034" s="411">
        <f t="shared" ref="AE1034" si="3106">AE1033</f>
        <v>0</v>
      </c>
      <c r="AF1034" s="411">
        <f t="shared" ref="AF1034" si="3107">AF1033</f>
        <v>0</v>
      </c>
      <c r="AG1034" s="411">
        <f t="shared" ref="AG1034" si="3108">AG1033</f>
        <v>0</v>
      </c>
      <c r="AH1034" s="411">
        <f t="shared" ref="AH1034" si="3109">AH1033</f>
        <v>0</v>
      </c>
      <c r="AI1034" s="411">
        <f t="shared" ref="AI1034" si="3110">AI1033</f>
        <v>0</v>
      </c>
      <c r="AJ1034" s="411">
        <f t="shared" ref="AJ1034" si="3111">AJ1033</f>
        <v>0</v>
      </c>
      <c r="AK1034" s="411">
        <f t="shared" ref="AK1034" si="3112">AK1033</f>
        <v>0</v>
      </c>
      <c r="AL1034" s="411">
        <f t="shared" ref="AL1034" si="3113">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346</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4">Z1036</f>
        <v>0</v>
      </c>
      <c r="AA1037" s="411">
        <f t="shared" ref="AA1037" si="3115">AA1036</f>
        <v>0</v>
      </c>
      <c r="AB1037" s="411">
        <f t="shared" ref="AB1037" si="3116">AB1036</f>
        <v>0</v>
      </c>
      <c r="AC1037" s="411">
        <f t="shared" ref="AC1037" si="3117">AC1036</f>
        <v>0</v>
      </c>
      <c r="AD1037" s="411">
        <f t="shared" ref="AD1037" si="3118">AD1036</f>
        <v>0</v>
      </c>
      <c r="AE1037" s="411">
        <f t="shared" ref="AE1037" si="3119">AE1036</f>
        <v>0</v>
      </c>
      <c r="AF1037" s="411">
        <f t="shared" ref="AF1037" si="3120">AF1036</f>
        <v>0</v>
      </c>
      <c r="AG1037" s="411">
        <f t="shared" ref="AG1037" si="3121">AG1036</f>
        <v>0</v>
      </c>
      <c r="AH1037" s="411">
        <f t="shared" ref="AH1037" si="3122">AH1036</f>
        <v>0</v>
      </c>
      <c r="AI1037" s="411">
        <f t="shared" ref="AI1037" si="3123">AI1036</f>
        <v>0</v>
      </c>
      <c r="AJ1037" s="411">
        <f t="shared" ref="AJ1037" si="3124">AJ1036</f>
        <v>0</v>
      </c>
      <c r="AK1037" s="411">
        <f t="shared" ref="AK1037" si="3125">AK1036</f>
        <v>0</v>
      </c>
      <c r="AL1037" s="411">
        <f t="shared" ref="AL1037" si="3126">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346</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7">Z1039</f>
        <v>0</v>
      </c>
      <c r="AA1040" s="411">
        <f t="shared" ref="AA1040" si="3128">AA1039</f>
        <v>0</v>
      </c>
      <c r="AB1040" s="411">
        <f t="shared" ref="AB1040" si="3129">AB1039</f>
        <v>0</v>
      </c>
      <c r="AC1040" s="411">
        <f t="shared" ref="AC1040" si="3130">AC1039</f>
        <v>0</v>
      </c>
      <c r="AD1040" s="411">
        <f t="shared" ref="AD1040" si="3131">AD1039</f>
        <v>0</v>
      </c>
      <c r="AE1040" s="411">
        <f t="shared" ref="AE1040" si="3132">AE1039</f>
        <v>0</v>
      </c>
      <c r="AF1040" s="411">
        <f t="shared" ref="AF1040" si="3133">AF1039</f>
        <v>0</v>
      </c>
      <c r="AG1040" s="411">
        <f t="shared" ref="AG1040" si="3134">AG1039</f>
        <v>0</v>
      </c>
      <c r="AH1040" s="411">
        <f t="shared" ref="AH1040" si="3135">AH1039</f>
        <v>0</v>
      </c>
      <c r="AI1040" s="411">
        <f t="shared" ref="AI1040" si="3136">AI1039</f>
        <v>0</v>
      </c>
      <c r="AJ1040" s="411">
        <f t="shared" ref="AJ1040" si="3137">AJ1039</f>
        <v>0</v>
      </c>
      <c r="AK1040" s="411">
        <f t="shared" ref="AK1040" si="3138">AK1039</f>
        <v>0</v>
      </c>
      <c r="AL1040" s="411">
        <f t="shared" ref="AL1040" si="3139">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346</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0">AA1042</f>
        <v>0</v>
      </c>
      <c r="AB1043" s="411">
        <f t="shared" ref="AB1043" si="3141">AB1042</f>
        <v>0</v>
      </c>
      <c r="AC1043" s="411">
        <f t="shared" ref="AC1043" si="3142">AC1042</f>
        <v>0</v>
      </c>
      <c r="AD1043" s="411">
        <f t="shared" ref="AD1043" si="3143">AD1042</f>
        <v>0</v>
      </c>
      <c r="AE1043" s="411">
        <f>AE1042</f>
        <v>0</v>
      </c>
      <c r="AF1043" s="411">
        <f t="shared" ref="AF1043" si="3144">AF1042</f>
        <v>0</v>
      </c>
      <c r="AG1043" s="411">
        <f t="shared" ref="AG1043" si="3145">AG1042</f>
        <v>0</v>
      </c>
      <c r="AH1043" s="411">
        <f t="shared" ref="AH1043" si="3146">AH1042</f>
        <v>0</v>
      </c>
      <c r="AI1043" s="411">
        <f t="shared" ref="AI1043" si="3147">AI1042</f>
        <v>0</v>
      </c>
      <c r="AJ1043" s="411">
        <f t="shared" ref="AJ1043" si="3148">AJ1042</f>
        <v>0</v>
      </c>
      <c r="AK1043" s="411">
        <f t="shared" ref="AK1043" si="3149">AK1042</f>
        <v>0</v>
      </c>
      <c r="AL1043" s="411">
        <f t="shared" ref="AL1043" si="3150">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346</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1">Z1045</f>
        <v>0</v>
      </c>
      <c r="AA1046" s="411">
        <f t="shared" ref="AA1046" si="3152">AA1045</f>
        <v>0</v>
      </c>
      <c r="AB1046" s="411">
        <f t="shared" ref="AB1046" si="3153">AB1045</f>
        <v>0</v>
      </c>
      <c r="AC1046" s="411">
        <f t="shared" ref="AC1046" si="3154">AC1045</f>
        <v>0</v>
      </c>
      <c r="AD1046" s="411">
        <f t="shared" ref="AD1046" si="3155">AD1045</f>
        <v>0</v>
      </c>
      <c r="AE1046" s="411">
        <f t="shared" ref="AE1046" si="3156">AE1045</f>
        <v>0</v>
      </c>
      <c r="AF1046" s="411">
        <f t="shared" ref="AF1046" si="3157">AF1045</f>
        <v>0</v>
      </c>
      <c r="AG1046" s="411">
        <f t="shared" ref="AG1046" si="3158">AG1045</f>
        <v>0</v>
      </c>
      <c r="AH1046" s="411">
        <f t="shared" ref="AH1046" si="3159">AH1045</f>
        <v>0</v>
      </c>
      <c r="AI1046" s="411">
        <f t="shared" ref="AI1046" si="3160">AI1045</f>
        <v>0</v>
      </c>
      <c r="AJ1046" s="411">
        <f t="shared" ref="AJ1046" si="3161">AJ1045</f>
        <v>0</v>
      </c>
      <c r="AK1046" s="411">
        <f t="shared" ref="AK1046" si="3162">AK1045</f>
        <v>0</v>
      </c>
      <c r="AL1046" s="411">
        <f t="shared" ref="AL1046" si="3163">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346</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4">Z1048</f>
        <v>0</v>
      </c>
      <c r="AA1049" s="411">
        <f t="shared" ref="AA1049" si="3165">AA1048</f>
        <v>0</v>
      </c>
      <c r="AB1049" s="411">
        <f t="shared" ref="AB1049" si="3166">AB1048</f>
        <v>0</v>
      </c>
      <c r="AC1049" s="411">
        <f t="shared" ref="AC1049" si="3167">AC1048</f>
        <v>0</v>
      </c>
      <c r="AD1049" s="411">
        <f t="shared" ref="AD1049" si="3168">AD1048</f>
        <v>0</v>
      </c>
      <c r="AE1049" s="411">
        <f t="shared" ref="AE1049" si="3169">AE1048</f>
        <v>0</v>
      </c>
      <c r="AF1049" s="411">
        <f t="shared" ref="AF1049" si="3170">AF1048</f>
        <v>0</v>
      </c>
      <c r="AG1049" s="411">
        <f t="shared" ref="AG1049" si="3171">AG1048</f>
        <v>0</v>
      </c>
      <c r="AH1049" s="411">
        <f t="shared" ref="AH1049" si="3172">AH1048</f>
        <v>0</v>
      </c>
      <c r="AI1049" s="411">
        <f t="shared" ref="AI1049" si="3173">AI1048</f>
        <v>0</v>
      </c>
      <c r="AJ1049" s="411">
        <f t="shared" ref="AJ1049" si="3174">AJ1048</f>
        <v>0</v>
      </c>
      <c r="AK1049" s="411">
        <f t="shared" ref="AK1049" si="3175">AK1048</f>
        <v>0</v>
      </c>
      <c r="AL1049" s="411">
        <f t="shared" ref="AL1049" si="3176">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346</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7">Z1051</f>
        <v>0</v>
      </c>
      <c r="AA1052" s="411">
        <f t="shared" ref="AA1052" si="3178">AA1051</f>
        <v>0</v>
      </c>
      <c r="AB1052" s="411">
        <f t="shared" ref="AB1052" si="3179">AB1051</f>
        <v>0</v>
      </c>
      <c r="AC1052" s="411">
        <f t="shared" ref="AC1052" si="3180">AC1051</f>
        <v>0</v>
      </c>
      <c r="AD1052" s="411">
        <f t="shared" ref="AD1052" si="3181">AD1051</f>
        <v>0</v>
      </c>
      <c r="AE1052" s="411">
        <f t="shared" ref="AE1052" si="3182">AE1051</f>
        <v>0</v>
      </c>
      <c r="AF1052" s="411">
        <f t="shared" ref="AF1052" si="3183">AF1051</f>
        <v>0</v>
      </c>
      <c r="AG1052" s="411">
        <f t="shared" ref="AG1052" si="3184">AG1051</f>
        <v>0</v>
      </c>
      <c r="AH1052" s="411">
        <f t="shared" ref="AH1052" si="3185">AH1051</f>
        <v>0</v>
      </c>
      <c r="AI1052" s="411">
        <f t="shared" ref="AI1052" si="3186">AI1051</f>
        <v>0</v>
      </c>
      <c r="AJ1052" s="411">
        <f t="shared" ref="AJ1052" si="3187">AJ1051</f>
        <v>0</v>
      </c>
      <c r="AK1052" s="411">
        <f t="shared" ref="AK1052" si="3188">AK1051</f>
        <v>0</v>
      </c>
      <c r="AL1052" s="411">
        <f t="shared" ref="AL1052" si="3189">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346</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0">Z1054</f>
        <v>0</v>
      </c>
      <c r="AA1055" s="411">
        <f t="shared" ref="AA1055" si="3191">AA1054</f>
        <v>0</v>
      </c>
      <c r="AB1055" s="411">
        <f t="shared" ref="AB1055" si="3192">AB1054</f>
        <v>0</v>
      </c>
      <c r="AC1055" s="411">
        <f t="shared" ref="AC1055" si="3193">AC1054</f>
        <v>0</v>
      </c>
      <c r="AD1055" s="411">
        <f t="shared" ref="AD1055" si="3194">AD1054</f>
        <v>0</v>
      </c>
      <c r="AE1055" s="411">
        <f t="shared" ref="AE1055" si="3195">AE1054</f>
        <v>0</v>
      </c>
      <c r="AF1055" s="411">
        <f t="shared" ref="AF1055" si="3196">AF1054</f>
        <v>0</v>
      </c>
      <c r="AG1055" s="411">
        <f t="shared" ref="AG1055" si="3197">AG1054</f>
        <v>0</v>
      </c>
      <c r="AH1055" s="411">
        <f t="shared" ref="AH1055" si="3198">AH1054</f>
        <v>0</v>
      </c>
      <c r="AI1055" s="411">
        <f t="shared" ref="AI1055" si="3199">AI1054</f>
        <v>0</v>
      </c>
      <c r="AJ1055" s="411">
        <f t="shared" ref="AJ1055" si="3200">AJ1054</f>
        <v>0</v>
      </c>
      <c r="AK1055" s="411">
        <f t="shared" ref="AK1055" si="3201">AK1054</f>
        <v>0</v>
      </c>
      <c r="AL1055" s="411">
        <f t="shared" ref="AL1055" si="3202">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346</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3">Z1058</f>
        <v>0</v>
      </c>
      <c r="AA1059" s="411">
        <f t="shared" ref="AA1059" si="3204">AA1058</f>
        <v>0</v>
      </c>
      <c r="AB1059" s="411">
        <f t="shared" ref="AB1059" si="3205">AB1058</f>
        <v>0</v>
      </c>
      <c r="AC1059" s="411">
        <f t="shared" ref="AC1059" si="3206">AC1058</f>
        <v>0</v>
      </c>
      <c r="AD1059" s="411">
        <f t="shared" ref="AD1059" si="3207">AD1058</f>
        <v>0</v>
      </c>
      <c r="AE1059" s="411">
        <f t="shared" ref="AE1059" si="3208">AE1058</f>
        <v>0</v>
      </c>
      <c r="AF1059" s="411">
        <f t="shared" ref="AF1059" si="3209">AF1058</f>
        <v>0</v>
      </c>
      <c r="AG1059" s="411">
        <f t="shared" ref="AG1059" si="3210">AG1058</f>
        <v>0</v>
      </c>
      <c r="AH1059" s="411">
        <f t="shared" ref="AH1059" si="3211">AH1058</f>
        <v>0</v>
      </c>
      <c r="AI1059" s="411">
        <f t="shared" ref="AI1059" si="3212">AI1058</f>
        <v>0</v>
      </c>
      <c r="AJ1059" s="411">
        <f t="shared" ref="AJ1059" si="3213">AJ1058</f>
        <v>0</v>
      </c>
      <c r="AK1059" s="411">
        <f t="shared" ref="AK1059" si="3214">AK1058</f>
        <v>0</v>
      </c>
      <c r="AL1059" s="411">
        <f t="shared" ref="AL1059" si="3215">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346</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6">Z1061</f>
        <v>0</v>
      </c>
      <c r="AA1062" s="411">
        <f t="shared" ref="AA1062" si="3217">AA1061</f>
        <v>0</v>
      </c>
      <c r="AB1062" s="411">
        <f t="shared" ref="AB1062" si="3218">AB1061</f>
        <v>0</v>
      </c>
      <c r="AC1062" s="411">
        <f t="shared" ref="AC1062" si="3219">AC1061</f>
        <v>0</v>
      </c>
      <c r="AD1062" s="411">
        <f t="shared" ref="AD1062" si="3220">AD1061</f>
        <v>0</v>
      </c>
      <c r="AE1062" s="411">
        <f t="shared" ref="AE1062" si="3221">AE1061</f>
        <v>0</v>
      </c>
      <c r="AF1062" s="411">
        <f t="shared" ref="AF1062" si="3222">AF1061</f>
        <v>0</v>
      </c>
      <c r="AG1062" s="411">
        <f t="shared" ref="AG1062" si="3223">AG1061</f>
        <v>0</v>
      </c>
      <c r="AH1062" s="411">
        <f t="shared" ref="AH1062" si="3224">AH1061</f>
        <v>0</v>
      </c>
      <c r="AI1062" s="411">
        <f t="shared" ref="AI1062" si="3225">AI1061</f>
        <v>0</v>
      </c>
      <c r="AJ1062" s="411">
        <f t="shared" ref="AJ1062" si="3226">AJ1061</f>
        <v>0</v>
      </c>
      <c r="AK1062" s="411">
        <f t="shared" ref="AK1062" si="3227">AK1061</f>
        <v>0</v>
      </c>
      <c r="AL1062" s="411">
        <f t="shared" ref="AL1062" si="3228">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346</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29">Z1064</f>
        <v>0</v>
      </c>
      <c r="AA1065" s="411">
        <f t="shared" ref="AA1065" si="3230">AA1064</f>
        <v>0</v>
      </c>
      <c r="AB1065" s="411">
        <f t="shared" ref="AB1065" si="3231">AB1064</f>
        <v>0</v>
      </c>
      <c r="AC1065" s="411">
        <f t="shared" ref="AC1065" si="3232">AC1064</f>
        <v>0</v>
      </c>
      <c r="AD1065" s="411">
        <f t="shared" ref="AD1065" si="3233">AD1064</f>
        <v>0</v>
      </c>
      <c r="AE1065" s="411">
        <f t="shared" ref="AE1065" si="3234">AE1064</f>
        <v>0</v>
      </c>
      <c r="AF1065" s="411">
        <f t="shared" ref="AF1065" si="3235">AF1064</f>
        <v>0</v>
      </c>
      <c r="AG1065" s="411">
        <f t="shared" ref="AG1065" si="3236">AG1064</f>
        <v>0</v>
      </c>
      <c r="AH1065" s="411">
        <f t="shared" ref="AH1065" si="3237">AH1064</f>
        <v>0</v>
      </c>
      <c r="AI1065" s="411">
        <f t="shared" ref="AI1065" si="3238">AI1064</f>
        <v>0</v>
      </c>
      <c r="AJ1065" s="411">
        <f t="shared" ref="AJ1065" si="3239">AJ1064</f>
        <v>0</v>
      </c>
      <c r="AK1065" s="411">
        <f t="shared" ref="AK1065" si="3240">AK1064</f>
        <v>0</v>
      </c>
      <c r="AL1065" s="411">
        <f t="shared" ref="AL1065" si="3241">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346</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2">Z1068</f>
        <v>0</v>
      </c>
      <c r="AA1069" s="411">
        <f t="shared" ref="AA1069" si="3243">AA1068</f>
        <v>0</v>
      </c>
      <c r="AB1069" s="411">
        <f t="shared" ref="AB1069" si="3244">AB1068</f>
        <v>0</v>
      </c>
      <c r="AC1069" s="411">
        <f t="shared" ref="AC1069" si="3245">AC1068</f>
        <v>0</v>
      </c>
      <c r="AD1069" s="411">
        <f t="shared" ref="AD1069" si="3246">AD1068</f>
        <v>0</v>
      </c>
      <c r="AE1069" s="411">
        <f t="shared" ref="AE1069" si="3247">AE1068</f>
        <v>0</v>
      </c>
      <c r="AF1069" s="411">
        <f t="shared" ref="AF1069" si="3248">AF1068</f>
        <v>0</v>
      </c>
      <c r="AG1069" s="411">
        <f t="shared" ref="AG1069" si="3249">AG1068</f>
        <v>0</v>
      </c>
      <c r="AH1069" s="411">
        <f t="shared" ref="AH1069" si="3250">AH1068</f>
        <v>0</v>
      </c>
      <c r="AI1069" s="411">
        <f t="shared" ref="AI1069" si="3251">AI1068</f>
        <v>0</v>
      </c>
      <c r="AJ1069" s="411">
        <f t="shared" ref="AJ1069" si="3252">AJ1068</f>
        <v>0</v>
      </c>
      <c r="AK1069" s="411">
        <f t="shared" ref="AK1069" si="3253">AK1068</f>
        <v>0</v>
      </c>
      <c r="AL1069" s="411">
        <f t="shared" ref="AL1069" si="3254">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346</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5">Z1071</f>
        <v>0</v>
      </c>
      <c r="AA1072" s="411">
        <f t="shared" ref="AA1072" si="3256">AA1071</f>
        <v>0</v>
      </c>
      <c r="AB1072" s="411">
        <f t="shared" ref="AB1072" si="3257">AB1071</f>
        <v>0</v>
      </c>
      <c r="AC1072" s="411">
        <f t="shared" ref="AC1072" si="3258">AC1071</f>
        <v>0</v>
      </c>
      <c r="AD1072" s="411">
        <f t="shared" ref="AD1072" si="3259">AD1071</f>
        <v>0</v>
      </c>
      <c r="AE1072" s="411">
        <f t="shared" ref="AE1072" si="3260">AE1071</f>
        <v>0</v>
      </c>
      <c r="AF1072" s="411">
        <f t="shared" ref="AF1072" si="3261">AF1071</f>
        <v>0</v>
      </c>
      <c r="AG1072" s="411">
        <f t="shared" ref="AG1072" si="3262">AG1071</f>
        <v>0</v>
      </c>
      <c r="AH1072" s="411">
        <f t="shared" ref="AH1072" si="3263">AH1071</f>
        <v>0</v>
      </c>
      <c r="AI1072" s="411">
        <f t="shared" ref="AI1072" si="3264">AI1071</f>
        <v>0</v>
      </c>
      <c r="AJ1072" s="411">
        <f t="shared" ref="AJ1072" si="3265">AJ1071</f>
        <v>0</v>
      </c>
      <c r="AK1072" s="411">
        <f t="shared" ref="AK1072" si="3266">AK1071</f>
        <v>0</v>
      </c>
      <c r="AL1072" s="411">
        <f t="shared" ref="AL1072" si="3267">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346</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68">Z1074</f>
        <v>0</v>
      </c>
      <c r="AA1075" s="411">
        <f t="shared" ref="AA1075" si="3269">AA1074</f>
        <v>0</v>
      </c>
      <c r="AB1075" s="411">
        <f t="shared" ref="AB1075" si="3270">AB1074</f>
        <v>0</v>
      </c>
      <c r="AC1075" s="411">
        <f t="shared" ref="AC1075" si="3271">AC1074</f>
        <v>0</v>
      </c>
      <c r="AD1075" s="411">
        <f t="shared" ref="AD1075" si="3272">AD1074</f>
        <v>0</v>
      </c>
      <c r="AE1075" s="411">
        <f t="shared" ref="AE1075" si="3273">AE1074</f>
        <v>0</v>
      </c>
      <c r="AF1075" s="411">
        <f t="shared" ref="AF1075" si="3274">AF1074</f>
        <v>0</v>
      </c>
      <c r="AG1075" s="411">
        <f t="shared" ref="AG1075" si="3275">AG1074</f>
        <v>0</v>
      </c>
      <c r="AH1075" s="411">
        <f t="shared" ref="AH1075" si="3276">AH1074</f>
        <v>0</v>
      </c>
      <c r="AI1075" s="411">
        <f t="shared" ref="AI1075" si="3277">AI1074</f>
        <v>0</v>
      </c>
      <c r="AJ1075" s="411">
        <f t="shared" ref="AJ1075" si="3278">AJ1074</f>
        <v>0</v>
      </c>
      <c r="AK1075" s="411">
        <f t="shared" ref="AK1075" si="3279">AK1074</f>
        <v>0</v>
      </c>
      <c r="AL1075" s="411">
        <f t="shared" ref="AL1075" si="3280">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346</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1">Z1077</f>
        <v>0</v>
      </c>
      <c r="AA1078" s="411">
        <f t="shared" ref="AA1078" si="3282">AA1077</f>
        <v>0</v>
      </c>
      <c r="AB1078" s="411">
        <f t="shared" ref="AB1078" si="3283">AB1077</f>
        <v>0</v>
      </c>
      <c r="AC1078" s="411">
        <f t="shared" ref="AC1078" si="3284">AC1077</f>
        <v>0</v>
      </c>
      <c r="AD1078" s="411">
        <f t="shared" ref="AD1078" si="3285">AD1077</f>
        <v>0</v>
      </c>
      <c r="AE1078" s="411">
        <f t="shared" ref="AE1078" si="3286">AE1077</f>
        <v>0</v>
      </c>
      <c r="AF1078" s="411">
        <f t="shared" ref="AF1078" si="3287">AF1077</f>
        <v>0</v>
      </c>
      <c r="AG1078" s="411">
        <f t="shared" ref="AG1078" si="3288">AG1077</f>
        <v>0</v>
      </c>
      <c r="AH1078" s="411">
        <f t="shared" ref="AH1078" si="3289">AH1077</f>
        <v>0</v>
      </c>
      <c r="AI1078" s="411">
        <f t="shared" ref="AI1078" si="3290">AI1077</f>
        <v>0</v>
      </c>
      <c r="AJ1078" s="411">
        <f t="shared" ref="AJ1078" si="3291">AJ1077</f>
        <v>0</v>
      </c>
      <c r="AK1078" s="411">
        <f t="shared" ref="AK1078" si="3292">AK1077</f>
        <v>0</v>
      </c>
      <c r="AL1078" s="411">
        <f t="shared" ref="AL1078" si="3293">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346</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4">Z1080</f>
        <v>0</v>
      </c>
      <c r="AA1081" s="411">
        <f t="shared" ref="AA1081" si="3295">AA1080</f>
        <v>0</v>
      </c>
      <c r="AB1081" s="411">
        <f t="shared" ref="AB1081" si="3296">AB1080</f>
        <v>0</v>
      </c>
      <c r="AC1081" s="411">
        <f t="shared" ref="AC1081" si="3297">AC1080</f>
        <v>0</v>
      </c>
      <c r="AD1081" s="411">
        <f t="shared" ref="AD1081" si="3298">AD1080</f>
        <v>0</v>
      </c>
      <c r="AE1081" s="411">
        <f t="shared" ref="AE1081" si="3299">AE1080</f>
        <v>0</v>
      </c>
      <c r="AF1081" s="411">
        <f t="shared" ref="AF1081" si="3300">AF1080</f>
        <v>0</v>
      </c>
      <c r="AG1081" s="411">
        <f t="shared" ref="AG1081" si="3301">AG1080</f>
        <v>0</v>
      </c>
      <c r="AH1081" s="411">
        <f t="shared" ref="AH1081" si="3302">AH1080</f>
        <v>0</v>
      </c>
      <c r="AI1081" s="411">
        <f t="shared" ref="AI1081" si="3303">AI1080</f>
        <v>0</v>
      </c>
      <c r="AJ1081" s="411">
        <f t="shared" ref="AJ1081" si="3304">AJ1080</f>
        <v>0</v>
      </c>
      <c r="AK1081" s="411">
        <f t="shared" ref="AK1081" si="3305">AK1080</f>
        <v>0</v>
      </c>
      <c r="AL1081" s="411">
        <f t="shared" ref="AL1081" si="3306">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346</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7">Z1083</f>
        <v>0</v>
      </c>
      <c r="AA1084" s="411">
        <f t="shared" ref="AA1084" si="3308">AA1083</f>
        <v>0</v>
      </c>
      <c r="AB1084" s="411">
        <f t="shared" ref="AB1084" si="3309">AB1083</f>
        <v>0</v>
      </c>
      <c r="AC1084" s="411">
        <f t="shared" ref="AC1084" si="3310">AC1083</f>
        <v>0</v>
      </c>
      <c r="AD1084" s="411">
        <f t="shared" ref="AD1084" si="3311">AD1083</f>
        <v>0</v>
      </c>
      <c r="AE1084" s="411">
        <f t="shared" ref="AE1084" si="3312">AE1083</f>
        <v>0</v>
      </c>
      <c r="AF1084" s="411">
        <f t="shared" ref="AF1084" si="3313">AF1083</f>
        <v>0</v>
      </c>
      <c r="AG1084" s="411">
        <f t="shared" ref="AG1084" si="3314">AG1083</f>
        <v>0</v>
      </c>
      <c r="AH1084" s="411">
        <f t="shared" ref="AH1084" si="3315">AH1083</f>
        <v>0</v>
      </c>
      <c r="AI1084" s="411">
        <f t="shared" ref="AI1084" si="3316">AI1083</f>
        <v>0</v>
      </c>
      <c r="AJ1084" s="411">
        <f t="shared" ref="AJ1084" si="3317">AJ1083</f>
        <v>0</v>
      </c>
      <c r="AK1084" s="411">
        <f t="shared" ref="AK1084" si="3318">AK1083</f>
        <v>0</v>
      </c>
      <c r="AL1084" s="411">
        <f t="shared" ref="AL1084" si="3319">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346</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0">Z1086</f>
        <v>0</v>
      </c>
      <c r="AA1087" s="411">
        <f t="shared" ref="AA1087" si="3321">AA1086</f>
        <v>0</v>
      </c>
      <c r="AB1087" s="411">
        <f t="shared" ref="AB1087" si="3322">AB1086</f>
        <v>0</v>
      </c>
      <c r="AC1087" s="411">
        <f t="shared" ref="AC1087" si="3323">AC1086</f>
        <v>0</v>
      </c>
      <c r="AD1087" s="411">
        <f t="shared" ref="AD1087" si="3324">AD1086</f>
        <v>0</v>
      </c>
      <c r="AE1087" s="411">
        <f t="shared" ref="AE1087" si="3325">AE1086</f>
        <v>0</v>
      </c>
      <c r="AF1087" s="411">
        <f t="shared" ref="AF1087" si="3326">AF1086</f>
        <v>0</v>
      </c>
      <c r="AG1087" s="411">
        <f t="shared" ref="AG1087" si="3327">AG1086</f>
        <v>0</v>
      </c>
      <c r="AH1087" s="411">
        <f t="shared" ref="AH1087" si="3328">AH1086</f>
        <v>0</v>
      </c>
      <c r="AI1087" s="411">
        <f t="shared" ref="AI1087" si="3329">AI1086</f>
        <v>0</v>
      </c>
      <c r="AJ1087" s="411">
        <f t="shared" ref="AJ1087" si="3330">AJ1086</f>
        <v>0</v>
      </c>
      <c r="AK1087" s="411">
        <f t="shared" ref="AK1087" si="3331">AK1086</f>
        <v>0</v>
      </c>
      <c r="AL1087" s="411">
        <f t="shared" ref="AL1087" si="3332">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346</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3">Z1089</f>
        <v>0</v>
      </c>
      <c r="AA1090" s="411">
        <f t="shared" ref="AA1090" si="3334">AA1089</f>
        <v>0</v>
      </c>
      <c r="AB1090" s="411">
        <f t="shared" ref="AB1090" si="3335">AB1089</f>
        <v>0</v>
      </c>
      <c r="AC1090" s="411">
        <f t="shared" ref="AC1090" si="3336">AC1089</f>
        <v>0</v>
      </c>
      <c r="AD1090" s="411">
        <f t="shared" ref="AD1090" si="3337">AD1089</f>
        <v>0</v>
      </c>
      <c r="AE1090" s="411">
        <f t="shared" ref="AE1090" si="3338">AE1089</f>
        <v>0</v>
      </c>
      <c r="AF1090" s="411">
        <f t="shared" ref="AF1090" si="3339">AF1089</f>
        <v>0</v>
      </c>
      <c r="AG1090" s="411">
        <f t="shared" ref="AG1090" si="3340">AG1089</f>
        <v>0</v>
      </c>
      <c r="AH1090" s="411">
        <f t="shared" ref="AH1090" si="3341">AH1089</f>
        <v>0</v>
      </c>
      <c r="AI1090" s="411">
        <f t="shared" ref="AI1090" si="3342">AI1089</f>
        <v>0</v>
      </c>
      <c r="AJ1090" s="411">
        <f t="shared" ref="AJ1090" si="3343">AJ1089</f>
        <v>0</v>
      </c>
      <c r="AK1090" s="411">
        <f t="shared" ref="AK1090" si="3344">AK1089</f>
        <v>0</v>
      </c>
      <c r="AL1090" s="411">
        <f t="shared" ref="AL1090" si="3345">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6">Z1092</f>
        <v>0</v>
      </c>
      <c r="AA1093" s="411">
        <f t="shared" ref="AA1093" si="3347">AA1092</f>
        <v>0</v>
      </c>
      <c r="AB1093" s="411">
        <f t="shared" ref="AB1093" si="3348">AB1092</f>
        <v>0</v>
      </c>
      <c r="AC1093" s="411">
        <f t="shared" ref="AC1093" si="3349">AC1092</f>
        <v>0</v>
      </c>
      <c r="AD1093" s="411">
        <f t="shared" ref="AD1093" si="3350">AD1092</f>
        <v>0</v>
      </c>
      <c r="AE1093" s="411">
        <f t="shared" ref="AE1093" si="3351">AE1092</f>
        <v>0</v>
      </c>
      <c r="AF1093" s="411">
        <f t="shared" ref="AF1093" si="3352">AF1092</f>
        <v>0</v>
      </c>
      <c r="AG1093" s="411">
        <f t="shared" ref="AG1093" si="3353">AG1092</f>
        <v>0</v>
      </c>
      <c r="AH1093" s="411">
        <f t="shared" ref="AH1093" si="3354">AH1092</f>
        <v>0</v>
      </c>
      <c r="AI1093" s="411">
        <f t="shared" ref="AI1093" si="3355">AI1092</f>
        <v>0</v>
      </c>
      <c r="AJ1093" s="411">
        <f t="shared" ref="AJ1093" si="3356">AJ1092</f>
        <v>0</v>
      </c>
      <c r="AK1093" s="411">
        <f t="shared" ref="AK1093" si="3357">AK1092</f>
        <v>0</v>
      </c>
      <c r="AL1093" s="411">
        <f t="shared" ref="AL1093" si="3358">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59">Z1095</f>
        <v>0</v>
      </c>
      <c r="AA1096" s="411">
        <f t="shared" ref="AA1096" si="3360">AA1095</f>
        <v>0</v>
      </c>
      <c r="AB1096" s="411">
        <f t="shared" ref="AB1096" si="3361">AB1095</f>
        <v>0</v>
      </c>
      <c r="AC1096" s="411">
        <f t="shared" ref="AC1096" si="3362">AC1095</f>
        <v>0</v>
      </c>
      <c r="AD1096" s="411">
        <f t="shared" ref="AD1096" si="3363">AD1095</f>
        <v>0</v>
      </c>
      <c r="AE1096" s="411">
        <f t="shared" ref="AE1096" si="3364">AE1095</f>
        <v>0</v>
      </c>
      <c r="AF1096" s="411">
        <f t="shared" ref="AF1096" si="3365">AF1095</f>
        <v>0</v>
      </c>
      <c r="AG1096" s="411">
        <f t="shared" ref="AG1096" si="3366">AG1095</f>
        <v>0</v>
      </c>
      <c r="AH1096" s="411">
        <f t="shared" ref="AH1096" si="3367">AH1095</f>
        <v>0</v>
      </c>
      <c r="AI1096" s="411">
        <f t="shared" ref="AI1096" si="3368">AI1095</f>
        <v>0</v>
      </c>
      <c r="AJ1096" s="411">
        <f t="shared" ref="AJ1096" si="3369">AJ1095</f>
        <v>0</v>
      </c>
      <c r="AK1096" s="411">
        <f t="shared" ref="AK1096" si="3370">AK1095</f>
        <v>0</v>
      </c>
      <c r="AL1096" s="411">
        <f t="shared" ref="AL1096" si="3371">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5"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2">Z1098</f>
        <v>0</v>
      </c>
      <c r="AA1099" s="411">
        <f t="shared" ref="AA1099" si="3373">AA1098</f>
        <v>0</v>
      </c>
      <c r="AB1099" s="411">
        <f t="shared" ref="AB1099" si="3374">AB1098</f>
        <v>0</v>
      </c>
      <c r="AC1099" s="411">
        <f t="shared" ref="AC1099" si="3375">AC1098</f>
        <v>0</v>
      </c>
      <c r="AD1099" s="411">
        <f t="shared" ref="AD1099" si="3376">AD1098</f>
        <v>0</v>
      </c>
      <c r="AE1099" s="411">
        <f t="shared" ref="AE1099" si="3377">AE1098</f>
        <v>0</v>
      </c>
      <c r="AF1099" s="411">
        <f t="shared" ref="AF1099" si="3378">AF1098</f>
        <v>0</v>
      </c>
      <c r="AG1099" s="411">
        <f t="shared" ref="AG1099" si="3379">AG1098</f>
        <v>0</v>
      </c>
      <c r="AH1099" s="411">
        <f t="shared" ref="AH1099" si="3380">AH1098</f>
        <v>0</v>
      </c>
      <c r="AI1099" s="411">
        <f t="shared" ref="AI1099" si="3381">AI1098</f>
        <v>0</v>
      </c>
      <c r="AJ1099" s="411">
        <f t="shared" ref="AJ1099" si="3382">AJ1098</f>
        <v>0</v>
      </c>
      <c r="AK1099" s="411">
        <f t="shared" ref="AK1099" si="3383">AK1098</f>
        <v>0</v>
      </c>
      <c r="AL1099" s="411">
        <f t="shared" ref="AL1099" si="3384">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5">Z1101</f>
        <v>0</v>
      </c>
      <c r="AA1102" s="411">
        <f t="shared" ref="AA1102" si="3386">AA1101</f>
        <v>0</v>
      </c>
      <c r="AB1102" s="411">
        <f t="shared" ref="AB1102" si="3387">AB1101</f>
        <v>0</v>
      </c>
      <c r="AC1102" s="411">
        <f t="shared" ref="AC1102" si="3388">AC1101</f>
        <v>0</v>
      </c>
      <c r="AD1102" s="411">
        <f t="shared" ref="AD1102" si="3389">AD1101</f>
        <v>0</v>
      </c>
      <c r="AE1102" s="411">
        <f t="shared" ref="AE1102" si="3390">AE1101</f>
        <v>0</v>
      </c>
      <c r="AF1102" s="411">
        <f t="shared" ref="AF1102" si="3391">AF1101</f>
        <v>0</v>
      </c>
      <c r="AG1102" s="411">
        <f t="shared" ref="AG1102" si="3392">AG1101</f>
        <v>0</v>
      </c>
      <c r="AH1102" s="411">
        <f t="shared" ref="AH1102" si="3393">AH1101</f>
        <v>0</v>
      </c>
      <c r="AI1102" s="411">
        <f t="shared" ref="AI1102" si="3394">AI1101</f>
        <v>0</v>
      </c>
      <c r="AJ1102" s="411">
        <f t="shared" ref="AJ1102" si="3395">AJ1101</f>
        <v>0</v>
      </c>
      <c r="AK1102" s="411">
        <f t="shared" ref="AK1102" si="3396">AK1101</f>
        <v>0</v>
      </c>
      <c r="AL1102" s="411">
        <f t="shared" ref="AL1102" si="3397">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75"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398">Z1104</f>
        <v>0</v>
      </c>
      <c r="AA1105" s="411">
        <f t="shared" ref="AA1105" si="3399">AA1104</f>
        <v>0</v>
      </c>
      <c r="AB1105" s="411">
        <f t="shared" ref="AB1105" si="3400">AB1104</f>
        <v>0</v>
      </c>
      <c r="AC1105" s="411">
        <f t="shared" ref="AC1105" si="3401">AC1104</f>
        <v>0</v>
      </c>
      <c r="AD1105" s="411">
        <f t="shared" ref="AD1105" si="3402">AD1104</f>
        <v>0</v>
      </c>
      <c r="AE1105" s="411">
        <f t="shared" ref="AE1105" si="3403">AE1104</f>
        <v>0</v>
      </c>
      <c r="AF1105" s="411">
        <f t="shared" ref="AF1105" si="3404">AF1104</f>
        <v>0</v>
      </c>
      <c r="AG1105" s="411">
        <f t="shared" ref="AG1105" si="3405">AG1104</f>
        <v>0</v>
      </c>
      <c r="AH1105" s="411">
        <f t="shared" ref="AH1105" si="3406">AH1104</f>
        <v>0</v>
      </c>
      <c r="AI1105" s="411">
        <f t="shared" ref="AI1105" si="3407">AI1104</f>
        <v>0</v>
      </c>
      <c r="AJ1105" s="411">
        <f t="shared" ref="AJ1105" si="3408">AJ1104</f>
        <v>0</v>
      </c>
      <c r="AK1105" s="411">
        <f t="shared" ref="AK1105" si="3409">AK1104</f>
        <v>0</v>
      </c>
      <c r="AL1105" s="411">
        <f t="shared" ref="AL1105" si="3410">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1">Z1107</f>
        <v>0</v>
      </c>
      <c r="AA1108" s="411">
        <f t="shared" ref="AA1108" si="3412">AA1107</f>
        <v>0</v>
      </c>
      <c r="AB1108" s="411">
        <f t="shared" ref="AB1108" si="3413">AB1107</f>
        <v>0</v>
      </c>
      <c r="AC1108" s="411">
        <f t="shared" ref="AC1108" si="3414">AC1107</f>
        <v>0</v>
      </c>
      <c r="AD1108" s="411">
        <f t="shared" ref="AD1108" si="3415">AD1107</f>
        <v>0</v>
      </c>
      <c r="AE1108" s="411">
        <f t="shared" ref="AE1108" si="3416">AE1107</f>
        <v>0</v>
      </c>
      <c r="AF1108" s="411">
        <f t="shared" ref="AF1108" si="3417">AF1107</f>
        <v>0</v>
      </c>
      <c r="AG1108" s="411">
        <f t="shared" ref="AG1108" si="3418">AG1107</f>
        <v>0</v>
      </c>
      <c r="AH1108" s="411">
        <f t="shared" ref="AH1108" si="3419">AH1107</f>
        <v>0</v>
      </c>
      <c r="AI1108" s="411">
        <f t="shared" ref="AI1108" si="3420">AI1107</f>
        <v>0</v>
      </c>
      <c r="AJ1108" s="411">
        <f t="shared" ref="AJ1108" si="3421">AJ1107</f>
        <v>0</v>
      </c>
      <c r="AK1108" s="411">
        <f t="shared" ref="AK1108" si="3422">AK1107</f>
        <v>0</v>
      </c>
      <c r="AL1108" s="411">
        <f t="shared" ref="AL1108" si="3423">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6" collapsed="1">
      <c r="B1110" s="327" t="s">
        <v>347</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6">
      <c r="B1111" s="391" t="s">
        <v>348</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ht="15">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ht="15">
      <c r="B1113" s="324" t="s">
        <v>349</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ht="15">
      <c r="B1114" s="324" t="s">
        <v>353</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8">
        <f t="shared" ref="AM1114:AM1123" si="3424">SUM(Y1114:AL1114)</f>
        <v>0</v>
      </c>
    </row>
    <row r="1115" spans="1:39" ht="15">
      <c r="B1115" s="324" t="s">
        <v>354</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8">
        <f t="shared" si="3424"/>
        <v>0</v>
      </c>
    </row>
    <row r="1116" spans="1:39" ht="15">
      <c r="B1116" s="324" t="s">
        <v>355</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8">
        <f t="shared" si="3424"/>
        <v>0</v>
      </c>
    </row>
    <row r="1117" spans="1:39" ht="15">
      <c r="B1117" s="324" t="s">
        <v>356</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8">
        <f t="shared" si="3424"/>
        <v>0</v>
      </c>
    </row>
    <row r="1118" spans="1:39" ht="15">
      <c r="B1118" s="324" t="s">
        <v>357</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5">Y212*Y1113</f>
        <v>0</v>
      </c>
      <c r="Z1118" s="378">
        <f t="shared" si="3425"/>
        <v>0</v>
      </c>
      <c r="AA1118" s="378">
        <f t="shared" si="3425"/>
        <v>0</v>
      </c>
      <c r="AB1118" s="378">
        <f t="shared" si="3425"/>
        <v>0</v>
      </c>
      <c r="AC1118" s="378">
        <f t="shared" si="3425"/>
        <v>0</v>
      </c>
      <c r="AD1118" s="378">
        <f t="shared" si="3425"/>
        <v>0</v>
      </c>
      <c r="AE1118" s="378">
        <f t="shared" si="3425"/>
        <v>0</v>
      </c>
      <c r="AF1118" s="378">
        <f t="shared" si="3425"/>
        <v>0</v>
      </c>
      <c r="AG1118" s="378">
        <f t="shared" si="3425"/>
        <v>0</v>
      </c>
      <c r="AH1118" s="378">
        <f t="shared" si="3425"/>
        <v>0</v>
      </c>
      <c r="AI1118" s="378">
        <f t="shared" si="3425"/>
        <v>0</v>
      </c>
      <c r="AJ1118" s="378">
        <f t="shared" si="3425"/>
        <v>0</v>
      </c>
      <c r="AK1118" s="378">
        <f t="shared" si="3425"/>
        <v>0</v>
      </c>
      <c r="AL1118" s="378">
        <f t="shared" si="3425"/>
        <v>0</v>
      </c>
      <c r="AM1118" s="628">
        <f t="shared" si="3424"/>
        <v>0</v>
      </c>
    </row>
    <row r="1119" spans="1:39" ht="15">
      <c r="B1119" s="324" t="s">
        <v>358</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6">Y395*Y1113</f>
        <v>0</v>
      </c>
      <c r="Z1119" s="378">
        <f t="shared" si="3426"/>
        <v>0</v>
      </c>
      <c r="AA1119" s="378">
        <f t="shared" si="3426"/>
        <v>0</v>
      </c>
      <c r="AB1119" s="378">
        <f t="shared" si="3426"/>
        <v>0</v>
      </c>
      <c r="AC1119" s="378">
        <f t="shared" si="3426"/>
        <v>0</v>
      </c>
      <c r="AD1119" s="378">
        <f t="shared" si="3426"/>
        <v>0</v>
      </c>
      <c r="AE1119" s="378">
        <f t="shared" si="3426"/>
        <v>0</v>
      </c>
      <c r="AF1119" s="378">
        <f t="shared" si="3426"/>
        <v>0</v>
      </c>
      <c r="AG1119" s="378">
        <f t="shared" si="3426"/>
        <v>0</v>
      </c>
      <c r="AH1119" s="378">
        <f t="shared" si="3426"/>
        <v>0</v>
      </c>
      <c r="AI1119" s="378">
        <f t="shared" si="3426"/>
        <v>0</v>
      </c>
      <c r="AJ1119" s="378">
        <f t="shared" si="3426"/>
        <v>0</v>
      </c>
      <c r="AK1119" s="378">
        <f t="shared" si="3426"/>
        <v>0</v>
      </c>
      <c r="AL1119" s="378">
        <f t="shared" si="3426"/>
        <v>0</v>
      </c>
      <c r="AM1119" s="628">
        <f t="shared" si="3424"/>
        <v>0</v>
      </c>
    </row>
    <row r="1120" spans="1:39" ht="15">
      <c r="B1120" s="324" t="s">
        <v>359</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7">Y578*Y1113</f>
        <v>0</v>
      </c>
      <c r="Z1120" s="378">
        <f t="shared" si="3427"/>
        <v>0</v>
      </c>
      <c r="AA1120" s="378">
        <f t="shared" si="3427"/>
        <v>0</v>
      </c>
      <c r="AB1120" s="378">
        <f t="shared" si="3427"/>
        <v>0</v>
      </c>
      <c r="AC1120" s="378">
        <f t="shared" si="3427"/>
        <v>0</v>
      </c>
      <c r="AD1120" s="378">
        <f t="shared" si="3427"/>
        <v>0</v>
      </c>
      <c r="AE1120" s="378">
        <f t="shared" si="3427"/>
        <v>0</v>
      </c>
      <c r="AF1120" s="378">
        <f t="shared" si="3427"/>
        <v>0</v>
      </c>
      <c r="AG1120" s="378">
        <f t="shared" si="3427"/>
        <v>0</v>
      </c>
      <c r="AH1120" s="378">
        <f t="shared" si="3427"/>
        <v>0</v>
      </c>
      <c r="AI1120" s="378">
        <f t="shared" si="3427"/>
        <v>0</v>
      </c>
      <c r="AJ1120" s="378">
        <f t="shared" si="3427"/>
        <v>0</v>
      </c>
      <c r="AK1120" s="378">
        <f t="shared" si="3427"/>
        <v>0</v>
      </c>
      <c r="AL1120" s="378">
        <f t="shared" si="3427"/>
        <v>0</v>
      </c>
      <c r="AM1120" s="628">
        <f t="shared" si="3424"/>
        <v>0</v>
      </c>
    </row>
    <row r="1121" spans="2:39" ht="15">
      <c r="B1121" s="324" t="s">
        <v>360</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28">Y761*Y1113</f>
        <v>0</v>
      </c>
      <c r="Z1121" s="378">
        <f t="shared" si="3428"/>
        <v>0</v>
      </c>
      <c r="AA1121" s="378">
        <f t="shared" si="3428"/>
        <v>0</v>
      </c>
      <c r="AB1121" s="378">
        <f t="shared" si="3428"/>
        <v>0</v>
      </c>
      <c r="AC1121" s="378">
        <f t="shared" si="3428"/>
        <v>0</v>
      </c>
      <c r="AD1121" s="378">
        <f t="shared" si="3428"/>
        <v>0</v>
      </c>
      <c r="AE1121" s="378">
        <f t="shared" si="3428"/>
        <v>0</v>
      </c>
      <c r="AF1121" s="378">
        <f t="shared" si="3428"/>
        <v>0</v>
      </c>
      <c r="AG1121" s="378">
        <f t="shared" si="3428"/>
        <v>0</v>
      </c>
      <c r="AH1121" s="378">
        <f t="shared" si="3428"/>
        <v>0</v>
      </c>
      <c r="AI1121" s="378">
        <f t="shared" si="3428"/>
        <v>0</v>
      </c>
      <c r="AJ1121" s="378">
        <f t="shared" si="3428"/>
        <v>0</v>
      </c>
      <c r="AK1121" s="378">
        <f t="shared" si="3428"/>
        <v>0</v>
      </c>
      <c r="AL1121" s="378">
        <f t="shared" si="3428"/>
        <v>0</v>
      </c>
      <c r="AM1121" s="628">
        <f t="shared" si="3424"/>
        <v>0</v>
      </c>
    </row>
    <row r="1122" spans="2:39" ht="15">
      <c r="B1122" s="324" t="s">
        <v>361</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29">Y944*Y1113</f>
        <v>0</v>
      </c>
      <c r="Z1122" s="378">
        <f t="shared" si="3429"/>
        <v>0</v>
      </c>
      <c r="AA1122" s="378">
        <f t="shared" si="3429"/>
        <v>0</v>
      </c>
      <c r="AB1122" s="378">
        <f t="shared" si="3429"/>
        <v>0</v>
      </c>
      <c r="AC1122" s="378">
        <f t="shared" si="3429"/>
        <v>0</v>
      </c>
      <c r="AD1122" s="378">
        <f t="shared" si="3429"/>
        <v>0</v>
      </c>
      <c r="AE1122" s="378">
        <f t="shared" si="3429"/>
        <v>0</v>
      </c>
      <c r="AF1122" s="378">
        <f t="shared" si="3429"/>
        <v>0</v>
      </c>
      <c r="AG1122" s="378">
        <f t="shared" si="3429"/>
        <v>0</v>
      </c>
      <c r="AH1122" s="378">
        <f t="shared" si="3429"/>
        <v>0</v>
      </c>
      <c r="AI1122" s="378">
        <f t="shared" si="3429"/>
        <v>0</v>
      </c>
      <c r="AJ1122" s="378">
        <f t="shared" si="3429"/>
        <v>0</v>
      </c>
      <c r="AK1122" s="378">
        <f t="shared" si="3429"/>
        <v>0</v>
      </c>
      <c r="AL1122" s="378">
        <f t="shared" si="3429"/>
        <v>0</v>
      </c>
      <c r="AM1122" s="628">
        <f t="shared" si="3424"/>
        <v>0</v>
      </c>
    </row>
    <row r="1123" spans="2:39" ht="15">
      <c r="B1123" s="324" t="s">
        <v>362</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0">AA1110*AA1113</f>
        <v>0</v>
      </c>
      <c r="AB1123" s="378">
        <f t="shared" si="3430"/>
        <v>0</v>
      </c>
      <c r="AC1123" s="378">
        <f t="shared" si="3430"/>
        <v>0</v>
      </c>
      <c r="AD1123" s="378">
        <f t="shared" si="3430"/>
        <v>0</v>
      </c>
      <c r="AE1123" s="378">
        <f t="shared" si="3430"/>
        <v>0</v>
      </c>
      <c r="AF1123" s="378">
        <f t="shared" si="3430"/>
        <v>0</v>
      </c>
      <c r="AG1123" s="378">
        <f t="shared" si="3430"/>
        <v>0</v>
      </c>
      <c r="AH1123" s="378">
        <f t="shared" si="3430"/>
        <v>0</v>
      </c>
      <c r="AI1123" s="378">
        <f t="shared" si="3430"/>
        <v>0</v>
      </c>
      <c r="AJ1123" s="378">
        <f t="shared" si="3430"/>
        <v>0</v>
      </c>
      <c r="AK1123" s="378">
        <f t="shared" si="3430"/>
        <v>0</v>
      </c>
      <c r="AL1123" s="378">
        <f t="shared" si="3430"/>
        <v>0</v>
      </c>
      <c r="AM1123" s="628">
        <f t="shared" si="3424"/>
        <v>0</v>
      </c>
    </row>
    <row r="1124" spans="2:39" ht="15.6">
      <c r="B1124" s="349" t="s">
        <v>352</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1">SUM(Z1114:Z1123)</f>
        <v>0</v>
      </c>
      <c r="AA1124" s="346">
        <f t="shared" si="3431"/>
        <v>0</v>
      </c>
      <c r="AB1124" s="346">
        <f t="shared" si="3431"/>
        <v>0</v>
      </c>
      <c r="AC1124" s="346">
        <f t="shared" si="3431"/>
        <v>0</v>
      </c>
      <c r="AD1124" s="346">
        <f t="shared" si="3431"/>
        <v>0</v>
      </c>
      <c r="AE1124" s="346">
        <f t="shared" si="3431"/>
        <v>0</v>
      </c>
      <c r="AF1124" s="346">
        <f>SUM(AF1114:AF1123)</f>
        <v>0</v>
      </c>
      <c r="AG1124" s="346">
        <f t="shared" ref="AG1124:AL1124" si="3432">SUM(AG1114:AG1123)</f>
        <v>0</v>
      </c>
      <c r="AH1124" s="346">
        <f t="shared" si="3432"/>
        <v>0</v>
      </c>
      <c r="AI1124" s="346">
        <f t="shared" si="3432"/>
        <v>0</v>
      </c>
      <c r="AJ1124" s="346">
        <f t="shared" si="3432"/>
        <v>0</v>
      </c>
      <c r="AK1124" s="346">
        <f t="shared" si="3432"/>
        <v>0</v>
      </c>
      <c r="AL1124" s="346">
        <f t="shared" si="3432"/>
        <v>0</v>
      </c>
      <c r="AM1124" s="407">
        <f>SUM(AM1114:AM1123)</f>
        <v>0</v>
      </c>
    </row>
    <row r="1125" spans="2:39" ht="15.6">
      <c r="B1125" s="349" t="s">
        <v>351</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3">Z1111*Z1113</f>
        <v>0</v>
      </c>
      <c r="AA1125" s="347">
        <f>AA1111*AA1113</f>
        <v>0</v>
      </c>
      <c r="AB1125" s="347">
        <f t="shared" si="3433"/>
        <v>0</v>
      </c>
      <c r="AC1125" s="347">
        <f t="shared" si="3433"/>
        <v>0</v>
      </c>
      <c r="AD1125" s="347">
        <f t="shared" si="3433"/>
        <v>0</v>
      </c>
      <c r="AE1125" s="347">
        <f t="shared" si="3433"/>
        <v>0</v>
      </c>
      <c r="AF1125" s="347">
        <f t="shared" ref="AF1125:AL1125" si="3434">AF1111*AF1113</f>
        <v>0</v>
      </c>
      <c r="AG1125" s="347">
        <f t="shared" si="3434"/>
        <v>0</v>
      </c>
      <c r="AH1125" s="347">
        <f t="shared" si="3434"/>
        <v>0</v>
      </c>
      <c r="AI1125" s="347">
        <f t="shared" si="3434"/>
        <v>0</v>
      </c>
      <c r="AJ1125" s="347">
        <f t="shared" si="3434"/>
        <v>0</v>
      </c>
      <c r="AK1125" s="347">
        <f t="shared" si="3434"/>
        <v>0</v>
      </c>
      <c r="AL1125" s="347">
        <f t="shared" si="3434"/>
        <v>0</v>
      </c>
      <c r="AM1125" s="407">
        <f>SUM(Y1125:AL1125)</f>
        <v>0</v>
      </c>
    </row>
    <row r="1126" spans="2:39" ht="15.6">
      <c r="B1126" s="349" t="s">
        <v>350</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ht="15">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585</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89" t="s">
        <v>527</v>
      </c>
    </row>
  </sheetData>
  <sheetProtection formatCells="0" formatColumns="0" formatRows="0" insertColumns="0" insertRows="0" insertHyperlinks="0" deleteColumns="0" deleteRows="0" sort="0" autoFilter="0" pivotTables="0"/>
  <mergeCells count="45">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 ref="C400:C401"/>
    <mergeCell ref="E400:M400"/>
    <mergeCell ref="N400:N401"/>
    <mergeCell ref="B583:B584"/>
    <mergeCell ref="C583:C584"/>
    <mergeCell ref="E583:M583"/>
    <mergeCell ref="N583:N584"/>
    <mergeCell ref="B400:B401"/>
    <mergeCell ref="B217:B218"/>
    <mergeCell ref="C217:C218"/>
    <mergeCell ref="E217:M217"/>
    <mergeCell ref="N217:N218"/>
    <mergeCell ref="P217:X217"/>
    <mergeCell ref="Y400:AM400"/>
    <mergeCell ref="Y217:AM217"/>
    <mergeCell ref="N34:N35"/>
    <mergeCell ref="P34:X34"/>
    <mergeCell ref="Y34:AM34"/>
    <mergeCell ref="P400:X400"/>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6" location="'5.  2015-2020 LRAM'!A1" display="Return to top" xr:uid="{00000000-0004-0000-0A00-000007000000}"/>
    <hyperlink ref="D399" location="'5.  2015-2020 LRAM'!A1" display="Return to top" xr:uid="{00000000-0004-0000-0A00-000008000000}"/>
    <hyperlink ref="D765" location="'5.  2015-2020 LRAM'!A1" display="Return to top" xr:uid="{00000000-0004-0000-0A00-000009000000}"/>
    <hyperlink ref="D948" location="'5.  2015-2020 LRAM'!A1" display="Return to top" xr:uid="{00000000-0004-0000-0A00-00000A000000}"/>
    <hyperlink ref="B1130"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37"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8"/>
  <sheetViews>
    <sheetView topLeftCell="A147" zoomScale="90" zoomScaleNormal="90" workbookViewId="0">
      <selection activeCell="B167" sqref="B167"/>
    </sheetView>
  </sheetViews>
  <sheetFormatPr defaultColWidth="9.109375" defaultRowHeight="14.4"/>
  <cols>
    <col min="1" max="1" width="4.5546875" style="12" customWidth="1"/>
    <col min="2" max="2" width="19.5546875" style="11" customWidth="1"/>
    <col min="3" max="3" width="30.88671875" style="12" customWidth="1"/>
    <col min="4" max="4" width="5" style="12" customWidth="1"/>
    <col min="5" max="5" width="14.33203125" style="12" customWidth="1"/>
    <col min="6" max="6" width="15.109375" style="12" customWidth="1"/>
    <col min="7" max="7" width="11.44140625" style="12" customWidth="1"/>
    <col min="8" max="8" width="13" style="18" customWidth="1"/>
    <col min="9" max="10" width="14" style="12" customWidth="1"/>
    <col min="11" max="11" width="18" style="12" customWidth="1"/>
    <col min="12" max="12" width="19.109375" style="12" customWidth="1"/>
    <col min="13" max="13" width="16.88671875" style="12" customWidth="1"/>
    <col min="14" max="14" width="16" style="12" customWidth="1"/>
    <col min="15" max="16" width="14.5546875" style="12" customWidth="1"/>
    <col min="17" max="17" width="14" style="12" customWidth="1"/>
    <col min="18" max="18" width="15.5546875" style="12" customWidth="1"/>
    <col min="19" max="19" width="14.109375" style="12" customWidth="1"/>
    <col min="20" max="22" width="15" style="12" customWidth="1"/>
    <col min="23" max="23" width="13.44140625" style="12" customWidth="1"/>
    <col min="24" max="24" width="4.109375" style="12" customWidth="1"/>
    <col min="25" max="16384" width="9.109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9" t="s">
        <v>552</v>
      </c>
      <c r="D6" s="177"/>
      <c r="E6" s="177"/>
      <c r="F6" s="17"/>
      <c r="G6" s="177"/>
      <c r="H6" s="178"/>
      <c r="I6" s="179"/>
      <c r="J6" s="179"/>
      <c r="K6" s="179"/>
      <c r="L6" s="179"/>
      <c r="M6" s="179"/>
      <c r="N6" s="177"/>
      <c r="O6" s="177"/>
      <c r="P6" s="177"/>
      <c r="Q6" s="177"/>
      <c r="R6" s="177"/>
      <c r="S6" s="177"/>
      <c r="T6" s="177"/>
      <c r="U6" s="177"/>
      <c r="V6" s="177"/>
      <c r="W6" s="17"/>
    </row>
    <row r="7" spans="1:28" s="9" customFormat="1" ht="25.2"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505</v>
      </c>
      <c r="C8" s="892" t="s">
        <v>662</v>
      </c>
      <c r="D8" s="892"/>
      <c r="E8" s="892"/>
      <c r="F8" s="892"/>
      <c r="G8" s="892"/>
      <c r="H8" s="892"/>
      <c r="I8" s="892"/>
      <c r="J8" s="892"/>
      <c r="K8" s="892"/>
      <c r="L8" s="892"/>
      <c r="M8" s="892"/>
      <c r="N8" s="892"/>
      <c r="O8" s="892"/>
      <c r="P8" s="892"/>
      <c r="Q8" s="892"/>
      <c r="R8" s="892"/>
      <c r="S8" s="892"/>
      <c r="T8" s="105"/>
      <c r="U8" s="105"/>
      <c r="V8" s="105"/>
      <c r="W8" s="105"/>
    </row>
    <row r="9" spans="1:28" s="9" customFormat="1" ht="46.95" customHeight="1">
      <c r="B9" s="55"/>
      <c r="C9" s="854" t="s">
        <v>673</v>
      </c>
      <c r="D9" s="854"/>
      <c r="E9" s="854"/>
      <c r="F9" s="854"/>
      <c r="G9" s="854"/>
      <c r="H9" s="854"/>
      <c r="I9" s="854"/>
      <c r="J9" s="854"/>
      <c r="K9" s="854"/>
      <c r="L9" s="854"/>
      <c r="M9" s="854"/>
      <c r="N9" s="854"/>
      <c r="O9" s="854"/>
      <c r="P9" s="854"/>
      <c r="Q9" s="854"/>
      <c r="R9" s="854"/>
      <c r="S9" s="854"/>
      <c r="T9" s="105"/>
      <c r="U9" s="105"/>
      <c r="V9" s="105"/>
      <c r="W9" s="105"/>
    </row>
    <row r="10" spans="1:28" s="9" customFormat="1" ht="37.950000000000003" customHeight="1">
      <c r="B10" s="88"/>
      <c r="C10" s="875" t="s">
        <v>674</v>
      </c>
      <c r="D10" s="854"/>
      <c r="E10" s="854"/>
      <c r="F10" s="854"/>
      <c r="G10" s="854"/>
      <c r="H10" s="854"/>
      <c r="I10" s="854"/>
      <c r="J10" s="854"/>
      <c r="K10" s="854"/>
      <c r="L10" s="854"/>
      <c r="M10" s="854"/>
      <c r="N10" s="854"/>
      <c r="O10" s="854"/>
      <c r="P10" s="854"/>
      <c r="Q10" s="854"/>
      <c r="R10" s="854"/>
      <c r="S10" s="854"/>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91" t="s">
        <v>235</v>
      </c>
      <c r="C12" s="891"/>
      <c r="D12" s="181"/>
      <c r="E12" s="182" t="s">
        <v>236</v>
      </c>
      <c r="F12" s="51"/>
      <c r="G12" s="51"/>
      <c r="H12" s="44"/>
      <c r="I12" s="51"/>
      <c r="K12" s="591" t="s">
        <v>536</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GS&gt;50kW</v>
      </c>
      <c r="L14" s="204" t="str">
        <f>'1.  LRAMVA Summary'!G52</f>
        <v>Street Lighting</v>
      </c>
      <c r="M14" s="204" t="str">
        <f>'1.  LRAMVA Summary'!H52</f>
        <v>Unmetered Scattered Load</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9">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9">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729">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729">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9">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9">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9">
        <v>2.1700000000000001E-2</v>
      </c>
      <c r="D46" s="206"/>
      <c r="E46" s="214">
        <v>41306</v>
      </c>
      <c r="F46" s="214" t="s">
        <v>179</v>
      </c>
      <c r="G46" s="215" t="s">
        <v>65</v>
      </c>
      <c r="H46" s="229">
        <f>C$23/12</f>
        <v>1.225E-3</v>
      </c>
      <c r="I46" s="230">
        <f>(SUM('1.  LRAMVA Summary'!D$54:D$59)+SUM('1.  LRAMVA Summary'!D$60:D$61)*(MONTH($E46)-1)/12)*$H46</f>
        <v>9.3989023333333338E-2</v>
      </c>
      <c r="J46" s="230">
        <f>(SUM('1.  LRAMVA Summary'!E$54:E$59)+SUM('1.  LRAMVA Summary'!E$60:E$61)*(MONTH($E46)-1)/12)*$H46</f>
        <v>0.13851545400000001</v>
      </c>
      <c r="K46" s="230">
        <f>(SUM('1.  LRAMVA Summary'!F$54:F$59)+SUM('1.  LRAMVA Summary'!F$60:F$61)*(MONTH($E46)-1)/12)*$H46</f>
        <v>0</v>
      </c>
      <c r="L46" s="230">
        <f>(SUM('1.  LRAMVA Summary'!G$54:G$59)+SUM('1.  LRAMVA Summary'!G$60:G$61)*(MONTH($E46)-1)/12)*$H46</f>
        <v>0.85037466500000003</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1.0828791423333333</v>
      </c>
    </row>
    <row r="47" spans="2:23" s="9" customFormat="1">
      <c r="B47" s="213" t="s">
        <v>85</v>
      </c>
      <c r="C47" s="745">
        <v>2.4500000000000001E-2</v>
      </c>
      <c r="D47" s="206"/>
      <c r="E47" s="214">
        <v>41334</v>
      </c>
      <c r="F47" s="214" t="s">
        <v>179</v>
      </c>
      <c r="G47" s="215" t="s">
        <v>65</v>
      </c>
      <c r="H47" s="229">
        <f>C$23/12</f>
        <v>1.225E-3</v>
      </c>
      <c r="I47" s="230">
        <f>(SUM('1.  LRAMVA Summary'!D$54:D$59)+SUM('1.  LRAMVA Summary'!D$60:D$61)*(MONTH($E47)-1)/12)*$H47</f>
        <v>0.18797804666666668</v>
      </c>
      <c r="J47" s="230">
        <f>(SUM('1.  LRAMVA Summary'!E$54:E$59)+SUM('1.  LRAMVA Summary'!E$60:E$61)*(MONTH($E47)-1)/12)*$H47</f>
        <v>0.27703090800000002</v>
      </c>
      <c r="K47" s="230">
        <f>(SUM('1.  LRAMVA Summary'!F$54:F$59)+SUM('1.  LRAMVA Summary'!F$60:F$61)*(MONTH($E47)-1)/12)*$H47</f>
        <v>0</v>
      </c>
      <c r="L47" s="230">
        <f>(SUM('1.  LRAMVA Summary'!G$54:G$59)+SUM('1.  LRAMVA Summary'!G$60:G$61)*(MONTH($E47)-1)/12)*$H47</f>
        <v>1.7007493300000001</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2.1657582846666665</v>
      </c>
    </row>
    <row r="48" spans="2:23" s="9" customFormat="1">
      <c r="B48" s="213" t="s">
        <v>86</v>
      </c>
      <c r="C48" s="745">
        <v>2.18E-2</v>
      </c>
      <c r="D48" s="206"/>
      <c r="E48" s="214">
        <v>41365</v>
      </c>
      <c r="F48" s="214" t="s">
        <v>179</v>
      </c>
      <c r="G48" s="215" t="s">
        <v>66</v>
      </c>
      <c r="H48" s="232">
        <f>C$24/12</f>
        <v>1.225E-3</v>
      </c>
      <c r="I48" s="230">
        <f>(SUM('1.  LRAMVA Summary'!D$54:D$59)+SUM('1.  LRAMVA Summary'!D$60:D$61)*(MONTH($E48)-1)/12)*$H48</f>
        <v>0.28196706999999999</v>
      </c>
      <c r="J48" s="230">
        <f>(SUM('1.  LRAMVA Summary'!E$54:E$59)+SUM('1.  LRAMVA Summary'!E$60:E$61)*(MONTH($E48)-1)/12)*$H48</f>
        <v>0.41554636200000006</v>
      </c>
      <c r="K48" s="230">
        <f>(SUM('1.  LRAMVA Summary'!F$54:F$59)+SUM('1.  LRAMVA Summary'!F$60:F$61)*(MONTH($E48)-1)/12)*$H48</f>
        <v>0</v>
      </c>
      <c r="L48" s="230">
        <f>(SUM('1.  LRAMVA Summary'!G$54:G$59)+SUM('1.  LRAMVA Summary'!G$60:G$61)*(MONTH($E48)-1)/12)*$H48</f>
        <v>2.5511239950000002</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3.2486374270000002</v>
      </c>
    </row>
    <row r="49" spans="1:23" s="9" customFormat="1">
      <c r="B49" s="213" t="s">
        <v>87</v>
      </c>
      <c r="C49" s="745">
        <v>2.18E-2</v>
      </c>
      <c r="D49" s="206"/>
      <c r="E49" s="214">
        <v>41395</v>
      </c>
      <c r="F49" s="214" t="s">
        <v>179</v>
      </c>
      <c r="G49" s="215" t="s">
        <v>66</v>
      </c>
      <c r="H49" s="229">
        <f>C$24/12</f>
        <v>1.225E-3</v>
      </c>
      <c r="I49" s="230">
        <f>(SUM('1.  LRAMVA Summary'!D$54:D$59)+SUM('1.  LRAMVA Summary'!D$60:D$61)*(MONTH($E49)-1)/12)*$H49</f>
        <v>0.37595609333333335</v>
      </c>
      <c r="J49" s="230">
        <f>(SUM('1.  LRAMVA Summary'!E$54:E$59)+SUM('1.  LRAMVA Summary'!E$60:E$61)*(MONTH($E49)-1)/12)*$H49</f>
        <v>0.55406181600000004</v>
      </c>
      <c r="K49" s="230">
        <f>(SUM('1.  LRAMVA Summary'!F$54:F$59)+SUM('1.  LRAMVA Summary'!F$60:F$61)*(MONTH($E49)-1)/12)*$H49</f>
        <v>0</v>
      </c>
      <c r="L49" s="230">
        <f>(SUM('1.  LRAMVA Summary'!G$54:G$59)+SUM('1.  LRAMVA Summary'!G$60:G$61)*(MONTH($E49)-1)/12)*$H49</f>
        <v>3.4014986600000001</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4.3315165693333331</v>
      </c>
    </row>
    <row r="50" spans="1:23" s="9" customFormat="1">
      <c r="B50" s="213" t="s">
        <v>88</v>
      </c>
      <c r="C50" s="745">
        <v>2.18E-2</v>
      </c>
      <c r="D50" s="206"/>
      <c r="E50" s="214">
        <v>41426</v>
      </c>
      <c r="F50" s="214" t="s">
        <v>179</v>
      </c>
      <c r="G50" s="215" t="s">
        <v>66</v>
      </c>
      <c r="H50" s="229">
        <f>C$24/12</f>
        <v>1.225E-3</v>
      </c>
      <c r="I50" s="230">
        <f>(SUM('1.  LRAMVA Summary'!D$54:D$59)+SUM('1.  LRAMVA Summary'!D$60:D$61)*(MONTH($E50)-1)/12)*$H50</f>
        <v>0.46994511666666672</v>
      </c>
      <c r="J50" s="230">
        <f>(SUM('1.  LRAMVA Summary'!E$54:E$59)+SUM('1.  LRAMVA Summary'!E$60:E$61)*(MONTH($E50)-1)/12)*$H50</f>
        <v>0.69257727000000013</v>
      </c>
      <c r="K50" s="230">
        <f>(SUM('1.  LRAMVA Summary'!F$54:F$59)+SUM('1.  LRAMVA Summary'!F$60:F$61)*(MONTH($E50)-1)/12)*$H50</f>
        <v>0</v>
      </c>
      <c r="L50" s="230">
        <f>(SUM('1.  LRAMVA Summary'!G$54:G$59)+SUM('1.  LRAMVA Summary'!G$60:G$61)*(MONTH($E50)-1)/12)*$H50</f>
        <v>4.251873325</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5.4143957116666668</v>
      </c>
    </row>
    <row r="51" spans="1:23" s="9" customFormat="1">
      <c r="B51" s="213" t="s">
        <v>89</v>
      </c>
      <c r="C51" s="745">
        <v>2.18E-2</v>
      </c>
      <c r="D51" s="206"/>
      <c r="E51" s="214">
        <v>41456</v>
      </c>
      <c r="F51" s="214" t="s">
        <v>179</v>
      </c>
      <c r="G51" s="215" t="s">
        <v>68</v>
      </c>
      <c r="H51" s="232">
        <f>C$25/12</f>
        <v>1.225E-3</v>
      </c>
      <c r="I51" s="230">
        <f>(SUM('1.  LRAMVA Summary'!D$54:D$59)+SUM('1.  LRAMVA Summary'!D$60:D$61)*(MONTH($E51)-1)/12)*$H51</f>
        <v>0.56393413999999997</v>
      </c>
      <c r="J51" s="230">
        <f>(SUM('1.  LRAMVA Summary'!E$54:E$59)+SUM('1.  LRAMVA Summary'!E$60:E$61)*(MONTH($E51)-1)/12)*$H51</f>
        <v>0.83109272400000012</v>
      </c>
      <c r="K51" s="230">
        <f>(SUM('1.  LRAMVA Summary'!F$54:F$59)+SUM('1.  LRAMVA Summary'!F$60:F$61)*(MONTH($E51)-1)/12)*$H51</f>
        <v>0</v>
      </c>
      <c r="L51" s="230">
        <f>(SUM('1.  LRAMVA Summary'!G$54:G$59)+SUM('1.  LRAMVA Summary'!G$60:G$61)*(MONTH($E51)-1)/12)*$H51</f>
        <v>5.1022479900000004</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6.4972748540000005</v>
      </c>
    </row>
    <row r="52" spans="1:23" s="9" customFormat="1">
      <c r="B52" s="213" t="s">
        <v>91</v>
      </c>
      <c r="C52" s="233">
        <v>2.18E-2</v>
      </c>
      <c r="D52" s="206"/>
      <c r="E52" s="214">
        <v>41487</v>
      </c>
      <c r="F52" s="214" t="s">
        <v>179</v>
      </c>
      <c r="G52" s="215" t="s">
        <v>68</v>
      </c>
      <c r="H52" s="229">
        <f>C$25/12</f>
        <v>1.225E-3</v>
      </c>
      <c r="I52" s="230">
        <f>(SUM('1.  LRAMVA Summary'!D$54:D$59)+SUM('1.  LRAMVA Summary'!D$60:D$61)*(MONTH($E52)-1)/12)*$H52</f>
        <v>0.65792316333333334</v>
      </c>
      <c r="J52" s="230">
        <f>(SUM('1.  LRAMVA Summary'!E$54:E$59)+SUM('1.  LRAMVA Summary'!E$60:E$61)*(MONTH($E52)-1)/12)*$H52</f>
        <v>0.9696081780000001</v>
      </c>
      <c r="K52" s="230">
        <f>(SUM('1.  LRAMVA Summary'!F$54:F$59)+SUM('1.  LRAMVA Summary'!F$60:F$61)*(MONTH($E52)-1)/12)*$H52</f>
        <v>0</v>
      </c>
      <c r="L52" s="230">
        <f>(SUM('1.  LRAMVA Summary'!G$54:G$59)+SUM('1.  LRAMVA Summary'!G$60:G$61)*(MONTH($E52)-1)/12)*$H52</f>
        <v>5.9526226549999999</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7.5801539963333333</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0.7519121866666667</v>
      </c>
      <c r="J53" s="230">
        <f>(SUM('1.  LRAMVA Summary'!E$54:E$59)+SUM('1.  LRAMVA Summary'!E$60:E$61)*(MONTH($E53)-1)/12)*$H53</f>
        <v>1.1081236320000001</v>
      </c>
      <c r="K53" s="230">
        <f>(SUM('1.  LRAMVA Summary'!F$54:F$59)+SUM('1.  LRAMVA Summary'!F$60:F$61)*(MONTH($E53)-1)/12)*$H53</f>
        <v>0</v>
      </c>
      <c r="L53" s="230">
        <f>(SUM('1.  LRAMVA Summary'!G$54:G$59)+SUM('1.  LRAMVA Summary'!G$60:G$61)*(MONTH($E53)-1)/12)*$H53</f>
        <v>6.8029973200000002</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8.6630331386666661</v>
      </c>
    </row>
    <row r="54" spans="1:23" s="9" customFormat="1">
      <c r="B54" s="235" t="s">
        <v>92</v>
      </c>
      <c r="C54" s="236">
        <v>5.7000000000000002E-3</v>
      </c>
      <c r="D54" s="206"/>
      <c r="E54" s="214">
        <v>41548</v>
      </c>
      <c r="F54" s="214" t="s">
        <v>179</v>
      </c>
      <c r="G54" s="215" t="s">
        <v>69</v>
      </c>
      <c r="H54" s="232">
        <f>C$26/12</f>
        <v>1.225E-3</v>
      </c>
      <c r="I54" s="230">
        <f>(SUM('1.  LRAMVA Summary'!D$54:D$59)+SUM('1.  LRAMVA Summary'!D$60:D$61)*(MONTH($E54)-1)/12)*$H54</f>
        <v>0.84590121000000018</v>
      </c>
      <c r="J54" s="230">
        <f>(SUM('1.  LRAMVA Summary'!E$54:E$59)+SUM('1.  LRAMVA Summary'!E$60:E$61)*(MONTH($E54)-1)/12)*$H54</f>
        <v>1.2466390860000001</v>
      </c>
      <c r="K54" s="230">
        <f>(SUM('1.  LRAMVA Summary'!F$54:F$59)+SUM('1.  LRAMVA Summary'!F$60:F$61)*(MONTH($E54)-1)/12)*$H54</f>
        <v>0</v>
      </c>
      <c r="L54" s="230">
        <f>(SUM('1.  LRAMVA Summary'!G$54:G$59)+SUM('1.  LRAMVA Summary'!G$60:G$61)*(MONTH($E54)-1)/12)*$H54</f>
        <v>7.6533719850000006</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9.7459122810000007</v>
      </c>
    </row>
    <row r="55" spans="1:23" s="9" customFormat="1">
      <c r="B55" s="213" t="s">
        <v>716</v>
      </c>
      <c r="C55" s="233"/>
      <c r="D55" s="206"/>
      <c r="E55" s="214">
        <v>41579</v>
      </c>
      <c r="F55" s="214" t="s">
        <v>179</v>
      </c>
      <c r="G55" s="215" t="s">
        <v>69</v>
      </c>
      <c r="H55" s="229">
        <f>C$26/12</f>
        <v>1.225E-3</v>
      </c>
      <c r="I55" s="230">
        <f>(SUM('1.  LRAMVA Summary'!D$54:D$59)+SUM('1.  LRAMVA Summary'!D$60:D$61)*(MONTH($E55)-1)/12)*$H55</f>
        <v>0.93989023333333344</v>
      </c>
      <c r="J55" s="230">
        <f>(SUM('1.  LRAMVA Summary'!E$54:E$59)+SUM('1.  LRAMVA Summary'!E$60:E$61)*(MONTH($E55)-1)/12)*$H55</f>
        <v>1.3851545400000003</v>
      </c>
      <c r="K55" s="230">
        <f>(SUM('1.  LRAMVA Summary'!F$54:F$59)+SUM('1.  LRAMVA Summary'!F$60:F$61)*(MONTH($E55)-1)/12)*$H55</f>
        <v>0</v>
      </c>
      <c r="L55" s="230">
        <f>(SUM('1.  LRAMVA Summary'!G$54:G$59)+SUM('1.  LRAMVA Summary'!G$60:G$61)*(MONTH($E55)-1)/12)*$H55</f>
        <v>8.5037466500000001</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10.828791423333334</v>
      </c>
    </row>
    <row r="56" spans="1:23" s="9" customFormat="1">
      <c r="B56" s="213" t="s">
        <v>717</v>
      </c>
      <c r="C56" s="233"/>
      <c r="D56" s="206"/>
      <c r="E56" s="214">
        <v>41609</v>
      </c>
      <c r="F56" s="214" t="s">
        <v>179</v>
      </c>
      <c r="G56" s="215" t="s">
        <v>69</v>
      </c>
      <c r="H56" s="229">
        <f>C$26/12</f>
        <v>1.225E-3</v>
      </c>
      <c r="I56" s="230">
        <f>(SUM('1.  LRAMVA Summary'!D$54:D$59)+SUM('1.  LRAMVA Summary'!D$60:D$61)*(MONTH($E56)-1)/12)*$H56</f>
        <v>1.0338792566666668</v>
      </c>
      <c r="J56" s="230">
        <f>(SUM('1.  LRAMVA Summary'!E$54:E$59)+SUM('1.  LRAMVA Summary'!E$60:E$61)*(MONTH($E56)-1)/12)*$H56</f>
        <v>1.5236699940000002</v>
      </c>
      <c r="K56" s="230">
        <f>(SUM('1.  LRAMVA Summary'!F$54:F$59)+SUM('1.  LRAMVA Summary'!F$60:F$61)*(MONTH($E56)-1)/12)*$H56</f>
        <v>0</v>
      </c>
      <c r="L56" s="230">
        <f>(SUM('1.  LRAMVA Summary'!G$54:G$59)+SUM('1.  LRAMVA Summary'!G$60:G$61)*(MONTH($E56)-1)/12)*$H56</f>
        <v>9.3541213150000004</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11.911670565666668</v>
      </c>
    </row>
    <row r="57" spans="1:23" s="9" customFormat="1" ht="15" thickBot="1">
      <c r="B57" s="213" t="s">
        <v>718</v>
      </c>
      <c r="C57" s="233"/>
      <c r="D57" s="206"/>
      <c r="E57" s="216" t="s">
        <v>463</v>
      </c>
      <c r="F57" s="216"/>
      <c r="G57" s="217"/>
      <c r="H57" s="218"/>
      <c r="I57" s="219">
        <f>SUM(I44:I56)</f>
        <v>6.2032755399999999</v>
      </c>
      <c r="J57" s="219">
        <f t="shared" ref="J57:O57" si="11">SUM(J44:J56)</f>
        <v>9.1420199640000011</v>
      </c>
      <c r="K57" s="219">
        <f t="shared" si="11"/>
        <v>0</v>
      </c>
      <c r="L57" s="219">
        <f t="shared" si="11"/>
        <v>56.124727890000003</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71.470023394000009</v>
      </c>
    </row>
    <row r="58" spans="1:23" s="9" customFormat="1" ht="15" thickTop="1">
      <c r="B58" s="235" t="s">
        <v>719</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720</v>
      </c>
      <c r="C59" s="233"/>
      <c r="D59" s="206"/>
      <c r="E59" s="225" t="s">
        <v>427</v>
      </c>
      <c r="F59" s="225"/>
      <c r="G59" s="226"/>
      <c r="H59" s="227"/>
      <c r="I59" s="228">
        <f t="shared" ref="I59:W59" si="13">I57+I58</f>
        <v>6.2032755399999999</v>
      </c>
      <c r="J59" s="228">
        <f t="shared" si="13"/>
        <v>9.1420199640000011</v>
      </c>
      <c r="K59" s="228">
        <f t="shared" si="13"/>
        <v>0</v>
      </c>
      <c r="L59" s="228">
        <f t="shared" si="13"/>
        <v>56.124727890000003</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71.470023394000009</v>
      </c>
    </row>
    <row r="60" spans="1:23" s="9" customFormat="1">
      <c r="B60" s="213" t="s">
        <v>721</v>
      </c>
      <c r="C60" s="233"/>
      <c r="D60" s="206"/>
      <c r="E60" s="214">
        <v>41640</v>
      </c>
      <c r="F60" s="214" t="s">
        <v>180</v>
      </c>
      <c r="G60" s="215" t="s">
        <v>65</v>
      </c>
      <c r="H60" s="232">
        <f>C$27/12</f>
        <v>1.225E-3</v>
      </c>
      <c r="I60" s="230">
        <f>(SUM('1.  LRAMVA Summary'!D$54:D$62)+SUM('1.  LRAMVA Summary'!D$63:D$64)*(MONTH($E60)-1)/12)*$H60</f>
        <v>1.1278682800000002</v>
      </c>
      <c r="J60" s="230">
        <f>(SUM('1.  LRAMVA Summary'!E$54:E$62)+SUM('1.  LRAMVA Summary'!E$63:E$64)*(MONTH($E60)-1)/12)*$H60</f>
        <v>1.6621854480000002</v>
      </c>
      <c r="K60" s="230">
        <f>(SUM('1.  LRAMVA Summary'!F$54:F$62)+SUM('1.  LRAMVA Summary'!F$63:F$64)*(MONTH($E60)-1)/12)*$H60</f>
        <v>0</v>
      </c>
      <c r="L60" s="230">
        <f>(SUM('1.  LRAMVA Summary'!G$54:G$62)+SUM('1.  LRAMVA Summary'!G$63:G$64)*(MONTH($E60)-1)/12)*$H60</f>
        <v>10.204495980000001</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12.994549708000001</v>
      </c>
    </row>
    <row r="61" spans="1:23" s="9" customFormat="1">
      <c r="A61" s="28"/>
      <c r="B61" s="213" t="s">
        <v>722</v>
      </c>
      <c r="C61" s="233"/>
      <c r="E61" s="214">
        <v>41671</v>
      </c>
      <c r="F61" s="214" t="s">
        <v>180</v>
      </c>
      <c r="G61" s="215" t="s">
        <v>65</v>
      </c>
      <c r="H61" s="229">
        <f>C$27/12</f>
        <v>1.225E-3</v>
      </c>
      <c r="I61" s="230">
        <f>(SUM('1.  LRAMVA Summary'!D$54:D$62)+SUM('1.  LRAMVA Summary'!D$63:D$64)*(MONTH($E61)-1)/12)*$H61</f>
        <v>0.92930190500000021</v>
      </c>
      <c r="J61" s="230">
        <f>(SUM('1.  LRAMVA Summary'!E$54:E$62)+SUM('1.  LRAMVA Summary'!E$63:E$64)*(MONTH($E61)-1)/12)*$H61</f>
        <v>1.7232125631291668</v>
      </c>
      <c r="K61" s="230">
        <f>(SUM('1.  LRAMVA Summary'!F$54:F$62)+SUM('1.  LRAMVA Summary'!F$63:F$64)*(MONTH($E61)-1)/12)*$H61</f>
        <v>-0.27080000062499998</v>
      </c>
      <c r="L61" s="230">
        <f>(SUM('1.  LRAMVA Summary'!G$54:G$62)+SUM('1.  LRAMVA Summary'!G$63:G$64)*(MONTH($E61)-1)/12)*$H61</f>
        <v>10.437222261958333</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12.8189367294625</v>
      </c>
    </row>
    <row r="62" spans="1:23" s="9" customFormat="1">
      <c r="B62" s="235" t="s">
        <v>723</v>
      </c>
      <c r="C62" s="236"/>
      <c r="E62" s="214">
        <v>41699</v>
      </c>
      <c r="F62" s="214" t="s">
        <v>180</v>
      </c>
      <c r="G62" s="215" t="s">
        <v>65</v>
      </c>
      <c r="H62" s="229">
        <f>C$27/12</f>
        <v>1.225E-3</v>
      </c>
      <c r="I62" s="230">
        <f>(SUM('1.  LRAMVA Summary'!D$54:D$62)+SUM('1.  LRAMVA Summary'!D$63:D$64)*(MONTH($E62)-1)/12)*$H62</f>
        <v>0.73073553000000036</v>
      </c>
      <c r="J62" s="230">
        <f>(SUM('1.  LRAMVA Summary'!E$54:E$62)+SUM('1.  LRAMVA Summary'!E$63:E$64)*(MONTH($E62)-1)/12)*$H62</f>
        <v>1.7842396782583336</v>
      </c>
      <c r="K62" s="230">
        <f>(SUM('1.  LRAMVA Summary'!F$54:F$62)+SUM('1.  LRAMVA Summary'!F$63:F$64)*(MONTH($E62)-1)/12)*$H62</f>
        <v>-0.54160000124999996</v>
      </c>
      <c r="L62" s="230">
        <f>(SUM('1.  LRAMVA Summary'!G$54:G$62)+SUM('1.  LRAMVA Summary'!G$63:G$64)*(MONTH($E62)-1)/12)*$H62</f>
        <v>10.669948543916668</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12.643323750925003</v>
      </c>
    </row>
    <row r="63" spans="1:23" s="9" customFormat="1">
      <c r="B63" s="213" t="s">
        <v>734</v>
      </c>
      <c r="C63" s="233"/>
      <c r="E63" s="214">
        <v>41730</v>
      </c>
      <c r="F63" s="214" t="s">
        <v>180</v>
      </c>
      <c r="G63" s="215" t="s">
        <v>66</v>
      </c>
      <c r="H63" s="232">
        <f>C$28/12</f>
        <v>1.225E-3</v>
      </c>
      <c r="I63" s="230">
        <f>(SUM('1.  LRAMVA Summary'!D$54:D$62)+SUM('1.  LRAMVA Summary'!D$63:D$64)*(MONTH($E63)-1)/12)*$H63</f>
        <v>0.53216915500000028</v>
      </c>
      <c r="J63" s="230">
        <f>(SUM('1.  LRAMVA Summary'!E$54:E$62)+SUM('1.  LRAMVA Summary'!E$63:E$64)*(MONTH($E63)-1)/12)*$H63</f>
        <v>1.8452667933875002</v>
      </c>
      <c r="K63" s="230">
        <f>(SUM('1.  LRAMVA Summary'!F$54:F$62)+SUM('1.  LRAMVA Summary'!F$63:F$64)*(MONTH($E63)-1)/12)*$H63</f>
        <v>-0.81240000187499994</v>
      </c>
      <c r="L63" s="230">
        <f>(SUM('1.  LRAMVA Summary'!G$54:G$62)+SUM('1.  LRAMVA Summary'!G$63:G$64)*(MONTH($E63)-1)/12)*$H63</f>
        <v>10.902674825875001</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12.467710772387502</v>
      </c>
    </row>
    <row r="64" spans="1:23" s="9" customFormat="1">
      <c r="B64" s="213" t="s">
        <v>735</v>
      </c>
      <c r="C64" s="233"/>
      <c r="E64" s="214">
        <v>41760</v>
      </c>
      <c r="F64" s="214" t="s">
        <v>180</v>
      </c>
      <c r="G64" s="215" t="s">
        <v>66</v>
      </c>
      <c r="H64" s="229">
        <f>C$28/12</f>
        <v>1.225E-3</v>
      </c>
      <c r="I64" s="230">
        <f>(SUM('1.  LRAMVA Summary'!D$54:D$62)+SUM('1.  LRAMVA Summary'!D$63:D$64)*(MONTH($E64)-1)/12)*$H64</f>
        <v>0.33360278000000043</v>
      </c>
      <c r="J64" s="230">
        <f>(SUM('1.  LRAMVA Summary'!E$54:E$62)+SUM('1.  LRAMVA Summary'!E$63:E$64)*(MONTH($E64)-1)/12)*$H64</f>
        <v>1.9062939085166668</v>
      </c>
      <c r="K64" s="230">
        <f>(SUM('1.  LRAMVA Summary'!F$54:F$62)+SUM('1.  LRAMVA Summary'!F$63:F$64)*(MONTH($E64)-1)/12)*$H64</f>
        <v>-1.0832000024999999</v>
      </c>
      <c r="L64" s="230">
        <f>(SUM('1.  LRAMVA Summary'!G$54:G$62)+SUM('1.  LRAMVA Summary'!G$63:G$64)*(MONTH($E64)-1)/12)*$H64</f>
        <v>11.135401107833335</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12.292097793850003</v>
      </c>
    </row>
    <row r="65" spans="2:23" s="9" customFormat="1">
      <c r="B65" s="213" t="s">
        <v>736</v>
      </c>
      <c r="C65" s="233"/>
      <c r="E65" s="214">
        <v>41791</v>
      </c>
      <c r="F65" s="214" t="s">
        <v>180</v>
      </c>
      <c r="G65" s="215" t="s">
        <v>66</v>
      </c>
      <c r="H65" s="229">
        <f>C$28/12</f>
        <v>1.225E-3</v>
      </c>
      <c r="I65" s="230">
        <f>(SUM('1.  LRAMVA Summary'!D$54:D$62)+SUM('1.  LRAMVA Summary'!D$63:D$64)*(MONTH($E65)-1)/12)*$H65</f>
        <v>0.13503640500000039</v>
      </c>
      <c r="J65" s="230">
        <f>(SUM('1.  LRAMVA Summary'!E$54:E$62)+SUM('1.  LRAMVA Summary'!E$63:E$64)*(MONTH($E65)-1)/12)*$H65</f>
        <v>1.9673210236458334</v>
      </c>
      <c r="K65" s="230">
        <f>(SUM('1.  LRAMVA Summary'!F$54:F$62)+SUM('1.  LRAMVA Summary'!F$63:F$64)*(MONTH($E65)-1)/12)*$H65</f>
        <v>-1.3540000031250001</v>
      </c>
      <c r="L65" s="230">
        <f>(SUM('1.  LRAMVA Summary'!G$54:G$62)+SUM('1.  LRAMVA Summary'!G$63:G$64)*(MONTH($E65)-1)/12)*$H65</f>
        <v>11.368127389791667</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12.1164848153125</v>
      </c>
    </row>
    <row r="66" spans="2:23" s="9" customFormat="1">
      <c r="B66" s="235" t="s">
        <v>737</v>
      </c>
      <c r="C66" s="236"/>
      <c r="E66" s="214">
        <v>41821</v>
      </c>
      <c r="F66" s="214" t="s">
        <v>180</v>
      </c>
      <c r="G66" s="215" t="s">
        <v>68</v>
      </c>
      <c r="H66" s="232">
        <f>C$29/12</f>
        <v>1.225E-3</v>
      </c>
      <c r="I66" s="230">
        <f>(SUM('1.  LRAMVA Summary'!D$54:D$62)+SUM('1.  LRAMVA Summary'!D$63:D$64)*(MONTH($E66)-1)/12)*$H66</f>
        <v>-6.3529969999999505E-2</v>
      </c>
      <c r="J66" s="230">
        <f>(SUM('1.  LRAMVA Summary'!E$54:E$62)+SUM('1.  LRAMVA Summary'!E$63:E$64)*(MONTH($E66)-1)/12)*$H66</f>
        <v>2.0283481387750002</v>
      </c>
      <c r="K66" s="230">
        <f>(SUM('1.  LRAMVA Summary'!F$54:F$62)+SUM('1.  LRAMVA Summary'!F$63:F$64)*(MONTH($E66)-1)/12)*$H66</f>
        <v>-1.6248000037499999</v>
      </c>
      <c r="L66" s="230">
        <f>(SUM('1.  LRAMVA Summary'!G$54:G$62)+SUM('1.  LRAMVA Summary'!G$63:G$64)*(MONTH($E66)-1)/12)*$H66</f>
        <v>11.60085367175</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11.940871836775001</v>
      </c>
    </row>
    <row r="67" spans="2:23" s="9" customFormat="1">
      <c r="B67" s="213" t="s">
        <v>739</v>
      </c>
      <c r="C67" s="233"/>
      <c r="E67" s="214">
        <v>41852</v>
      </c>
      <c r="F67" s="214" t="s">
        <v>180</v>
      </c>
      <c r="G67" s="215" t="s">
        <v>68</v>
      </c>
      <c r="H67" s="229">
        <f>C$29/12</f>
        <v>1.225E-3</v>
      </c>
      <c r="I67" s="230">
        <f>(SUM('1.  LRAMVA Summary'!D$54:D$62)+SUM('1.  LRAMVA Summary'!D$63:D$64)*(MONTH($E67)-1)/12)*$H67</f>
        <v>-0.26209634499999951</v>
      </c>
      <c r="J67" s="230">
        <f>(SUM('1.  LRAMVA Summary'!E$54:E$62)+SUM('1.  LRAMVA Summary'!E$63:E$64)*(MONTH($E67)-1)/12)*$H67</f>
        <v>2.0893752539041666</v>
      </c>
      <c r="K67" s="230">
        <f>(SUM('1.  LRAMVA Summary'!F$54:F$62)+SUM('1.  LRAMVA Summary'!F$63:F$64)*(MONTH($E67)-1)/12)*$H67</f>
        <v>-1.8956000043749999</v>
      </c>
      <c r="L67" s="230">
        <f>(SUM('1.  LRAMVA Summary'!G$54:G$62)+SUM('1.  LRAMVA Summary'!G$63:G$64)*(MONTH($E67)-1)/12)*$H67</f>
        <v>11.833579953708336</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11.765258858237504</v>
      </c>
    </row>
    <row r="68" spans="2:23" s="9" customFormat="1">
      <c r="B68" s="213" t="s">
        <v>740</v>
      </c>
      <c r="C68" s="233"/>
      <c r="E68" s="214">
        <v>41883</v>
      </c>
      <c r="F68" s="214" t="s">
        <v>180</v>
      </c>
      <c r="G68" s="215" t="s">
        <v>68</v>
      </c>
      <c r="H68" s="229">
        <f>C$29/12</f>
        <v>1.225E-3</v>
      </c>
      <c r="I68" s="230">
        <f>(SUM('1.  LRAMVA Summary'!D$54:D$62)+SUM('1.  LRAMVA Summary'!D$63:D$64)*(MONTH($E68)-1)/12)*$H68</f>
        <v>-0.4606627199999993</v>
      </c>
      <c r="J68" s="230">
        <f>(SUM('1.  LRAMVA Summary'!E$54:E$62)+SUM('1.  LRAMVA Summary'!E$63:E$64)*(MONTH($E68)-1)/12)*$H68</f>
        <v>2.1504023690333334</v>
      </c>
      <c r="K68" s="230">
        <f>(SUM('1.  LRAMVA Summary'!F$54:F$62)+SUM('1.  LRAMVA Summary'!F$63:F$64)*(MONTH($E68)-1)/12)*$H68</f>
        <v>-2.1664000049999999</v>
      </c>
      <c r="L68" s="230">
        <f>(SUM('1.  LRAMVA Summary'!G$54:G$62)+SUM('1.  LRAMVA Summary'!G$63:G$64)*(MONTH($E68)-1)/12)*$H68</f>
        <v>12.066306235666667</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11.589645879700001</v>
      </c>
    </row>
    <row r="69" spans="2:23" s="9" customFormat="1">
      <c r="B69" s="213" t="s">
        <v>741</v>
      </c>
      <c r="C69" s="233"/>
      <c r="E69" s="214">
        <v>41913</v>
      </c>
      <c r="F69" s="214" t="s">
        <v>180</v>
      </c>
      <c r="G69" s="215" t="s">
        <v>69</v>
      </c>
      <c r="H69" s="232">
        <f>C$30/12</f>
        <v>1.225E-3</v>
      </c>
      <c r="I69" s="230">
        <f>(SUM('1.  LRAMVA Summary'!D$54:D$62)+SUM('1.  LRAMVA Summary'!D$63:D$64)*(MONTH($E69)-1)/12)*$H69</f>
        <v>-0.65922909499999927</v>
      </c>
      <c r="J69" s="230">
        <f>(SUM('1.  LRAMVA Summary'!E$54:E$62)+SUM('1.  LRAMVA Summary'!E$63:E$64)*(MONTH($E69)-1)/12)*$H69</f>
        <v>2.2114294841625002</v>
      </c>
      <c r="K69" s="230">
        <f>(SUM('1.  LRAMVA Summary'!F$54:F$62)+SUM('1.  LRAMVA Summary'!F$63:F$64)*(MONTH($E69)-1)/12)*$H69</f>
        <v>-2.4372000056249998</v>
      </c>
      <c r="L69" s="230">
        <f>(SUM('1.  LRAMVA Summary'!G$54:G$62)+SUM('1.  LRAMVA Summary'!G$63:G$64)*(MONTH($E69)-1)/12)*$H69</f>
        <v>12.299032517625001</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11.414032901162502</v>
      </c>
    </row>
    <row r="70" spans="2:23" s="9" customFormat="1">
      <c r="B70" s="235" t="s">
        <v>742</v>
      </c>
      <c r="C70" s="236"/>
      <c r="E70" s="214">
        <v>41944</v>
      </c>
      <c r="F70" s="214" t="s">
        <v>180</v>
      </c>
      <c r="G70" s="215" t="s">
        <v>69</v>
      </c>
      <c r="H70" s="229">
        <f>C$30/12</f>
        <v>1.225E-3</v>
      </c>
      <c r="I70" s="230">
        <f>(SUM('1.  LRAMVA Summary'!D$54:D$62)+SUM('1.  LRAMVA Summary'!D$63:D$64)*(MONTH($E70)-1)/12)*$H70</f>
        <v>-0.85779546999999934</v>
      </c>
      <c r="J70" s="230">
        <f>(SUM('1.  LRAMVA Summary'!E$54:E$62)+SUM('1.  LRAMVA Summary'!E$63:E$64)*(MONTH($E70)-1)/12)*$H70</f>
        <v>2.2724565992916665</v>
      </c>
      <c r="K70" s="230">
        <f>(SUM('1.  LRAMVA Summary'!F$54:F$62)+SUM('1.  LRAMVA Summary'!F$63:F$64)*(MONTH($E70)-1)/12)*$H70</f>
        <v>-2.7080000062500003</v>
      </c>
      <c r="L70" s="230">
        <f>(SUM('1.  LRAMVA Summary'!G$54:G$62)+SUM('1.  LRAMVA Summary'!G$63:G$64)*(MONTH($E70)-1)/12)*$H70</f>
        <v>12.531758799583335</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11.238419922625003</v>
      </c>
    </row>
    <row r="71" spans="2:23" s="9" customFormat="1">
      <c r="B71" s="213" t="s">
        <v>743</v>
      </c>
      <c r="C71" s="233"/>
      <c r="E71" s="214">
        <v>41974</v>
      </c>
      <c r="F71" s="214" t="s">
        <v>180</v>
      </c>
      <c r="G71" s="215" t="s">
        <v>69</v>
      </c>
      <c r="H71" s="229">
        <f>C$30/12</f>
        <v>1.225E-3</v>
      </c>
      <c r="I71" s="230">
        <f>(SUM('1.  LRAMVA Summary'!D$54:D$62)+SUM('1.  LRAMVA Summary'!D$63:D$64)*(MONTH($E71)-1)/12)*$H71</f>
        <v>-1.0563618449999992</v>
      </c>
      <c r="J71" s="230">
        <f>(SUM('1.  LRAMVA Summary'!E$54:E$62)+SUM('1.  LRAMVA Summary'!E$63:E$64)*(MONTH($E71)-1)/12)*$H71</f>
        <v>2.3334837144208334</v>
      </c>
      <c r="K71" s="230">
        <f>(SUM('1.  LRAMVA Summary'!F$54:F$62)+SUM('1.  LRAMVA Summary'!F$63:F$64)*(MONTH($E71)-1)/12)*$H71</f>
        <v>-2.9788000068749998</v>
      </c>
      <c r="L71" s="230">
        <f>(SUM('1.  LRAMVA Summary'!G$54:G$62)+SUM('1.  LRAMVA Summary'!G$63:G$64)*(MONTH($E71)-1)/12)*$H71</f>
        <v>12.76448508154167</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11.062806944087505</v>
      </c>
    </row>
    <row r="72" spans="2:23" s="9" customFormat="1" ht="15" thickBot="1">
      <c r="B72" s="213" t="s">
        <v>744</v>
      </c>
      <c r="C72" s="233"/>
      <c r="E72" s="216" t="s">
        <v>464</v>
      </c>
      <c r="F72" s="216"/>
      <c r="G72" s="217"/>
      <c r="H72" s="218"/>
      <c r="I72" s="219">
        <f>SUM(I59:I71)</f>
        <v>6.6323141500000062</v>
      </c>
      <c r="J72" s="219">
        <f t="shared" ref="J72:V72" si="16">SUM(J59:J71)</f>
        <v>33.116034938525004</v>
      </c>
      <c r="K72" s="219">
        <f t="shared" si="16"/>
        <v>-17.872800041249999</v>
      </c>
      <c r="L72" s="219">
        <f t="shared" si="16"/>
        <v>193.93861425924999</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215.81416330652502</v>
      </c>
    </row>
    <row r="73" spans="2:23" s="9" customFormat="1" ht="15" thickTop="1">
      <c r="B73" s="213" t="s">
        <v>745</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746</v>
      </c>
      <c r="C74" s="236"/>
      <c r="E74" s="225" t="s">
        <v>428</v>
      </c>
      <c r="F74" s="225"/>
      <c r="G74" s="226"/>
      <c r="H74" s="227"/>
      <c r="I74" s="228">
        <f t="shared" ref="I74:O74" si="17">I72+I73</f>
        <v>6.6323141500000062</v>
      </c>
      <c r="J74" s="228">
        <f t="shared" si="17"/>
        <v>33.116034938525004</v>
      </c>
      <c r="K74" s="228">
        <f t="shared" si="17"/>
        <v>-17.872800041249999</v>
      </c>
      <c r="L74" s="228">
        <f t="shared" si="17"/>
        <v>193.93861425924999</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215.81416330652502</v>
      </c>
    </row>
    <row r="75" spans="2:23" s="9" customFormat="1">
      <c r="B75" s="66"/>
      <c r="E75" s="214">
        <v>42005</v>
      </c>
      <c r="F75" s="214" t="s">
        <v>181</v>
      </c>
      <c r="G75" s="215" t="s">
        <v>65</v>
      </c>
      <c r="H75" s="229">
        <f>C$31/12</f>
        <v>1.225E-3</v>
      </c>
      <c r="I75" s="230">
        <f>(SUM('1.  LRAMVA Summary'!D$54:D$65)+SUM('1.  LRAMVA Summary'!D$66:D$67)*(MONTH($E75)-1)/12)*$H75</f>
        <v>-1.2549282199999989</v>
      </c>
      <c r="J75" s="230">
        <f>(SUM('1.  LRAMVA Summary'!E$54:E$65)+SUM('1.  LRAMVA Summary'!E$66:E$67)*(MONTH($E75)-1)/12)*$H75</f>
        <v>2.3945108295499997</v>
      </c>
      <c r="K75" s="230">
        <f>(SUM('1.  LRAMVA Summary'!F$54:F$65)+SUM('1.  LRAMVA Summary'!F$66:F$67)*(MONTH($E75)-1)/12)*$H75</f>
        <v>-3.2496000074999998</v>
      </c>
      <c r="L75" s="230">
        <f>(SUM('1.  LRAMVA Summary'!G$54:G$65)+SUM('1.  LRAMVA Summary'!G$66:G$67)*(MONTH($E75)-1)/12)*$H75</f>
        <v>12.997211363500004</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10.887193965550004</v>
      </c>
    </row>
    <row r="76" spans="2:23" s="238" customFormat="1">
      <c r="B76" s="237"/>
      <c r="E76" s="214">
        <v>42036</v>
      </c>
      <c r="F76" s="214" t="s">
        <v>181</v>
      </c>
      <c r="G76" s="215" t="s">
        <v>65</v>
      </c>
      <c r="H76" s="229">
        <f t="shared" ref="H76:H77" si="19">C$31/12</f>
        <v>1.225E-3</v>
      </c>
      <c r="I76" s="230">
        <f>(SUM('1.  LRAMVA Summary'!D$54:D$65)+SUM('1.  LRAMVA Summary'!D$66:D$67)*(MONTH($E76)-1)/12)*$H76</f>
        <v>-1.2241574552083321</v>
      </c>
      <c r="J76" s="230">
        <f>(SUM('1.  LRAMVA Summary'!E$54:E$65)+SUM('1.  LRAMVA Summary'!E$66:E$67)*(MONTH($E76)-1)/12)*$H76</f>
        <v>2.5398057751208332</v>
      </c>
      <c r="K76" s="230">
        <f>(SUM('1.  LRAMVA Summary'!F$54:F$65)+SUM('1.  LRAMVA Summary'!F$66:F$67)*(MONTH($E76)-1)/12)*$H76</f>
        <v>-3.4911050212499997</v>
      </c>
      <c r="L76" s="230">
        <f>(SUM('1.  LRAMVA Summary'!G$54:G$65)+SUM('1.  LRAMVA Summary'!G$66:G$67)*(MONTH($E76)-1)/12)*$H76</f>
        <v>13.254488027666671</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11.079031326329172</v>
      </c>
    </row>
    <row r="77" spans="2:23" s="9" customFormat="1" ht="15.6">
      <c r="B77" s="183" t="s">
        <v>182</v>
      </c>
      <c r="E77" s="214">
        <v>42064</v>
      </c>
      <c r="F77" s="214" t="s">
        <v>181</v>
      </c>
      <c r="G77" s="215" t="s">
        <v>65</v>
      </c>
      <c r="H77" s="229">
        <f t="shared" si="19"/>
        <v>1.225E-3</v>
      </c>
      <c r="I77" s="230">
        <f>(SUM('1.  LRAMVA Summary'!D$54:D$65)+SUM('1.  LRAMVA Summary'!D$66:D$67)*(MONTH($E77)-1)/12)*$H77</f>
        <v>-1.1933866904166655</v>
      </c>
      <c r="J77" s="230">
        <f>(SUM('1.  LRAMVA Summary'!E$54:E$65)+SUM('1.  LRAMVA Summary'!E$66:E$67)*(MONTH($E77)-1)/12)*$H77</f>
        <v>2.6851007206916666</v>
      </c>
      <c r="K77" s="230">
        <f>(SUM('1.  LRAMVA Summary'!F$54:F$65)+SUM('1.  LRAMVA Summary'!F$66:F$67)*(MONTH($E77)-1)/12)*$H77</f>
        <v>-3.732610035</v>
      </c>
      <c r="L77" s="230">
        <f>(SUM('1.  LRAMVA Summary'!G$54:G$65)+SUM('1.  LRAMVA Summary'!G$66:G$67)*(MONTH($E77)-1)/12)*$H77</f>
        <v>13.511764691833337</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11.270868687108338</v>
      </c>
    </row>
    <row r="78" spans="2:23" s="9" customFormat="1">
      <c r="B78" s="66"/>
      <c r="E78" s="214">
        <v>42095</v>
      </c>
      <c r="F78" s="214" t="s">
        <v>181</v>
      </c>
      <c r="G78" s="215" t="s">
        <v>66</v>
      </c>
      <c r="H78" s="229">
        <f>C$32/12</f>
        <v>9.1666666666666665E-4</v>
      </c>
      <c r="I78" s="230">
        <f>(SUM('1.  LRAMVA Summary'!D$54:D$65)+SUM('1.  LRAMVA Summary'!D$66:D$67)*(MONTH($E78)-1)/12)*$H78</f>
        <v>-0.86998470624999902</v>
      </c>
      <c r="J78" s="230">
        <f>(SUM('1.  LRAMVA Summary'!E$54:E$65)+SUM('1.  LRAMVA Summary'!E$66:E$67)*(MONTH($E78)-1)/12)*$H78</f>
        <v>2.1179831516249998</v>
      </c>
      <c r="K78" s="230">
        <f>(SUM('1.  LRAMVA Summary'!F$54:F$65)+SUM('1.  LRAMVA Summary'!F$66:F$67)*(MONTH($E78)-1)/12)*$H78</f>
        <v>-2.9738275874999998</v>
      </c>
      <c r="L78" s="230">
        <f>(SUM('1.  LRAMVA Summary'!G$54:G$65)+SUM('1.  LRAMVA Summary'!G$66:G$67)*(MONTH($E78)-1)/12)*$H78</f>
        <v>10.303364280000004</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8.5775351378750049</v>
      </c>
    </row>
    <row r="79" spans="2:23" s="9" customFormat="1">
      <c r="B79" s="66"/>
      <c r="E79" s="214">
        <v>42125</v>
      </c>
      <c r="F79" s="214" t="s">
        <v>181</v>
      </c>
      <c r="G79" s="215" t="s">
        <v>66</v>
      </c>
      <c r="H79" s="229">
        <f t="shared" ref="H79:H80" si="21">C$32/12</f>
        <v>9.1666666666666665E-4</v>
      </c>
      <c r="I79" s="230">
        <f>(SUM('1.  LRAMVA Summary'!D$54:D$65)+SUM('1.  LRAMVA Summary'!D$66:D$67)*(MONTH($E79)-1)/12)*$H79</f>
        <v>-0.84695896388888781</v>
      </c>
      <c r="J79" s="230">
        <f>(SUM('1.  LRAMVA Summary'!E$54:E$65)+SUM('1.  LRAMVA Summary'!E$66:E$67)*(MONTH($E79)-1)/12)*$H79</f>
        <v>2.2267072605555556</v>
      </c>
      <c r="K79" s="230">
        <f>(SUM('1.  LRAMVA Summary'!F$54:F$65)+SUM('1.  LRAMVA Summary'!F$66:F$67)*(MONTH($E79)-1)/12)*$H79</f>
        <v>-3.1545456249999999</v>
      </c>
      <c r="L79" s="230">
        <f>(SUM('1.  LRAMVA Summary'!G$54:G$65)+SUM('1.  LRAMVA Summary'!G$66:G$67)*(MONTH($E79)-1)/12)*$H79</f>
        <v>10.495884232777781</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8.7210869044444497</v>
      </c>
    </row>
    <row r="80" spans="2:23" s="9" customFormat="1">
      <c r="B80" s="66"/>
      <c r="E80" s="214">
        <v>42156</v>
      </c>
      <c r="F80" s="214" t="s">
        <v>181</v>
      </c>
      <c r="G80" s="215" t="s">
        <v>66</v>
      </c>
      <c r="H80" s="229">
        <f t="shared" si="21"/>
        <v>9.1666666666666665E-4</v>
      </c>
      <c r="I80" s="230">
        <f>(SUM('1.  LRAMVA Summary'!D$54:D$65)+SUM('1.  LRAMVA Summary'!D$66:D$67)*(MONTH($E80)-1)/12)*$H80</f>
        <v>-0.8239332215277767</v>
      </c>
      <c r="J80" s="230">
        <f>(SUM('1.  LRAMVA Summary'!E$54:E$65)+SUM('1.  LRAMVA Summary'!E$66:E$67)*(MONTH($E80)-1)/12)*$H80</f>
        <v>2.3354313694861113</v>
      </c>
      <c r="K80" s="230">
        <f>(SUM('1.  LRAMVA Summary'!F$54:F$65)+SUM('1.  LRAMVA Summary'!F$66:F$67)*(MONTH($E80)-1)/12)*$H80</f>
        <v>-3.3352636625000001</v>
      </c>
      <c r="L80" s="230">
        <f>(SUM('1.  LRAMVA Summary'!G$54:G$65)+SUM('1.  LRAMVA Summary'!G$66:G$67)*(MONTH($E80)-1)/12)*$H80</f>
        <v>10.688404185555559</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8.8646386710138927</v>
      </c>
    </row>
    <row r="81" spans="2:23" s="9" customFormat="1">
      <c r="B81" s="66"/>
      <c r="E81" s="214">
        <v>42186</v>
      </c>
      <c r="F81" s="214" t="s">
        <v>181</v>
      </c>
      <c r="G81" s="215" t="s">
        <v>68</v>
      </c>
      <c r="H81" s="229">
        <f>C$33/12</f>
        <v>9.1666666666666665E-4</v>
      </c>
      <c r="I81" s="230">
        <f>(SUM('1.  LRAMVA Summary'!D$54:D$65)+SUM('1.  LRAMVA Summary'!D$66:D$67)*(MONTH($E81)-1)/12)*$H81</f>
        <v>-0.80090747916666549</v>
      </c>
      <c r="J81" s="230">
        <f>(SUM('1.  LRAMVA Summary'!E$54:E$65)+SUM('1.  LRAMVA Summary'!E$66:E$67)*(MONTH($E81)-1)/12)*$H81</f>
        <v>2.4441554784166666</v>
      </c>
      <c r="K81" s="230">
        <f>(SUM('1.  LRAMVA Summary'!F$54:F$65)+SUM('1.  LRAMVA Summary'!F$66:F$67)*(MONTH($E81)-1)/12)*$H81</f>
        <v>-3.5159816999999998</v>
      </c>
      <c r="L81" s="230">
        <f>(SUM('1.  LRAMVA Summary'!G$54:G$65)+SUM('1.  LRAMVA Summary'!G$66:G$67)*(MONTH($E81)-1)/12)*$H81</f>
        <v>10.880924138333336</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9.0081904375833375</v>
      </c>
    </row>
    <row r="82" spans="2:23" s="9" customFormat="1">
      <c r="B82" s="66"/>
      <c r="E82" s="214">
        <v>42217</v>
      </c>
      <c r="F82" s="214" t="s">
        <v>181</v>
      </c>
      <c r="G82" s="215" t="s">
        <v>68</v>
      </c>
      <c r="H82" s="229">
        <f t="shared" ref="H82:H83" si="22">C$33/12</f>
        <v>9.1666666666666665E-4</v>
      </c>
      <c r="I82" s="230">
        <f>(SUM('1.  LRAMVA Summary'!D$54:D$65)+SUM('1.  LRAMVA Summary'!D$66:D$67)*(MONTH($E82)-1)/12)*$H82</f>
        <v>-0.77788173680555439</v>
      </c>
      <c r="J82" s="230">
        <f>(SUM('1.  LRAMVA Summary'!E$54:E$65)+SUM('1.  LRAMVA Summary'!E$66:E$67)*(MONTH($E82)-1)/12)*$H82</f>
        <v>2.5528795873472223</v>
      </c>
      <c r="K82" s="230">
        <f>(SUM('1.  LRAMVA Summary'!F$54:F$65)+SUM('1.  LRAMVA Summary'!F$66:F$67)*(MONTH($E82)-1)/12)*$H82</f>
        <v>-3.6966997374999999</v>
      </c>
      <c r="L82" s="230">
        <f>(SUM('1.  LRAMVA Summary'!G$54:G$65)+SUM('1.  LRAMVA Summary'!G$66:G$67)*(MONTH($E82)-1)/12)*$H82</f>
        <v>11.073444091111115</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9.1517422041527841</v>
      </c>
    </row>
    <row r="83" spans="2:23" s="9" customFormat="1">
      <c r="B83" s="66"/>
      <c r="E83" s="214">
        <v>42248</v>
      </c>
      <c r="F83" s="214" t="s">
        <v>181</v>
      </c>
      <c r="G83" s="215" t="s">
        <v>68</v>
      </c>
      <c r="H83" s="229">
        <f t="shared" si="22"/>
        <v>9.1666666666666665E-4</v>
      </c>
      <c r="I83" s="230">
        <f>(SUM('1.  LRAMVA Summary'!D$54:D$65)+SUM('1.  LRAMVA Summary'!D$66:D$67)*(MONTH($E83)-1)/12)*$H83</f>
        <v>-0.75485599444444318</v>
      </c>
      <c r="J83" s="230">
        <f>(SUM('1.  LRAMVA Summary'!E$54:E$65)+SUM('1.  LRAMVA Summary'!E$66:E$67)*(MONTH($E83)-1)/12)*$H83</f>
        <v>2.6616036962777776</v>
      </c>
      <c r="K83" s="230">
        <f>(SUM('1.  LRAMVA Summary'!F$54:F$65)+SUM('1.  LRAMVA Summary'!F$66:F$67)*(MONTH($E83)-1)/12)*$H83</f>
        <v>-3.8774177749999996</v>
      </c>
      <c r="L83" s="230">
        <f>(SUM('1.  LRAMVA Summary'!G$54:G$65)+SUM('1.  LRAMVA Summary'!G$66:G$67)*(MONTH($E83)-1)/12)*$H83</f>
        <v>11.265964043888893</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9.2952939707222271</v>
      </c>
    </row>
    <row r="84" spans="2:23" s="9" customFormat="1">
      <c r="B84" s="66"/>
      <c r="E84" s="214">
        <v>42278</v>
      </c>
      <c r="F84" s="214" t="s">
        <v>181</v>
      </c>
      <c r="G84" s="215" t="s">
        <v>69</v>
      </c>
      <c r="H84" s="229">
        <f>C$34/12</f>
        <v>9.1666666666666665E-4</v>
      </c>
      <c r="I84" s="230">
        <f>(SUM('1.  LRAMVA Summary'!D$54:D$65)+SUM('1.  LRAMVA Summary'!D$66:D$67)*(MONTH($E84)-1)/12)*$H84</f>
        <v>-0.73183025208333208</v>
      </c>
      <c r="J84" s="230">
        <f>(SUM('1.  LRAMVA Summary'!E$54:E$65)+SUM('1.  LRAMVA Summary'!E$66:E$67)*(MONTH($E84)-1)/12)*$H84</f>
        <v>2.7703278052083338</v>
      </c>
      <c r="K84" s="230">
        <f>(SUM('1.  LRAMVA Summary'!F$54:F$65)+SUM('1.  LRAMVA Summary'!F$66:F$67)*(MONTH($E84)-1)/12)*$H84</f>
        <v>-4.0581358124999998</v>
      </c>
      <c r="L84" s="230">
        <f>(SUM('1.  LRAMVA Summary'!G$54:G$65)+SUM('1.  LRAMVA Summary'!G$66:G$67)*(MONTH($E84)-1)/12)*$H84</f>
        <v>11.45848399666667</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9.4388457372916719</v>
      </c>
    </row>
    <row r="85" spans="2:23" s="9" customFormat="1">
      <c r="B85" s="66"/>
      <c r="E85" s="214">
        <v>42309</v>
      </c>
      <c r="F85" s="214" t="s">
        <v>181</v>
      </c>
      <c r="G85" s="215" t="s">
        <v>69</v>
      </c>
      <c r="H85" s="229">
        <f t="shared" ref="H85:H86" si="23">C$34/12</f>
        <v>9.1666666666666665E-4</v>
      </c>
      <c r="I85" s="230">
        <f>(SUM('1.  LRAMVA Summary'!D$54:D$65)+SUM('1.  LRAMVA Summary'!D$66:D$67)*(MONTH($E85)-1)/12)*$H85</f>
        <v>-0.70880450972222087</v>
      </c>
      <c r="J85" s="230">
        <f>(SUM('1.  LRAMVA Summary'!E$54:E$65)+SUM('1.  LRAMVA Summary'!E$66:E$67)*(MONTH($E85)-1)/12)*$H85</f>
        <v>2.8790519141388886</v>
      </c>
      <c r="K85" s="230">
        <f>(SUM('1.  LRAMVA Summary'!F$54:F$65)+SUM('1.  LRAMVA Summary'!F$66:F$67)*(MONTH($E85)-1)/12)*$H85</f>
        <v>-4.2388538499999999</v>
      </c>
      <c r="L85" s="230">
        <f>(SUM('1.  LRAMVA Summary'!G$54:G$65)+SUM('1.  LRAMVA Summary'!G$66:G$67)*(MONTH($E85)-1)/12)*$H85</f>
        <v>11.651003949444448</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9.5823975038611167</v>
      </c>
    </row>
    <row r="86" spans="2:23" s="9" customFormat="1">
      <c r="B86" s="66"/>
      <c r="E86" s="214">
        <v>42339</v>
      </c>
      <c r="F86" s="214" t="s">
        <v>181</v>
      </c>
      <c r="G86" s="215" t="s">
        <v>69</v>
      </c>
      <c r="H86" s="229">
        <f t="shared" si="23"/>
        <v>9.1666666666666665E-4</v>
      </c>
      <c r="I86" s="230">
        <f>(SUM('1.  LRAMVA Summary'!D$54:D$65)+SUM('1.  LRAMVA Summary'!D$66:D$67)*(MONTH($E86)-1)/12)*$H86</f>
        <v>-0.68577876736110976</v>
      </c>
      <c r="J86" s="230">
        <f>(SUM('1.  LRAMVA Summary'!E$54:E$65)+SUM('1.  LRAMVA Summary'!E$66:E$67)*(MONTH($E86)-1)/12)*$H86</f>
        <v>2.9877760230694443</v>
      </c>
      <c r="K86" s="230">
        <f>(SUM('1.  LRAMVA Summary'!F$54:F$65)+SUM('1.  LRAMVA Summary'!F$66:F$67)*(MONTH($E86)-1)/12)*$H86</f>
        <v>-4.4195718875000001</v>
      </c>
      <c r="L86" s="230">
        <f>(SUM('1.  LRAMVA Summary'!G$54:G$65)+SUM('1.  LRAMVA Summary'!G$66:G$67)*(MONTH($E86)-1)/12)*$H86</f>
        <v>11.843523902222227</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9.7259492704305615</v>
      </c>
    </row>
    <row r="87" spans="2:23" s="9" customFormat="1" ht="15" thickBot="1">
      <c r="B87" s="66"/>
      <c r="E87" s="216" t="s">
        <v>465</v>
      </c>
      <c r="F87" s="216"/>
      <c r="G87" s="217"/>
      <c r="H87" s="218"/>
      <c r="I87" s="219">
        <f>SUM(I74:I86)</f>
        <v>-4.04109384687498</v>
      </c>
      <c r="J87" s="219">
        <f>SUM(J74:J86)</f>
        <v>63.711368550012502</v>
      </c>
      <c r="K87" s="219">
        <f t="shared" ref="K87:O87" si="24">SUM(K74:K86)</f>
        <v>-61.616412742499982</v>
      </c>
      <c r="L87" s="219">
        <f t="shared" si="24"/>
        <v>333.36307516225003</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331.41693712288759</v>
      </c>
    </row>
    <row r="88" spans="2:23" s="9" customFormat="1" ht="1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-4.04109384687498</v>
      </c>
      <c r="J89" s="228">
        <f t="shared" ref="J89" si="26">J87+J88</f>
        <v>63.711368550012502</v>
      </c>
      <c r="K89" s="228">
        <f t="shared" ref="K89" si="27">K87+K88</f>
        <v>-61.616412742499982</v>
      </c>
      <c r="L89" s="228">
        <f t="shared" ref="L89" si="28">L87+L88</f>
        <v>333.36307516225003</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331.41693712288759</v>
      </c>
    </row>
    <row r="90" spans="2:23" s="9" customFormat="1">
      <c r="B90" s="66"/>
      <c r="E90" s="214">
        <v>42370</v>
      </c>
      <c r="F90" s="214" t="s">
        <v>183</v>
      </c>
      <c r="G90" s="215" t="s">
        <v>65</v>
      </c>
      <c r="H90" s="229">
        <f>$C$35/12</f>
        <v>9.1666666666666665E-4</v>
      </c>
      <c r="I90" s="230">
        <f>(SUM('1.  LRAMVA Summary'!D$54:D$68)+SUM('1.  LRAMVA Summary'!D$69:D$70)*(MONTH($E90)-1)/12)*$H90</f>
        <v>-0.66275302499999855</v>
      </c>
      <c r="J90" s="230">
        <f>(SUM('1.  LRAMVA Summary'!E$54:E$68)+SUM('1.  LRAMVA Summary'!E$69:E$70)*(MONTH($E90)-1)/12)*$H90</f>
        <v>3.0965001319999996</v>
      </c>
      <c r="K90" s="230">
        <f>(SUM('1.  LRAMVA Summary'!F$54:F$68)+SUM('1.  LRAMVA Summary'!F$69:F$70)*(MONTH($E90)-1)/12)*$H90</f>
        <v>-4.6002899249999993</v>
      </c>
      <c r="L90" s="230">
        <f>(SUM('1.  LRAMVA Summary'!G$54:G$68)+SUM('1.  LRAMVA Summary'!G$69:G$70)*(MONTH($E90)-1)/12)*$H90</f>
        <v>12.036043855000004</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9.8695010370000062</v>
      </c>
    </row>
    <row r="91" spans="2:23" s="9" customFormat="1">
      <c r="B91" s="66"/>
      <c r="E91" s="214">
        <v>42401</v>
      </c>
      <c r="F91" s="214" t="s">
        <v>183</v>
      </c>
      <c r="G91" s="215" t="s">
        <v>65</v>
      </c>
      <c r="H91" s="229">
        <f t="shared" ref="H91:H92" si="34">$C$35/12</f>
        <v>9.1666666666666665E-4</v>
      </c>
      <c r="I91" s="230">
        <f>(SUM('1.  LRAMVA Summary'!D$54:D$68)+SUM('1.  LRAMVA Summary'!D$69:D$70)*(MONTH($E91)-1)/12)*$H91</f>
        <v>-0.21112770555555413</v>
      </c>
      <c r="J91" s="230">
        <f>(SUM('1.  LRAMVA Summary'!E$54:E$68)+SUM('1.  LRAMVA Summary'!E$69:E$70)*(MONTH($E91)-1)/12)*$H91</f>
        <v>3.255021915444444</v>
      </c>
      <c r="K91" s="230">
        <f>(SUM('1.  LRAMVA Summary'!F$54:F$68)+SUM('1.  LRAMVA Summary'!F$69:F$70)*(MONTH($E91)-1)/12)*$H91</f>
        <v>-4.7838620692499996</v>
      </c>
      <c r="L91" s="230">
        <f>(SUM('1.  LRAMVA Summary'!G$54:G$68)+SUM('1.  LRAMVA Summary'!G$69:G$70)*(MONTH($E91)-1)/12)*$H91</f>
        <v>12.225020902722227</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10.485053043361116</v>
      </c>
    </row>
    <row r="92" spans="2:23" s="9" customFormat="1" ht="14.25" customHeight="1">
      <c r="B92" s="66"/>
      <c r="E92" s="214">
        <v>42430</v>
      </c>
      <c r="F92" s="214" t="s">
        <v>183</v>
      </c>
      <c r="G92" s="215" t="s">
        <v>65</v>
      </c>
      <c r="H92" s="229">
        <f t="shared" si="34"/>
        <v>9.1666666666666665E-4</v>
      </c>
      <c r="I92" s="230">
        <f>(SUM('1.  LRAMVA Summary'!D$54:D$68)+SUM('1.  LRAMVA Summary'!D$69:D$70)*(MONTH($E92)-1)/12)*$H92</f>
        <v>0.24049761388889035</v>
      </c>
      <c r="J92" s="230">
        <f>(SUM('1.  LRAMVA Summary'!E$54:E$68)+SUM('1.  LRAMVA Summary'!E$69:E$70)*(MONTH($E92)-1)/12)*$H92</f>
        <v>3.4135436988888883</v>
      </c>
      <c r="K92" s="230">
        <f>(SUM('1.  LRAMVA Summary'!F$54:F$68)+SUM('1.  LRAMVA Summary'!F$69:F$70)*(MONTH($E92)-1)/12)*$H92</f>
        <v>-4.9674342134999998</v>
      </c>
      <c r="L92" s="230">
        <f>(SUM('1.  LRAMVA Summary'!G$54:G$68)+SUM('1.  LRAMVA Summary'!G$69:G$70)*(MONTH($E92)-1)/12)*$H92</f>
        <v>12.413997950444449</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11.100605049722228</v>
      </c>
    </row>
    <row r="93" spans="2:23" s="8" customFormat="1">
      <c r="B93" s="239"/>
      <c r="D93" s="9"/>
      <c r="E93" s="214">
        <v>42461</v>
      </c>
      <c r="F93" s="214" t="s">
        <v>183</v>
      </c>
      <c r="G93" s="215" t="s">
        <v>66</v>
      </c>
      <c r="H93" s="229">
        <f>$C$36/12</f>
        <v>9.1666666666666665E-4</v>
      </c>
      <c r="I93" s="230">
        <f>(SUM('1.  LRAMVA Summary'!D$54:D$68)+SUM('1.  LRAMVA Summary'!D$69:D$70)*(MONTH($E93)-1)/12)*$H93</f>
        <v>0.69212293333333486</v>
      </c>
      <c r="J93" s="230">
        <f>(SUM('1.  LRAMVA Summary'!E$54:E$68)+SUM('1.  LRAMVA Summary'!E$69:E$70)*(MONTH($E93)-1)/12)*$H93</f>
        <v>3.5720654823333327</v>
      </c>
      <c r="K93" s="230">
        <f>(SUM('1.  LRAMVA Summary'!F$54:F$68)+SUM('1.  LRAMVA Summary'!F$69:F$70)*(MONTH($E93)-1)/12)*$H93</f>
        <v>-5.1510063577499992</v>
      </c>
      <c r="L93" s="230">
        <f>(SUM('1.  LRAMVA Summary'!G$54:G$68)+SUM('1.  LRAMVA Summary'!G$69:G$70)*(MONTH($E93)-1)/12)*$H93</f>
        <v>12.602974998166669</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11.716157056083336</v>
      </c>
    </row>
    <row r="94" spans="2:23" s="9" customFormat="1">
      <c r="B94" s="66"/>
      <c r="E94" s="214">
        <v>42491</v>
      </c>
      <c r="F94" s="214" t="s">
        <v>183</v>
      </c>
      <c r="G94" s="215" t="s">
        <v>66</v>
      </c>
      <c r="H94" s="229">
        <f t="shared" ref="H94:H95" si="36">$C$36/12</f>
        <v>9.1666666666666665E-4</v>
      </c>
      <c r="I94" s="230">
        <f>(SUM('1.  LRAMVA Summary'!D$54:D$68)+SUM('1.  LRAMVA Summary'!D$69:D$70)*(MONTH($E94)-1)/12)*$H94</f>
        <v>1.1437482527777794</v>
      </c>
      <c r="J94" s="230">
        <f>(SUM('1.  LRAMVA Summary'!E$54:E$68)+SUM('1.  LRAMVA Summary'!E$69:E$70)*(MONTH($E94)-1)/12)*$H94</f>
        <v>3.7305872657777774</v>
      </c>
      <c r="K94" s="230">
        <f>(SUM('1.  LRAMVA Summary'!F$54:F$68)+SUM('1.  LRAMVA Summary'!F$69:F$70)*(MONTH($E94)-1)/12)*$H94</f>
        <v>-5.3345785019999994</v>
      </c>
      <c r="L94" s="230">
        <f>(SUM('1.  LRAMVA Summary'!G$54:G$68)+SUM('1.  LRAMVA Summary'!G$69:G$70)*(MONTH($E94)-1)/12)*$H94</f>
        <v>12.791952045888893</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12.33170906244445</v>
      </c>
    </row>
    <row r="95" spans="2:23" s="238" customFormat="1">
      <c r="B95" s="237"/>
      <c r="D95" s="9"/>
      <c r="E95" s="214">
        <v>42522</v>
      </c>
      <c r="F95" s="214" t="s">
        <v>183</v>
      </c>
      <c r="G95" s="215" t="s">
        <v>66</v>
      </c>
      <c r="H95" s="229">
        <f t="shared" si="36"/>
        <v>9.1666666666666665E-4</v>
      </c>
      <c r="I95" s="230">
        <f>(SUM('1.  LRAMVA Summary'!D$54:D$68)+SUM('1.  LRAMVA Summary'!D$69:D$70)*(MONTH($E95)-1)/12)*$H95</f>
        <v>1.595373572222224</v>
      </c>
      <c r="J95" s="230">
        <f>(SUM('1.  LRAMVA Summary'!E$54:E$68)+SUM('1.  LRAMVA Summary'!E$69:E$70)*(MONTH($E95)-1)/12)*$H95</f>
        <v>3.8891090492222213</v>
      </c>
      <c r="K95" s="230">
        <f>(SUM('1.  LRAMVA Summary'!F$54:F$68)+SUM('1.  LRAMVA Summary'!F$69:F$70)*(MONTH($E95)-1)/12)*$H95</f>
        <v>-5.5181506462499996</v>
      </c>
      <c r="L95" s="230">
        <f>(SUM('1.  LRAMVA Summary'!G$54:G$68)+SUM('1.  LRAMVA Summary'!G$69:G$70)*(MONTH($E95)-1)/12)*$H95</f>
        <v>12.980929093611117</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12.947261068805563</v>
      </c>
    </row>
    <row r="96" spans="2:23" s="9" customFormat="1">
      <c r="B96" s="66"/>
      <c r="E96" s="214">
        <v>42552</v>
      </c>
      <c r="F96" s="214" t="s">
        <v>183</v>
      </c>
      <c r="G96" s="215" t="s">
        <v>68</v>
      </c>
      <c r="H96" s="229">
        <f>$C$37/12</f>
        <v>9.1666666666666665E-4</v>
      </c>
      <c r="I96" s="230">
        <f>(SUM('1.  LRAMVA Summary'!D$54:D$68)+SUM('1.  LRAMVA Summary'!D$69:D$70)*(MONTH($E96)-1)/12)*$H96</f>
        <v>2.0469988916666684</v>
      </c>
      <c r="J96" s="230">
        <f>(SUM('1.  LRAMVA Summary'!E$54:E$68)+SUM('1.  LRAMVA Summary'!E$69:E$70)*(MONTH($E96)-1)/12)*$H96</f>
        <v>4.0476308326666661</v>
      </c>
      <c r="K96" s="230">
        <f>(SUM('1.  LRAMVA Summary'!F$54:F$68)+SUM('1.  LRAMVA Summary'!F$69:F$70)*(MONTH($E96)-1)/12)*$H96</f>
        <v>-5.7017227904999999</v>
      </c>
      <c r="L96" s="230">
        <f>(SUM('1.  LRAMVA Summary'!G$54:G$68)+SUM('1.  LRAMVA Summary'!G$69:G$70)*(MONTH($E96)-1)/12)*$H96</f>
        <v>13.169906141333337</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13.562813075166671</v>
      </c>
    </row>
    <row r="97" spans="2:23" s="9" customFormat="1">
      <c r="B97" s="66"/>
      <c r="E97" s="214">
        <v>42583</v>
      </c>
      <c r="F97" s="214" t="s">
        <v>183</v>
      </c>
      <c r="G97" s="215" t="s">
        <v>68</v>
      </c>
      <c r="H97" s="229">
        <f t="shared" ref="H97:H98" si="37">$C$37/12</f>
        <v>9.1666666666666665E-4</v>
      </c>
      <c r="I97" s="230">
        <f>(SUM('1.  LRAMVA Summary'!D$54:D$68)+SUM('1.  LRAMVA Summary'!D$69:D$70)*(MONTH($E97)-1)/12)*$H97</f>
        <v>2.4986242111111125</v>
      </c>
      <c r="J97" s="230">
        <f>(SUM('1.  LRAMVA Summary'!E$54:E$68)+SUM('1.  LRAMVA Summary'!E$69:E$70)*(MONTH($E97)-1)/12)*$H97</f>
        <v>4.2061526161111109</v>
      </c>
      <c r="K97" s="230">
        <f>(SUM('1.  LRAMVA Summary'!F$54:F$68)+SUM('1.  LRAMVA Summary'!F$69:F$70)*(MONTH($E97)-1)/12)*$H97</f>
        <v>-5.8852949347500001</v>
      </c>
      <c r="L97" s="230">
        <f>(SUM('1.  LRAMVA Summary'!G$54:G$68)+SUM('1.  LRAMVA Summary'!G$69:G$70)*(MONTH($E97)-1)/12)*$H97</f>
        <v>13.358883189055559</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14.178365081527783</v>
      </c>
    </row>
    <row r="98" spans="2:23" s="9" customFormat="1">
      <c r="B98" s="66"/>
      <c r="E98" s="214">
        <v>42614</v>
      </c>
      <c r="F98" s="214" t="s">
        <v>183</v>
      </c>
      <c r="G98" s="215" t="s">
        <v>68</v>
      </c>
      <c r="H98" s="229">
        <f t="shared" si="37"/>
        <v>9.1666666666666665E-4</v>
      </c>
      <c r="I98" s="230">
        <f>(SUM('1.  LRAMVA Summary'!D$54:D$68)+SUM('1.  LRAMVA Summary'!D$69:D$70)*(MONTH($E98)-1)/12)*$H98</f>
        <v>2.9502495305555572</v>
      </c>
      <c r="J98" s="230">
        <f>(SUM('1.  LRAMVA Summary'!E$54:E$68)+SUM('1.  LRAMVA Summary'!E$69:E$70)*(MONTH($E98)-1)/12)*$H98</f>
        <v>4.3646743995555557</v>
      </c>
      <c r="K98" s="230">
        <f>(SUM('1.  LRAMVA Summary'!F$54:F$68)+SUM('1.  LRAMVA Summary'!F$69:F$70)*(MONTH($E98)-1)/12)*$H98</f>
        <v>-6.0688670790000003</v>
      </c>
      <c r="L98" s="230">
        <f>(SUM('1.  LRAMVA Summary'!G$54:G$68)+SUM('1.  LRAMVA Summary'!G$69:G$70)*(MONTH($E98)-1)/12)*$H98</f>
        <v>13.547860236777781</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14.793917087888893</v>
      </c>
    </row>
    <row r="99" spans="2:23" s="9" customFormat="1">
      <c r="B99" s="66"/>
      <c r="E99" s="214">
        <v>42644</v>
      </c>
      <c r="F99" s="214" t="s">
        <v>183</v>
      </c>
      <c r="G99" s="215" t="s">
        <v>69</v>
      </c>
      <c r="H99" s="210">
        <f>$C$38/12</f>
        <v>9.1666666666666665E-4</v>
      </c>
      <c r="I99" s="230">
        <f>(SUM('1.  LRAMVA Summary'!D$54:D$68)+SUM('1.  LRAMVA Summary'!D$69:D$70)*(MONTH($E99)-1)/12)*$H99</f>
        <v>3.4018748500000013</v>
      </c>
      <c r="J99" s="230">
        <f>(SUM('1.  LRAMVA Summary'!E$54:E$68)+SUM('1.  LRAMVA Summary'!E$69:E$70)*(MONTH($E99)-1)/12)*$H99</f>
        <v>4.5231961829999996</v>
      </c>
      <c r="K99" s="230">
        <f>(SUM('1.  LRAMVA Summary'!F$54:F$68)+SUM('1.  LRAMVA Summary'!F$69:F$70)*(MONTH($E99)-1)/12)*$H99</f>
        <v>-6.2524392232500006</v>
      </c>
      <c r="L99" s="230">
        <f>(SUM('1.  LRAMVA Summary'!G$54:G$68)+SUM('1.  LRAMVA Summary'!G$69:G$70)*(MONTH($E99)-1)/12)*$H99</f>
        <v>13.736837284500005</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15.409469094250007</v>
      </c>
    </row>
    <row r="100" spans="2:23" s="9" customFormat="1">
      <c r="B100" s="66"/>
      <c r="E100" s="214">
        <v>42675</v>
      </c>
      <c r="F100" s="214" t="s">
        <v>183</v>
      </c>
      <c r="G100" s="215" t="s">
        <v>69</v>
      </c>
      <c r="H100" s="210">
        <f t="shared" ref="H100:H101" si="38">$C$38/12</f>
        <v>9.1666666666666665E-4</v>
      </c>
      <c r="I100" s="230">
        <f>(SUM('1.  LRAMVA Summary'!D$54:D$68)+SUM('1.  LRAMVA Summary'!D$69:D$70)*(MONTH($E100)-1)/12)*$H100</f>
        <v>3.8535001694444468</v>
      </c>
      <c r="J100" s="230">
        <f>(SUM('1.  LRAMVA Summary'!E$54:E$68)+SUM('1.  LRAMVA Summary'!E$69:E$70)*(MONTH($E100)-1)/12)*$H100</f>
        <v>4.6817179664444444</v>
      </c>
      <c r="K100" s="230">
        <f>(SUM('1.  LRAMVA Summary'!F$54:F$68)+SUM('1.  LRAMVA Summary'!F$69:F$70)*(MONTH($E100)-1)/12)*$H100</f>
        <v>-6.436011367499999</v>
      </c>
      <c r="L100" s="230">
        <f>(SUM('1.  LRAMVA Summary'!G$54:G$68)+SUM('1.  LRAMVA Summary'!G$69:G$70)*(MONTH($E100)-1)/12)*$H100</f>
        <v>13.925814332222226</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16.02502110061112</v>
      </c>
    </row>
    <row r="101" spans="2:23" s="9" customFormat="1">
      <c r="B101" s="66"/>
      <c r="E101" s="214">
        <v>42705</v>
      </c>
      <c r="F101" s="214" t="s">
        <v>183</v>
      </c>
      <c r="G101" s="215" t="s">
        <v>69</v>
      </c>
      <c r="H101" s="210">
        <f t="shared" si="38"/>
        <v>9.1666666666666665E-4</v>
      </c>
      <c r="I101" s="230">
        <f>(SUM('1.  LRAMVA Summary'!D$54:D$68)+SUM('1.  LRAMVA Summary'!D$69:D$70)*(MONTH($E101)-1)/12)*$H101</f>
        <v>4.3051254888888906</v>
      </c>
      <c r="J101" s="230">
        <f>(SUM('1.  LRAMVA Summary'!E$54:E$68)+SUM('1.  LRAMVA Summary'!E$69:E$70)*(MONTH($E101)-1)/12)*$H101</f>
        <v>4.8402397498888883</v>
      </c>
      <c r="K101" s="230">
        <f>(SUM('1.  LRAMVA Summary'!F$54:F$68)+SUM('1.  LRAMVA Summary'!F$69:F$70)*(MONTH($E101)-1)/12)*$H101</f>
        <v>-6.6195835117499993</v>
      </c>
      <c r="L101" s="230">
        <f>(SUM('1.  LRAMVA Summary'!G$54:G$68)+SUM('1.  LRAMVA Summary'!G$69:G$70)*(MONTH($E101)-1)/12)*$H101</f>
        <v>14.114791379944448</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16.640573106972226</v>
      </c>
    </row>
    <row r="102" spans="2:23" s="9" customFormat="1" ht="15" thickBot="1">
      <c r="B102" s="66"/>
      <c r="E102" s="216" t="s">
        <v>466</v>
      </c>
      <c r="F102" s="216"/>
      <c r="G102" s="217"/>
      <c r="H102" s="218"/>
      <c r="I102" s="219">
        <f>SUM(I89:I101)</f>
        <v>17.813140936458375</v>
      </c>
      <c r="J102" s="219">
        <f>SUM(J89:J101)</f>
        <v>111.33180784134582</v>
      </c>
      <c r="K102" s="219">
        <f t="shared" ref="K102:O102" si="39">SUM(K89:K101)</f>
        <v>-128.93565336300003</v>
      </c>
      <c r="L102" s="219">
        <f t="shared" si="39"/>
        <v>490.26808657191674</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490.47738198672101</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17.813140936458375</v>
      </c>
      <c r="J104" s="228">
        <f t="shared" ref="J104" si="41">J102+J103</f>
        <v>111.33180784134582</v>
      </c>
      <c r="K104" s="228">
        <f t="shared" ref="K104" si="42">K102+K103</f>
        <v>-128.93565336300003</v>
      </c>
      <c r="L104" s="228">
        <f t="shared" ref="L104" si="43">L102+L103</f>
        <v>490.26808657191674</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490.47738198672101</v>
      </c>
    </row>
    <row r="105" spans="2:23" s="9" customFormat="1">
      <c r="B105" s="66"/>
      <c r="E105" s="214">
        <v>42736</v>
      </c>
      <c r="F105" s="214" t="s">
        <v>184</v>
      </c>
      <c r="G105" s="215" t="s">
        <v>65</v>
      </c>
      <c r="H105" s="240">
        <f>$C$39/12</f>
        <v>9.1666666666666665E-4</v>
      </c>
      <c r="I105" s="230">
        <f>(SUM('1.  LRAMVA Summary'!D$54:D$71)+SUM('1.  LRAMVA Summary'!D$72:D$73)*(MONTH($E105)-1)/12)*$H105</f>
        <v>4.7567508083333347</v>
      </c>
      <c r="J105" s="230">
        <f>(SUM('1.  LRAMVA Summary'!E$54:E$71)+SUM('1.  LRAMVA Summary'!E$72:E$73)*(MONTH($E105)-1)/12)*$H105</f>
        <v>4.9987615333333331</v>
      </c>
      <c r="K105" s="230">
        <f>(SUM('1.  LRAMVA Summary'!F$54:F$71)+SUM('1.  LRAMVA Summary'!F$72:F$73)*(MONTH($E105)-1)/12)*$H105</f>
        <v>-6.8031556559999986</v>
      </c>
      <c r="L105" s="230">
        <f>(SUM('1.  LRAMVA Summary'!G$54:G$71)+SUM('1.  LRAMVA Summary'!G$72:G$73)*(MONTH($E105)-1)/12)*$H105</f>
        <v>14.303768427666672</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17.25612511333334</v>
      </c>
    </row>
    <row r="106" spans="2:23" s="9" customFormat="1">
      <c r="B106" s="66"/>
      <c r="E106" s="214">
        <v>42767</v>
      </c>
      <c r="F106" s="214" t="s">
        <v>184</v>
      </c>
      <c r="G106" s="215" t="s">
        <v>65</v>
      </c>
      <c r="H106" s="240">
        <f t="shared" ref="H106:H107" si="48">$C$39/12</f>
        <v>9.1666666666666665E-4</v>
      </c>
      <c r="I106" s="230">
        <f>(SUM('1.  LRAMVA Summary'!D$54:D$71)+SUM('1.  LRAMVA Summary'!D$72:D$73)*(MONTH($E106)-1)/12)*$H106</f>
        <v>5.664609438888891</v>
      </c>
      <c r="J106" s="230">
        <f>(SUM('1.  LRAMVA Summary'!E$54:E$71)+SUM('1.  LRAMVA Summary'!E$72:E$73)*(MONTH($E106)-1)/12)*$H106</f>
        <v>5.3398177958888882</v>
      </c>
      <c r="K106" s="230">
        <f>(SUM('1.  LRAMVA Summary'!F$54:F$71)+SUM('1.  LRAMVA Summary'!F$72:F$73)*(MONTH($E106)-1)/12)*$H106</f>
        <v>-6.9494100389999991</v>
      </c>
      <c r="L106" s="230">
        <f>(SUM('1.  LRAMVA Summary'!G$54:G$71)+SUM('1.  LRAMVA Summary'!G$72:G$73)*(MONTH($E106)-1)/12)*$H106</f>
        <v>14.424494884861117</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18.479512080638898</v>
      </c>
    </row>
    <row r="107" spans="2:23" s="9" customFormat="1">
      <c r="B107" s="66"/>
      <c r="E107" s="214">
        <v>42795</v>
      </c>
      <c r="F107" s="214" t="s">
        <v>184</v>
      </c>
      <c r="G107" s="215" t="s">
        <v>65</v>
      </c>
      <c r="H107" s="240">
        <f t="shared" si="48"/>
        <v>9.1666666666666665E-4</v>
      </c>
      <c r="I107" s="230">
        <f>(SUM('1.  LRAMVA Summary'!D$54:D$71)+SUM('1.  LRAMVA Summary'!D$72:D$73)*(MONTH($E107)-1)/12)*$H107</f>
        <v>6.5724680694444464</v>
      </c>
      <c r="J107" s="230">
        <f>(SUM('1.  LRAMVA Summary'!E$54:E$71)+SUM('1.  LRAMVA Summary'!E$72:E$73)*(MONTH($E107)-1)/12)*$H107</f>
        <v>5.6808740584444442</v>
      </c>
      <c r="K107" s="230">
        <f>(SUM('1.  LRAMVA Summary'!F$54:F$71)+SUM('1.  LRAMVA Summary'!F$72:F$73)*(MONTH($E107)-1)/12)*$H107</f>
        <v>-7.0956644219999987</v>
      </c>
      <c r="L107" s="230">
        <f>(SUM('1.  LRAMVA Summary'!G$54:G$71)+SUM('1.  LRAMVA Summary'!G$72:G$73)*(MONTH($E107)-1)/12)*$H107</f>
        <v>14.54522134205556</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19.702899047944452</v>
      </c>
    </row>
    <row r="108" spans="2:23" s="8" customFormat="1">
      <c r="B108" s="239"/>
      <c r="E108" s="214">
        <v>42826</v>
      </c>
      <c r="F108" s="214" t="s">
        <v>184</v>
      </c>
      <c r="G108" s="215" t="s">
        <v>66</v>
      </c>
      <c r="H108" s="240">
        <f>$C$40/12</f>
        <v>9.1666666666666665E-4</v>
      </c>
      <c r="I108" s="230">
        <f>(SUM('1.  LRAMVA Summary'!D$54:D$71)+SUM('1.  LRAMVA Summary'!D$72:D$73)*(MONTH($E108)-1)/12)*$H108</f>
        <v>7.4803267000000018</v>
      </c>
      <c r="J108" s="230">
        <f>(SUM('1.  LRAMVA Summary'!E$54:E$71)+SUM('1.  LRAMVA Summary'!E$72:E$73)*(MONTH($E108)-1)/12)*$H108</f>
        <v>6.0219303209999993</v>
      </c>
      <c r="K108" s="230">
        <f>(SUM('1.  LRAMVA Summary'!F$54:F$71)+SUM('1.  LRAMVA Summary'!F$72:F$73)*(MONTH($E108)-1)/12)*$H108</f>
        <v>-7.2419188049999992</v>
      </c>
      <c r="L108" s="230">
        <f>(SUM('1.  LRAMVA Summary'!G$54:G$71)+SUM('1.  LRAMVA Summary'!G$72:G$73)*(MONTH($E108)-1)/12)*$H108</f>
        <v>14.665947799250006</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20.926286015250007</v>
      </c>
    </row>
    <row r="109" spans="2:23" s="9" customFormat="1">
      <c r="B109" s="66"/>
      <c r="E109" s="214">
        <v>42856</v>
      </c>
      <c r="F109" s="214" t="s">
        <v>184</v>
      </c>
      <c r="G109" s="215" t="s">
        <v>66</v>
      </c>
      <c r="H109" s="240">
        <f t="shared" ref="H109:H110" si="50">$C$40/12</f>
        <v>9.1666666666666665E-4</v>
      </c>
      <c r="I109" s="230">
        <f>(SUM('1.  LRAMVA Summary'!D$54:D$71)+SUM('1.  LRAMVA Summary'!D$72:D$73)*(MONTH($E109)-1)/12)*$H109</f>
        <v>8.388185330555558</v>
      </c>
      <c r="J109" s="230">
        <f>(SUM('1.  LRAMVA Summary'!E$54:E$71)+SUM('1.  LRAMVA Summary'!E$72:E$73)*(MONTH($E109)-1)/12)*$H109</f>
        <v>6.3629865835555552</v>
      </c>
      <c r="K109" s="230">
        <f>(SUM('1.  LRAMVA Summary'!F$54:F$71)+SUM('1.  LRAMVA Summary'!F$72:F$73)*(MONTH($E109)-1)/12)*$H109</f>
        <v>-7.3881731879999988</v>
      </c>
      <c r="L109" s="230">
        <f>(SUM('1.  LRAMVA Summary'!G$54:G$71)+SUM('1.  LRAMVA Summary'!G$72:G$73)*(MONTH($E109)-1)/12)*$H109</f>
        <v>14.786674256444451</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22.149672982555565</v>
      </c>
    </row>
    <row r="110" spans="2:23" s="238" customFormat="1">
      <c r="B110" s="237"/>
      <c r="E110" s="214">
        <v>42887</v>
      </c>
      <c r="F110" s="214" t="s">
        <v>184</v>
      </c>
      <c r="G110" s="215" t="s">
        <v>66</v>
      </c>
      <c r="H110" s="240">
        <f t="shared" si="50"/>
        <v>9.1666666666666665E-4</v>
      </c>
      <c r="I110" s="230">
        <f>(SUM('1.  LRAMVA Summary'!D$54:D$71)+SUM('1.  LRAMVA Summary'!D$72:D$73)*(MONTH($E110)-1)/12)*$H110</f>
        <v>9.2960439611111116</v>
      </c>
      <c r="J110" s="230">
        <f>(SUM('1.  LRAMVA Summary'!E$54:E$71)+SUM('1.  LRAMVA Summary'!E$72:E$73)*(MONTH($E110)-1)/12)*$H110</f>
        <v>6.7040428461111112</v>
      </c>
      <c r="K110" s="230">
        <f>(SUM('1.  LRAMVA Summary'!F$54:F$71)+SUM('1.  LRAMVA Summary'!F$72:F$73)*(MONTH($E110)-1)/12)*$H110</f>
        <v>-7.5344275709999984</v>
      </c>
      <c r="L110" s="230">
        <f>(SUM('1.  LRAMVA Summary'!G$54:G$71)+SUM('1.  LRAMVA Summary'!G$72:G$73)*(MONTH($E110)-1)/12)*$H110</f>
        <v>14.907400713638895</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23.373059949861123</v>
      </c>
    </row>
    <row r="111" spans="2:23" s="9" customFormat="1">
      <c r="B111" s="66"/>
      <c r="E111" s="214">
        <v>42917</v>
      </c>
      <c r="F111" s="214" t="s">
        <v>184</v>
      </c>
      <c r="G111" s="215" t="s">
        <v>68</v>
      </c>
      <c r="H111" s="240">
        <f>$C$41/12</f>
        <v>9.1666666666666665E-4</v>
      </c>
      <c r="I111" s="230">
        <f>(SUM('1.  LRAMVA Summary'!D$54:D$71)+SUM('1.  LRAMVA Summary'!D$72:D$73)*(MONTH($E111)-1)/12)*$H111</f>
        <v>10.203902591666671</v>
      </c>
      <c r="J111" s="230">
        <f>(SUM('1.  LRAMVA Summary'!E$54:E$71)+SUM('1.  LRAMVA Summary'!E$72:E$73)*(MONTH($E111)-1)/12)*$H111</f>
        <v>7.0450991086666654</v>
      </c>
      <c r="K111" s="230">
        <f>(SUM('1.  LRAMVA Summary'!F$54:F$71)+SUM('1.  LRAMVA Summary'!F$72:F$73)*(MONTH($E111)-1)/12)*$H111</f>
        <v>-7.6806819539999989</v>
      </c>
      <c r="L111" s="230">
        <f>(SUM('1.  LRAMVA Summary'!G$54:G$71)+SUM('1.  LRAMVA Summary'!G$72:G$73)*(MONTH($E111)-1)/12)*$H111</f>
        <v>15.02812717083334</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24.596446917166681</v>
      </c>
    </row>
    <row r="112" spans="2:23" s="9" customFormat="1">
      <c r="B112" s="66"/>
      <c r="E112" s="214">
        <v>42948</v>
      </c>
      <c r="F112" s="214" t="s">
        <v>184</v>
      </c>
      <c r="G112" s="215" t="s">
        <v>68</v>
      </c>
      <c r="H112" s="240">
        <f t="shared" ref="H112:H113" si="51">$C$41/12</f>
        <v>9.1666666666666665E-4</v>
      </c>
      <c r="I112" s="230">
        <f>(SUM('1.  LRAMVA Summary'!D$54:D$71)+SUM('1.  LRAMVA Summary'!D$72:D$73)*(MONTH($E112)-1)/12)*$H112</f>
        <v>11.111761222222224</v>
      </c>
      <c r="J112" s="230">
        <f>(SUM('1.  LRAMVA Summary'!E$54:E$71)+SUM('1.  LRAMVA Summary'!E$72:E$73)*(MONTH($E112)-1)/12)*$H112</f>
        <v>7.3861553712222214</v>
      </c>
      <c r="K112" s="230">
        <f>(SUM('1.  LRAMVA Summary'!F$54:F$71)+SUM('1.  LRAMVA Summary'!F$72:F$73)*(MONTH($E112)-1)/12)*$H112</f>
        <v>-7.8269363369999985</v>
      </c>
      <c r="L112" s="230">
        <f>(SUM('1.  LRAMVA Summary'!G$54:G$71)+SUM('1.  LRAMVA Summary'!G$72:G$73)*(MONTH($E112)-1)/12)*$H112</f>
        <v>15.148853628027785</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25.819833884472231</v>
      </c>
    </row>
    <row r="113" spans="2:23" s="9" customFormat="1">
      <c r="B113" s="66"/>
      <c r="E113" s="214">
        <v>42979</v>
      </c>
      <c r="F113" s="214" t="s">
        <v>184</v>
      </c>
      <c r="G113" s="215" t="s">
        <v>68</v>
      </c>
      <c r="H113" s="240">
        <f t="shared" si="51"/>
        <v>9.1666666666666665E-4</v>
      </c>
      <c r="I113" s="230">
        <f>(SUM('1.  LRAMVA Summary'!D$54:D$71)+SUM('1.  LRAMVA Summary'!D$72:D$73)*(MONTH($E113)-1)/12)*$H113</f>
        <v>12.01961985277778</v>
      </c>
      <c r="J113" s="230">
        <f>(SUM('1.  LRAMVA Summary'!E$54:E$71)+SUM('1.  LRAMVA Summary'!E$72:E$73)*(MONTH($E113)-1)/12)*$H113</f>
        <v>7.7272116337777774</v>
      </c>
      <c r="K113" s="230">
        <f>(SUM('1.  LRAMVA Summary'!F$54:F$71)+SUM('1.  LRAMVA Summary'!F$72:F$73)*(MONTH($E113)-1)/12)*$H113</f>
        <v>-7.973190719999999</v>
      </c>
      <c r="L113" s="230">
        <f>(SUM('1.  LRAMVA Summary'!G$54:G$71)+SUM('1.  LRAMVA Summary'!G$72:G$73)*(MONTH($E113)-1)/12)*$H113</f>
        <v>15.269580085222227</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27.043220851777786</v>
      </c>
    </row>
    <row r="114" spans="2:23" s="9" customFormat="1">
      <c r="B114" s="66"/>
      <c r="E114" s="214">
        <v>43009</v>
      </c>
      <c r="F114" s="214" t="s">
        <v>184</v>
      </c>
      <c r="G114" s="215" t="s">
        <v>69</v>
      </c>
      <c r="H114" s="240">
        <f>$C$42/12</f>
        <v>1.25E-3</v>
      </c>
      <c r="I114" s="230">
        <f>(SUM('1.  LRAMVA Summary'!D$54:D$71)+SUM('1.  LRAMVA Summary'!D$72:D$73)*(MONTH($E114)-1)/12)*$H114</f>
        <v>17.628379750000004</v>
      </c>
      <c r="J114" s="230">
        <f>(SUM('1.  LRAMVA Summary'!E$54:E$71)+SUM('1.  LRAMVA Summary'!E$72:E$73)*(MONTH($E114)-1)/12)*$H114</f>
        <v>11.002183494999999</v>
      </c>
      <c r="K114" s="230">
        <f>(SUM('1.  LRAMVA Summary'!F$54:F$71)+SUM('1.  LRAMVA Summary'!F$72:F$73)*(MONTH($E114)-1)/12)*$H114</f>
        <v>-11.071970594999998</v>
      </c>
      <c r="L114" s="230">
        <f>(SUM('1.  LRAMVA Summary'!G$54:G$71)+SUM('1.  LRAMVA Summary'!G$72:G$73)*(MONTH($E114)-1)/12)*$H114</f>
        <v>20.986781648750007</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38.545374298750019</v>
      </c>
    </row>
    <row r="115" spans="2:23" s="9" customFormat="1">
      <c r="B115" s="66"/>
      <c r="E115" s="214">
        <v>43040</v>
      </c>
      <c r="F115" s="214" t="s">
        <v>184</v>
      </c>
      <c r="G115" s="215" t="s">
        <v>69</v>
      </c>
      <c r="H115" s="240">
        <f t="shared" ref="H115:H116" si="52">$C$42/12</f>
        <v>1.25E-3</v>
      </c>
      <c r="I115" s="230">
        <f>(SUM('1.  LRAMVA Summary'!D$54:D$71)+SUM('1.  LRAMVA Summary'!D$72:D$73)*(MONTH($E115)-1)/12)*$H115</f>
        <v>18.86636879166667</v>
      </c>
      <c r="J115" s="230">
        <f>(SUM('1.  LRAMVA Summary'!E$54:E$71)+SUM('1.  LRAMVA Summary'!E$72:E$73)*(MONTH($E115)-1)/12)*$H115</f>
        <v>11.467260216666666</v>
      </c>
      <c r="K115" s="230">
        <f>(SUM('1.  LRAMVA Summary'!F$54:F$71)+SUM('1.  LRAMVA Summary'!F$72:F$73)*(MONTH($E115)-1)/12)*$H115</f>
        <v>-11.271408389999999</v>
      </c>
      <c r="L115" s="230">
        <f>(SUM('1.  LRAMVA Summary'!G$54:G$71)+SUM('1.  LRAMVA Summary'!G$72:G$73)*(MONTH($E115)-1)/12)*$H115</f>
        <v>21.151408635833342</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40.213629254166676</v>
      </c>
    </row>
    <row r="116" spans="2:23" s="9" customFormat="1">
      <c r="B116" s="66"/>
      <c r="E116" s="214">
        <v>43070</v>
      </c>
      <c r="F116" s="214" t="s">
        <v>184</v>
      </c>
      <c r="G116" s="215" t="s">
        <v>69</v>
      </c>
      <c r="H116" s="240">
        <f t="shared" si="52"/>
        <v>1.25E-3</v>
      </c>
      <c r="I116" s="230">
        <f>(SUM('1.  LRAMVA Summary'!D$54:D$71)+SUM('1.  LRAMVA Summary'!D$72:D$73)*(MONTH($E116)-1)/12)*$H116</f>
        <v>20.104357833333339</v>
      </c>
      <c r="J116" s="230">
        <f>(SUM('1.  LRAMVA Summary'!E$54:E$71)+SUM('1.  LRAMVA Summary'!E$72:E$73)*(MONTH($E116)-1)/12)*$H116</f>
        <v>11.932336938333334</v>
      </c>
      <c r="K116" s="230">
        <f>(SUM('1.  LRAMVA Summary'!F$54:F$71)+SUM('1.  LRAMVA Summary'!F$72:F$73)*(MONTH($E116)-1)/12)*$H116</f>
        <v>-11.470846184999997</v>
      </c>
      <c r="L116" s="230">
        <f>(SUM('1.  LRAMVA Summary'!G$54:G$71)+SUM('1.  LRAMVA Summary'!G$72:G$73)*(MONTH($E116)-1)/12)*$H116</f>
        <v>21.316035622916676</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41.881884209583347</v>
      </c>
    </row>
    <row r="117" spans="2:23" s="9" customFormat="1" ht="15" thickBot="1">
      <c r="B117" s="66"/>
      <c r="E117" s="216" t="s">
        <v>467</v>
      </c>
      <c r="F117" s="216"/>
      <c r="G117" s="217"/>
      <c r="H117" s="218"/>
      <c r="I117" s="219">
        <f>SUM(I104:I116)</f>
        <v>149.90591528645842</v>
      </c>
      <c r="J117" s="219">
        <f>SUM(J104:J116)</f>
        <v>203.00046774334587</v>
      </c>
      <c r="K117" s="219">
        <f t="shared" ref="K117:O117" si="53">SUM(K104:K116)</f>
        <v>-229.24343722500004</v>
      </c>
      <c r="L117" s="219">
        <f t="shared" si="53"/>
        <v>686.80238078741706</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810.46532659222112</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149.90591528645842</v>
      </c>
      <c r="J119" s="228">
        <f t="shared" ref="J119" si="55">J117+J118</f>
        <v>203.00046774334587</v>
      </c>
      <c r="K119" s="228">
        <f t="shared" ref="K119" si="56">K117+K118</f>
        <v>-229.24343722500004</v>
      </c>
      <c r="L119" s="228">
        <f t="shared" ref="L119" si="57">L117+L118</f>
        <v>686.80238078741706</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810.46532659222112</v>
      </c>
    </row>
    <row r="120" spans="2:23" s="9" customFormat="1">
      <c r="B120" s="66"/>
      <c r="E120" s="214">
        <v>43101</v>
      </c>
      <c r="F120" s="214" t="s">
        <v>185</v>
      </c>
      <c r="G120" s="215" t="s">
        <v>65</v>
      </c>
      <c r="H120" s="240">
        <f>$C$43/12</f>
        <v>1.25E-3</v>
      </c>
      <c r="I120" s="230">
        <f>(SUM('1.  LRAMVA Summary'!D$54:D$74)+SUM('1.  LRAMVA Summary'!D$75:D$76)*(MONTH($E120)-1)/12)*$H120</f>
        <v>21.342346875000004</v>
      </c>
      <c r="J120" s="230">
        <f>(SUM('1.  LRAMVA Summary'!E$54:E$74)+SUM('1.  LRAMVA Summary'!E$75:E$76)*(MONTH($E120)-1)/12)*$H120</f>
        <v>12.397413659999998</v>
      </c>
      <c r="K120" s="230">
        <f>(SUM('1.  LRAMVA Summary'!F$54:F$74)+SUM('1.  LRAMVA Summary'!F$75:F$76)*(MONTH($E120)-1)/12)*$H120</f>
        <v>-11.670283979999999</v>
      </c>
      <c r="L120" s="230">
        <f>(SUM('1.  LRAMVA Summary'!G$54:G$74)+SUM('1.  LRAMVA Summary'!G$75:G$76)*(MONTH($E120)-1)/12)*$H120</f>
        <v>21.48066261000001</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43.550139165000012</v>
      </c>
    </row>
    <row r="121" spans="2:23" s="9" customFormat="1">
      <c r="B121" s="66"/>
      <c r="E121" s="214">
        <v>43132</v>
      </c>
      <c r="F121" s="214" t="s">
        <v>185</v>
      </c>
      <c r="G121" s="215" t="s">
        <v>65</v>
      </c>
      <c r="H121" s="240">
        <f t="shared" ref="H121:H122" si="62">$C$43/12</f>
        <v>1.25E-3</v>
      </c>
      <c r="I121" s="230">
        <f>(SUM('1.  LRAMVA Summary'!D$54:D$74)+SUM('1.  LRAMVA Summary'!D$75:D$76)*(MONTH($E121)-1)/12)*$H121</f>
        <v>21.950397083333339</v>
      </c>
      <c r="J121" s="230">
        <f>(SUM('1.  LRAMVA Summary'!E$54:E$74)+SUM('1.  LRAMVA Summary'!E$75:E$76)*(MONTH($E121)-1)/12)*$H121</f>
        <v>12.872697461666665</v>
      </c>
      <c r="K121" s="230">
        <f>(SUM('1.  LRAMVA Summary'!F$54:F$74)+SUM('1.  LRAMVA Summary'!F$75:F$76)*(MONTH($E121)-1)/12)*$H121</f>
        <v>-11.871976315</v>
      </c>
      <c r="L121" s="230">
        <f>(SUM('1.  LRAMVA Summary'!G$54:G$74)+SUM('1.  LRAMVA Summary'!G$75:G$76)*(MONTH($E121)-1)/12)*$H121</f>
        <v>21.647152333750011</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44.59827056375002</v>
      </c>
    </row>
    <row r="122" spans="2:23" s="9" customFormat="1">
      <c r="B122" s="66"/>
      <c r="E122" s="214">
        <v>43160</v>
      </c>
      <c r="F122" s="214" t="s">
        <v>185</v>
      </c>
      <c r="G122" s="215" t="s">
        <v>65</v>
      </c>
      <c r="H122" s="240">
        <f t="shared" si="62"/>
        <v>1.25E-3</v>
      </c>
      <c r="I122" s="230">
        <f>(SUM('1.  LRAMVA Summary'!D$54:D$74)+SUM('1.  LRAMVA Summary'!D$75:D$76)*(MONTH($E122)-1)/12)*$H122</f>
        <v>22.558447291666671</v>
      </c>
      <c r="J122" s="230">
        <f>(SUM('1.  LRAMVA Summary'!E$54:E$74)+SUM('1.  LRAMVA Summary'!E$75:E$76)*(MONTH($E122)-1)/12)*$H122</f>
        <v>13.347981263333331</v>
      </c>
      <c r="K122" s="230">
        <f>(SUM('1.  LRAMVA Summary'!F$54:F$74)+SUM('1.  LRAMVA Summary'!F$75:F$76)*(MONTH($E122)-1)/12)*$H122</f>
        <v>-12.07366865</v>
      </c>
      <c r="L122" s="230">
        <f>(SUM('1.  LRAMVA Summary'!G$54:G$74)+SUM('1.  LRAMVA Summary'!G$75:G$76)*(MONTH($E122)-1)/12)*$H122</f>
        <v>21.813642057500012</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45.646401962500015</v>
      </c>
    </row>
    <row r="123" spans="2:23" s="8" customFormat="1">
      <c r="B123" s="239"/>
      <c r="E123" s="214">
        <v>43191</v>
      </c>
      <c r="F123" s="214" t="s">
        <v>185</v>
      </c>
      <c r="G123" s="215" t="s">
        <v>66</v>
      </c>
      <c r="H123" s="240">
        <f>$C$44/12</f>
        <v>1.575E-3</v>
      </c>
      <c r="I123" s="230">
        <f>(SUM('1.  LRAMVA Summary'!D$54:D$74)+SUM('1.  LRAMVA Summary'!D$75:D$76)*(MONTH($E123)-1)/12)*$H123</f>
        <v>29.189786850000008</v>
      </c>
      <c r="J123" s="230">
        <f>(SUM('1.  LRAMVA Summary'!E$54:E$74)+SUM('1.  LRAMVA Summary'!E$75:E$76)*(MONTH($E123)-1)/12)*$H123</f>
        <v>17.417313981899998</v>
      </c>
      <c r="K123" s="230">
        <f>(SUM('1.  LRAMVA Summary'!F$54:F$74)+SUM('1.  LRAMVA Summary'!F$75:F$76)*(MONTH($E123)-1)/12)*$H123</f>
        <v>-15.4669548411</v>
      </c>
      <c r="L123" s="230">
        <f>(SUM('1.  LRAMVA Summary'!G$54:G$74)+SUM('1.  LRAMVA Summary'!G$75:G$76)*(MONTH($E123)-1)/12)*$H123</f>
        <v>27.694966044375015</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58.835112035175023</v>
      </c>
    </row>
    <row r="124" spans="2:23" s="9" customFormat="1">
      <c r="B124" s="66"/>
      <c r="E124" s="214">
        <v>43221</v>
      </c>
      <c r="F124" s="214" t="s">
        <v>185</v>
      </c>
      <c r="G124" s="215" t="s">
        <v>66</v>
      </c>
      <c r="H124" s="240">
        <f t="shared" ref="H124:H125" si="64">$C$44/12</f>
        <v>1.575E-3</v>
      </c>
      <c r="I124" s="230">
        <f>(SUM('1.  LRAMVA Summary'!D$54:D$74)+SUM('1.  LRAMVA Summary'!D$75:D$76)*(MONTH($E124)-1)/12)*$H124</f>
        <v>29.955930112500003</v>
      </c>
      <c r="J124" s="230">
        <f>(SUM('1.  LRAMVA Summary'!E$54:E$74)+SUM('1.  LRAMVA Summary'!E$75:E$76)*(MONTH($E124)-1)/12)*$H124</f>
        <v>18.016171571999998</v>
      </c>
      <c r="K124" s="230">
        <f>(SUM('1.  LRAMVA Summary'!F$54:F$74)+SUM('1.  LRAMVA Summary'!F$75:F$76)*(MONTH($E124)-1)/12)*$H124</f>
        <v>-15.7210871832</v>
      </c>
      <c r="L124" s="230">
        <f>(SUM('1.  LRAMVA Summary'!G$54:G$74)+SUM('1.  LRAMVA Summary'!G$75:G$76)*(MONTH($E124)-1)/12)*$H124</f>
        <v>27.90474309630001</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60.155757597600015</v>
      </c>
    </row>
    <row r="125" spans="2:23" s="238" customFormat="1">
      <c r="B125" s="237"/>
      <c r="E125" s="214">
        <v>43252</v>
      </c>
      <c r="F125" s="214" t="s">
        <v>185</v>
      </c>
      <c r="G125" s="215" t="s">
        <v>66</v>
      </c>
      <c r="H125" s="240">
        <f t="shared" si="64"/>
        <v>1.575E-3</v>
      </c>
      <c r="I125" s="230">
        <f>(SUM('1.  LRAMVA Summary'!D$54:D$74)+SUM('1.  LRAMVA Summary'!D$75:D$76)*(MONTH($E125)-1)/12)*$H125</f>
        <v>30.722073375000001</v>
      </c>
      <c r="J125" s="230">
        <f>(SUM('1.  LRAMVA Summary'!E$54:E$74)+SUM('1.  LRAMVA Summary'!E$75:E$76)*(MONTH($E125)-1)/12)*$H125</f>
        <v>18.615029162099997</v>
      </c>
      <c r="K125" s="230">
        <f>(SUM('1.  LRAMVA Summary'!F$54:F$74)+SUM('1.  LRAMVA Summary'!F$75:F$76)*(MONTH($E125)-1)/12)*$H125</f>
        <v>-15.9752195253</v>
      </c>
      <c r="L125" s="230">
        <f>(SUM('1.  LRAMVA Summary'!G$54:G$74)+SUM('1.  LRAMVA Summary'!G$75:G$76)*(MONTH($E125)-1)/12)*$H125</f>
        <v>28.114520148225012</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61.476403160025008</v>
      </c>
    </row>
    <row r="126" spans="2:23" s="9" customFormat="1">
      <c r="B126" s="66"/>
      <c r="E126" s="214">
        <v>43282</v>
      </c>
      <c r="F126" s="214" t="s">
        <v>185</v>
      </c>
      <c r="G126" s="215" t="s">
        <v>68</v>
      </c>
      <c r="H126" s="240">
        <f>$C$45/12</f>
        <v>1.575E-3</v>
      </c>
      <c r="I126" s="230">
        <f>(SUM('1.  LRAMVA Summary'!D$54:D$74)+SUM('1.  LRAMVA Summary'!D$75:D$76)*(MONTH($E126)-1)/12)*$H126</f>
        <v>31.488216637500003</v>
      </c>
      <c r="J126" s="230">
        <f>(SUM('1.  LRAMVA Summary'!E$54:E$74)+SUM('1.  LRAMVA Summary'!E$75:E$76)*(MONTH($E126)-1)/12)*$H126</f>
        <v>19.213886752199997</v>
      </c>
      <c r="K126" s="230">
        <f>(SUM('1.  LRAMVA Summary'!F$54:F$74)+SUM('1.  LRAMVA Summary'!F$75:F$76)*(MONTH($E126)-1)/12)*$H126</f>
        <v>-16.229351867400002</v>
      </c>
      <c r="L126" s="230">
        <f>(SUM('1.  LRAMVA Summary'!G$54:G$74)+SUM('1.  LRAMVA Summary'!G$75:G$76)*(MONTH($E126)-1)/12)*$H126</f>
        <v>28.32429720015001</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62.797048722450015</v>
      </c>
    </row>
    <row r="127" spans="2:23" s="9" customFormat="1">
      <c r="B127" s="66"/>
      <c r="E127" s="214">
        <v>43313</v>
      </c>
      <c r="F127" s="214" t="s">
        <v>185</v>
      </c>
      <c r="G127" s="215" t="s">
        <v>68</v>
      </c>
      <c r="H127" s="240">
        <f t="shared" ref="H127:H128" si="65">$C$45/12</f>
        <v>1.575E-3</v>
      </c>
      <c r="I127" s="230">
        <f>(SUM('1.  LRAMVA Summary'!D$54:D$74)+SUM('1.  LRAMVA Summary'!D$75:D$76)*(MONTH($E127)-1)/12)*$H127</f>
        <v>32.254359900000004</v>
      </c>
      <c r="J127" s="230">
        <f>(SUM('1.  LRAMVA Summary'!E$54:E$74)+SUM('1.  LRAMVA Summary'!E$75:E$76)*(MONTH($E127)-1)/12)*$H127</f>
        <v>19.812744342299997</v>
      </c>
      <c r="K127" s="230">
        <f>(SUM('1.  LRAMVA Summary'!F$54:F$74)+SUM('1.  LRAMVA Summary'!F$75:F$76)*(MONTH($E127)-1)/12)*$H127</f>
        <v>-16.483484209499998</v>
      </c>
      <c r="L127" s="230">
        <f>(SUM('1.  LRAMVA Summary'!G$54:G$74)+SUM('1.  LRAMVA Summary'!G$75:G$76)*(MONTH($E127)-1)/12)*$H127</f>
        <v>28.534074252075012</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64.117694284875014</v>
      </c>
    </row>
    <row r="128" spans="2:23" s="9" customFormat="1">
      <c r="B128" s="66"/>
      <c r="E128" s="214">
        <v>43344</v>
      </c>
      <c r="F128" s="214" t="s">
        <v>185</v>
      </c>
      <c r="G128" s="215" t="s">
        <v>68</v>
      </c>
      <c r="H128" s="240">
        <f t="shared" si="65"/>
        <v>1.575E-3</v>
      </c>
      <c r="I128" s="230">
        <f>(SUM('1.  LRAMVA Summary'!D$54:D$74)+SUM('1.  LRAMVA Summary'!D$75:D$76)*(MONTH($E128)-1)/12)*$H128</f>
        <v>33.020503162500006</v>
      </c>
      <c r="J128" s="230">
        <f>(SUM('1.  LRAMVA Summary'!E$54:E$74)+SUM('1.  LRAMVA Summary'!E$75:E$76)*(MONTH($E128)-1)/12)*$H128</f>
        <v>20.411601932399996</v>
      </c>
      <c r="K128" s="230">
        <f>(SUM('1.  LRAMVA Summary'!F$54:F$74)+SUM('1.  LRAMVA Summary'!F$75:F$76)*(MONTH($E128)-1)/12)*$H128</f>
        <v>-16.737616551599999</v>
      </c>
      <c r="L128" s="230">
        <f>(SUM('1.  LRAMVA Summary'!G$54:G$74)+SUM('1.  LRAMVA Summary'!G$75:G$76)*(MONTH($E128)-1)/12)*$H128</f>
        <v>28.743851304000014</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65.438339847300014</v>
      </c>
    </row>
    <row r="129" spans="2:23" s="9" customFormat="1">
      <c r="B129" s="66"/>
      <c r="E129" s="214">
        <v>43374</v>
      </c>
      <c r="F129" s="214" t="s">
        <v>185</v>
      </c>
      <c r="G129" s="215" t="s">
        <v>69</v>
      </c>
      <c r="H129" s="240">
        <f>$C$46/12</f>
        <v>1.8083333333333335E-3</v>
      </c>
      <c r="I129" s="230">
        <f>(SUM('1.  LRAMVA Summary'!D$54:D$74)+SUM('1.  LRAMVA Summary'!D$75:D$76)*(MONTH($E129)-1)/12)*$H129</f>
        <v>38.792075525000001</v>
      </c>
      <c r="J129" s="230">
        <f>(SUM('1.  LRAMVA Summary'!E$54:E$74)+SUM('1.  LRAMVA Summary'!E$75:E$76)*(MONTH($E129)-1)/12)*$H129</f>
        <v>24.123120192499997</v>
      </c>
      <c r="K129" s="230">
        <f>(SUM('1.  LRAMVA Summary'!F$54:F$74)+SUM('1.  LRAMVA Summary'!F$75:F$76)*(MONTH($E129)-1)/12)*$H129</f>
        <v>-19.509045026100001</v>
      </c>
      <c r="L129" s="230">
        <f>(SUM('1.  LRAMVA Summary'!G$54:G$74)+SUM('1.  LRAMVA Summary'!G$75:G$76)*(MONTH($E129)-1)/12)*$H129</f>
        <v>33.243054779025009</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76.649205470425017</v>
      </c>
    </row>
    <row r="130" spans="2:23" s="9" customFormat="1">
      <c r="B130" s="66"/>
      <c r="E130" s="214">
        <v>43405</v>
      </c>
      <c r="F130" s="214" t="s">
        <v>185</v>
      </c>
      <c r="G130" s="215" t="s">
        <v>69</v>
      </c>
      <c r="H130" s="240">
        <f t="shared" ref="H130:H131" si="66">$C$46/12</f>
        <v>1.8083333333333335E-3</v>
      </c>
      <c r="I130" s="230">
        <f>(SUM('1.  LRAMVA Summary'!D$54:D$74)+SUM('1.  LRAMVA Summary'!D$75:D$76)*(MONTH($E130)-1)/12)*$H130</f>
        <v>39.671721493055557</v>
      </c>
      <c r="J130" s="230">
        <f>(SUM('1.  LRAMVA Summary'!E$54:E$74)+SUM('1.  LRAMVA Summary'!E$75:E$76)*(MONTH($E130)-1)/12)*$H130</f>
        <v>24.810697425577775</v>
      </c>
      <c r="K130" s="230">
        <f>(SUM('1.  LRAMVA Summary'!F$54:F$74)+SUM('1.  LRAMVA Summary'!F$75:F$76)*(MONTH($E130)-1)/12)*$H130</f>
        <v>-19.800826604066668</v>
      </c>
      <c r="L130" s="230">
        <f>(SUM('1.  LRAMVA Summary'!G$54:G$74)+SUM('1.  LRAMVA Summary'!G$75:G$76)*(MONTH($E130)-1)/12)*$H130</f>
        <v>33.483909912716683</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78.165502227283341</v>
      </c>
    </row>
    <row r="131" spans="2:23" s="9" customFormat="1">
      <c r="B131" s="66"/>
      <c r="E131" s="214">
        <v>43435</v>
      </c>
      <c r="F131" s="214" t="s">
        <v>185</v>
      </c>
      <c r="G131" s="215" t="s">
        <v>69</v>
      </c>
      <c r="H131" s="240">
        <f t="shared" si="66"/>
        <v>1.8083333333333335E-3</v>
      </c>
      <c r="I131" s="230">
        <f>(SUM('1.  LRAMVA Summary'!D$54:D$74)+SUM('1.  LRAMVA Summary'!D$75:D$76)*(MONTH($E131)-1)/12)*$H131</f>
        <v>40.551367461111113</v>
      </c>
      <c r="J131" s="230">
        <f>(SUM('1.  LRAMVA Summary'!E$54:E$74)+SUM('1.  LRAMVA Summary'!E$75:E$76)*(MONTH($E131)-1)/12)*$H131</f>
        <v>25.498274658655554</v>
      </c>
      <c r="K131" s="230">
        <f>(SUM('1.  LRAMVA Summary'!F$54:F$74)+SUM('1.  LRAMVA Summary'!F$75:F$76)*(MONTH($E131)-1)/12)*$H131</f>
        <v>-20.092608182033334</v>
      </c>
      <c r="L131" s="230">
        <f>(SUM('1.  LRAMVA Summary'!G$54:G$74)+SUM('1.  LRAMVA Summary'!G$75:G$76)*(MONTH($E131)-1)/12)*$H131</f>
        <v>33.724765046408351</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79.681798984141693</v>
      </c>
    </row>
    <row r="132" spans="2:23" s="9" customFormat="1" ht="15" thickBot="1">
      <c r="B132" s="66"/>
      <c r="E132" s="216" t="s">
        <v>468</v>
      </c>
      <c r="F132" s="216"/>
      <c r="G132" s="217"/>
      <c r="H132" s="218"/>
      <c r="I132" s="219">
        <f>SUM(I119:I131)</f>
        <v>521.40314105312507</v>
      </c>
      <c r="J132" s="219">
        <f>SUM(J119:J131)</f>
        <v>429.5374001479791</v>
      </c>
      <c r="K132" s="219">
        <f t="shared" ref="K132:O132" si="67">SUM(K119:K131)</f>
        <v>-420.8755601603001</v>
      </c>
      <c r="L132" s="219">
        <f t="shared" si="67"/>
        <v>1021.5120195719422</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1551.5770006127461</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521.40314105312507</v>
      </c>
      <c r="J134" s="228">
        <f t="shared" ref="J134" si="69">J132+J133</f>
        <v>429.5374001479791</v>
      </c>
      <c r="K134" s="228">
        <f t="shared" ref="K134" si="70">K132+K133</f>
        <v>-420.8755601603001</v>
      </c>
      <c r="L134" s="228">
        <f t="shared" ref="L134" si="71">L132+L133</f>
        <v>1021.5120195719422</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1551.5770006127461</v>
      </c>
    </row>
    <row r="135" spans="2:23" s="9" customFormat="1">
      <c r="B135" s="66"/>
      <c r="E135" s="214">
        <v>43466</v>
      </c>
      <c r="F135" s="214" t="s">
        <v>186</v>
      </c>
      <c r="G135" s="215" t="s">
        <v>65</v>
      </c>
      <c r="H135" s="240">
        <f>$C$47/12</f>
        <v>2.0416666666666669E-3</v>
      </c>
      <c r="I135" s="230">
        <f>(SUM('1.  LRAMVA Summary'!D$54:D$77)+SUM('1.  LRAMVA Summary'!D$78:D$79)*(MONTH($E135)-1)/12)*$H135</f>
        <v>46.776950645833338</v>
      </c>
      <c r="J135" s="230">
        <f>(SUM('1.  LRAMVA Summary'!E$54:E$77)+SUM('1.  LRAMVA Summary'!E$78:E$79)*(MONTH($E135)-1)/12)*$H135</f>
        <v>29.564671490666665</v>
      </c>
      <c r="K135" s="230">
        <f>(SUM('1.  LRAMVA Summary'!F$54:F$77)+SUM('1.  LRAMVA Summary'!F$78:F$79)*(MONTH($E135)-1)/12)*$H135</f>
        <v>-23.014633599999996</v>
      </c>
      <c r="L135" s="230">
        <f>(SUM('1.  LRAMVA Summary'!G$54:G$77)+SUM('1.  LRAMVA Summary'!G$78:G$79)*(MONTH($E135)-1)/12)*$H135</f>
        <v>38.348280848500018</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91.675269385000036</v>
      </c>
    </row>
    <row r="136" spans="2:23" s="9" customFormat="1">
      <c r="B136" s="66"/>
      <c r="E136" s="214">
        <v>43497</v>
      </c>
      <c r="F136" s="214" t="s">
        <v>186</v>
      </c>
      <c r="G136" s="215" t="s">
        <v>65</v>
      </c>
      <c r="H136" s="240">
        <f t="shared" ref="H136:H137" si="75">$C$47/12</f>
        <v>2.0416666666666669E-3</v>
      </c>
      <c r="I136" s="230">
        <f>(SUM('1.  LRAMVA Summary'!D$54:D$77)+SUM('1.  LRAMVA Summary'!D$78:D$79)*(MONTH($E136)-1)/12)*$H136</f>
        <v>46.776950645833338</v>
      </c>
      <c r="J136" s="230">
        <f>(SUM('1.  LRAMVA Summary'!E$54:E$77)+SUM('1.  LRAMVA Summary'!E$78:E$79)*(MONTH($E136)-1)/12)*$H136</f>
        <v>29.564671490666665</v>
      </c>
      <c r="K136" s="230">
        <f>(SUM('1.  LRAMVA Summary'!F$54:F$77)+SUM('1.  LRAMVA Summary'!F$78:F$79)*(MONTH($E136)-1)/12)*$H136</f>
        <v>-23.014633599999996</v>
      </c>
      <c r="L136" s="230">
        <f>(SUM('1.  LRAMVA Summary'!G$54:G$77)+SUM('1.  LRAMVA Summary'!G$78:G$79)*(MONTH($E136)-1)/12)*$H136</f>
        <v>38.348280848500018</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91.675269385000036</v>
      </c>
    </row>
    <row r="137" spans="2:23" s="9" customFormat="1">
      <c r="B137" s="66"/>
      <c r="E137" s="214">
        <v>43525</v>
      </c>
      <c r="F137" s="214" t="s">
        <v>186</v>
      </c>
      <c r="G137" s="215" t="s">
        <v>65</v>
      </c>
      <c r="H137" s="240">
        <f t="shared" si="75"/>
        <v>2.0416666666666669E-3</v>
      </c>
      <c r="I137" s="230">
        <f>(SUM('1.  LRAMVA Summary'!D$54:D$77)+SUM('1.  LRAMVA Summary'!D$78:D$79)*(MONTH($E137)-1)/12)*$H137</f>
        <v>46.776950645833338</v>
      </c>
      <c r="J137" s="230">
        <f>(SUM('1.  LRAMVA Summary'!E$54:E$77)+SUM('1.  LRAMVA Summary'!E$78:E$79)*(MONTH($E137)-1)/12)*$H137</f>
        <v>29.564671490666665</v>
      </c>
      <c r="K137" s="230">
        <f>(SUM('1.  LRAMVA Summary'!F$54:F$77)+SUM('1.  LRAMVA Summary'!F$78:F$79)*(MONTH($E137)-1)/12)*$H137</f>
        <v>-23.014633599999996</v>
      </c>
      <c r="L137" s="230">
        <f>(SUM('1.  LRAMVA Summary'!G$54:G$77)+SUM('1.  LRAMVA Summary'!G$78:G$79)*(MONTH($E137)-1)/12)*$H137</f>
        <v>38.348280848500018</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91.675269385000036</v>
      </c>
    </row>
    <row r="138" spans="2:23" s="8" customFormat="1">
      <c r="B138" s="239"/>
      <c r="E138" s="214">
        <v>43556</v>
      </c>
      <c r="F138" s="214" t="s">
        <v>186</v>
      </c>
      <c r="G138" s="215" t="s">
        <v>66</v>
      </c>
      <c r="H138" s="240">
        <f>$C$48/12</f>
        <v>1.8166666666666667E-3</v>
      </c>
      <c r="I138" s="230">
        <f>(SUM('1.  LRAMVA Summary'!D$54:D$77)+SUM('1.  LRAMVA Summary'!D$78:D$79)*(MONTH($E138)-1)/12)*$H138</f>
        <v>41.62193975833334</v>
      </c>
      <c r="J138" s="230">
        <f>(SUM('1.  LRAMVA Summary'!E$54:E$77)+SUM('1.  LRAMVA Summary'!E$78:E$79)*(MONTH($E138)-1)/12)*$H138</f>
        <v>26.306524020266661</v>
      </c>
      <c r="K138" s="230">
        <f>(SUM('1.  LRAMVA Summary'!F$54:F$77)+SUM('1.  LRAMVA Summary'!F$78:F$79)*(MONTH($E138)-1)/12)*$H138</f>
        <v>-20.478327039999996</v>
      </c>
      <c r="L138" s="230">
        <f>(SUM('1.  LRAMVA Summary'!G$54:G$77)+SUM('1.  LRAMVA Summary'!G$78:G$79)*(MONTH($E138)-1)/12)*$H138</f>
        <v>34.122143775400012</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81.572280514000028</v>
      </c>
    </row>
    <row r="139" spans="2:23" s="9" customFormat="1">
      <c r="B139" s="66"/>
      <c r="E139" s="214">
        <v>43586</v>
      </c>
      <c r="F139" s="214" t="s">
        <v>186</v>
      </c>
      <c r="G139" s="215" t="s">
        <v>66</v>
      </c>
      <c r="H139" s="240">
        <f>$C$48/12</f>
        <v>1.8166666666666667E-3</v>
      </c>
      <c r="I139" s="230">
        <f>(SUM('1.  LRAMVA Summary'!D$54:D$77)+SUM('1.  LRAMVA Summary'!D$78:D$79)*(MONTH($E139)-1)/12)*$H139</f>
        <v>41.62193975833334</v>
      </c>
      <c r="J139" s="230">
        <f>(SUM('1.  LRAMVA Summary'!E$54:E$77)+SUM('1.  LRAMVA Summary'!E$78:E$79)*(MONTH($E139)-1)/12)*$H139</f>
        <v>26.306524020266661</v>
      </c>
      <c r="K139" s="230">
        <f>(SUM('1.  LRAMVA Summary'!F$54:F$77)+SUM('1.  LRAMVA Summary'!F$78:F$79)*(MONTH($E139)-1)/12)*$H139</f>
        <v>-20.478327039999996</v>
      </c>
      <c r="L139" s="230">
        <f>(SUM('1.  LRAMVA Summary'!G$54:G$77)+SUM('1.  LRAMVA Summary'!G$78:G$79)*(MONTH($E139)-1)/12)*$H139</f>
        <v>34.122143775400012</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81.572280514000028</v>
      </c>
    </row>
    <row r="140" spans="2:23" s="9" customFormat="1">
      <c r="B140" s="66"/>
      <c r="E140" s="214">
        <v>43617</v>
      </c>
      <c r="F140" s="214" t="s">
        <v>186</v>
      </c>
      <c r="G140" s="215" t="s">
        <v>66</v>
      </c>
      <c r="H140" s="240">
        <f t="shared" ref="H140" si="77">$C$48/12</f>
        <v>1.8166666666666667E-3</v>
      </c>
      <c r="I140" s="230">
        <f>(SUM('1.  LRAMVA Summary'!D$54:D$77)+SUM('1.  LRAMVA Summary'!D$78:D$79)*(MONTH($E140)-1)/12)*$H140</f>
        <v>41.62193975833334</v>
      </c>
      <c r="J140" s="230">
        <f>(SUM('1.  LRAMVA Summary'!E$54:E$77)+SUM('1.  LRAMVA Summary'!E$78:E$79)*(MONTH($E140)-1)/12)*$H140</f>
        <v>26.306524020266661</v>
      </c>
      <c r="K140" s="230">
        <f>(SUM('1.  LRAMVA Summary'!F$54:F$77)+SUM('1.  LRAMVA Summary'!F$78:F$79)*(MONTH($E140)-1)/12)*$H140</f>
        <v>-20.478327039999996</v>
      </c>
      <c r="L140" s="230">
        <f>(SUM('1.  LRAMVA Summary'!G$54:G$77)+SUM('1.  LRAMVA Summary'!G$78:G$79)*(MONTH($E140)-1)/12)*$H140</f>
        <v>34.122143775400012</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81.572280514000028</v>
      </c>
    </row>
    <row r="141" spans="2:23" s="9" customFormat="1">
      <c r="B141" s="66"/>
      <c r="E141" s="214">
        <v>43647</v>
      </c>
      <c r="F141" s="214" t="s">
        <v>186</v>
      </c>
      <c r="G141" s="215" t="s">
        <v>68</v>
      </c>
      <c r="H141" s="240">
        <f>$C$49/12</f>
        <v>1.8166666666666667E-3</v>
      </c>
      <c r="I141" s="230">
        <f>(SUM('1.  LRAMVA Summary'!D$54:D$77)+SUM('1.  LRAMVA Summary'!D$78:D$79)*(MONTH($E141)-1)/12)*$H141</f>
        <v>41.62193975833334</v>
      </c>
      <c r="J141" s="230">
        <f>(SUM('1.  LRAMVA Summary'!E$54:E$77)+SUM('1.  LRAMVA Summary'!E$78:E$79)*(MONTH($E141)-1)/12)*$H141</f>
        <v>26.306524020266661</v>
      </c>
      <c r="K141" s="230">
        <f>(SUM('1.  LRAMVA Summary'!F$54:F$77)+SUM('1.  LRAMVA Summary'!F$78:F$79)*(MONTH($E141)-1)/12)*$H141</f>
        <v>-20.478327039999996</v>
      </c>
      <c r="L141" s="230">
        <f>(SUM('1.  LRAMVA Summary'!G$54:G$77)+SUM('1.  LRAMVA Summary'!G$78:G$79)*(MONTH($E141)-1)/12)*$H141</f>
        <v>34.122143775400012</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81.572280514000028</v>
      </c>
    </row>
    <row r="142" spans="2:23" s="9" customFormat="1">
      <c r="B142" s="66"/>
      <c r="E142" s="214">
        <v>43678</v>
      </c>
      <c r="F142" s="214" t="s">
        <v>186</v>
      </c>
      <c r="G142" s="215" t="s">
        <v>68</v>
      </c>
      <c r="H142" s="240">
        <f t="shared" ref="H142" si="78">$C$49/12</f>
        <v>1.8166666666666667E-3</v>
      </c>
      <c r="I142" s="230">
        <f>(SUM('1.  LRAMVA Summary'!D$54:D$77)+SUM('1.  LRAMVA Summary'!D$78:D$79)*(MONTH($E142)-1)/12)*$H142</f>
        <v>41.62193975833334</v>
      </c>
      <c r="J142" s="230">
        <f>(SUM('1.  LRAMVA Summary'!E$54:E$77)+SUM('1.  LRAMVA Summary'!E$78:E$79)*(MONTH($E142)-1)/12)*$H142</f>
        <v>26.306524020266661</v>
      </c>
      <c r="K142" s="230">
        <f>(SUM('1.  LRAMVA Summary'!F$54:F$77)+SUM('1.  LRAMVA Summary'!F$78:F$79)*(MONTH($E142)-1)/12)*$H142</f>
        <v>-20.478327039999996</v>
      </c>
      <c r="L142" s="230">
        <f>(SUM('1.  LRAMVA Summary'!G$54:G$77)+SUM('1.  LRAMVA Summary'!G$78:G$79)*(MONTH($E142)-1)/12)*$H142</f>
        <v>34.122143775400012</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81.572280514000028</v>
      </c>
    </row>
    <row r="143" spans="2:23" s="9" customFormat="1">
      <c r="B143" s="66"/>
      <c r="E143" s="214">
        <v>43709</v>
      </c>
      <c r="F143" s="214" t="s">
        <v>186</v>
      </c>
      <c r="G143" s="215" t="s">
        <v>68</v>
      </c>
      <c r="H143" s="240">
        <f>$C$49/12</f>
        <v>1.8166666666666667E-3</v>
      </c>
      <c r="I143" s="230">
        <f>(SUM('1.  LRAMVA Summary'!D$54:D$77)+SUM('1.  LRAMVA Summary'!D$78:D$79)*(MONTH($E143)-1)/12)*$H143</f>
        <v>41.62193975833334</v>
      </c>
      <c r="J143" s="230">
        <f>(SUM('1.  LRAMVA Summary'!E$54:E$77)+SUM('1.  LRAMVA Summary'!E$78:E$79)*(MONTH($E143)-1)/12)*$H143</f>
        <v>26.306524020266661</v>
      </c>
      <c r="K143" s="230">
        <f>(SUM('1.  LRAMVA Summary'!F$54:F$77)+SUM('1.  LRAMVA Summary'!F$78:F$79)*(MONTH($E143)-1)/12)*$H143</f>
        <v>-20.478327039999996</v>
      </c>
      <c r="L143" s="230">
        <f>(SUM('1.  LRAMVA Summary'!G$54:G$77)+SUM('1.  LRAMVA Summary'!G$78:G$79)*(MONTH($E143)-1)/12)*$H143</f>
        <v>34.122143775400012</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81.572280514000028</v>
      </c>
    </row>
    <row r="144" spans="2:23" s="9" customFormat="1">
      <c r="B144" s="66"/>
      <c r="E144" s="214">
        <v>43739</v>
      </c>
      <c r="F144" s="214" t="s">
        <v>186</v>
      </c>
      <c r="G144" s="215" t="s">
        <v>69</v>
      </c>
      <c r="H144" s="240">
        <f>$C$50/12</f>
        <v>1.8166666666666667E-3</v>
      </c>
      <c r="I144" s="230">
        <f>(SUM('1.  LRAMVA Summary'!D$54:D$77)+SUM('1.  LRAMVA Summary'!D$78:D$79)*(MONTH($E144)-1)/12)*$H144</f>
        <v>41.62193975833334</v>
      </c>
      <c r="J144" s="230">
        <f>(SUM('1.  LRAMVA Summary'!E$54:E$77)+SUM('1.  LRAMVA Summary'!E$78:E$79)*(MONTH($E144)-1)/12)*$H144</f>
        <v>26.306524020266661</v>
      </c>
      <c r="K144" s="230">
        <f>(SUM('1.  LRAMVA Summary'!F$54:F$77)+SUM('1.  LRAMVA Summary'!F$78:F$79)*(MONTH($E144)-1)/12)*$H144</f>
        <v>-20.478327039999996</v>
      </c>
      <c r="L144" s="230">
        <f>(SUM('1.  LRAMVA Summary'!G$54:G$77)+SUM('1.  LRAMVA Summary'!G$78:G$79)*(MONTH($E144)-1)/12)*$H144</f>
        <v>34.122143775400012</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81.572280514000028</v>
      </c>
    </row>
    <row r="145" spans="2:23" s="9" customFormat="1">
      <c r="B145" s="66"/>
      <c r="E145" s="214">
        <v>43770</v>
      </c>
      <c r="F145" s="214" t="s">
        <v>186</v>
      </c>
      <c r="G145" s="215" t="s">
        <v>69</v>
      </c>
      <c r="H145" s="240">
        <f t="shared" ref="H145:H146" si="79">$C$50/12</f>
        <v>1.8166666666666667E-3</v>
      </c>
      <c r="I145" s="230">
        <f>(SUM('1.  LRAMVA Summary'!D$54:D$77)+SUM('1.  LRAMVA Summary'!D$78:D$79)*(MONTH($E145)-1)/12)*$H145</f>
        <v>41.62193975833334</v>
      </c>
      <c r="J145" s="230">
        <f>(SUM('1.  LRAMVA Summary'!E$54:E$77)+SUM('1.  LRAMVA Summary'!E$78:E$79)*(MONTH($E145)-1)/12)*$H145</f>
        <v>26.306524020266661</v>
      </c>
      <c r="K145" s="230">
        <f>(SUM('1.  LRAMVA Summary'!F$54:F$77)+SUM('1.  LRAMVA Summary'!F$78:F$79)*(MONTH($E145)-1)/12)*$H145</f>
        <v>-20.478327039999996</v>
      </c>
      <c r="L145" s="230">
        <f>(SUM('1.  LRAMVA Summary'!G$54:G$77)+SUM('1.  LRAMVA Summary'!G$78:G$79)*(MONTH($E145)-1)/12)*$H145</f>
        <v>34.122143775400012</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81.572280514000028</v>
      </c>
    </row>
    <row r="146" spans="2:23" s="9" customFormat="1">
      <c r="B146" s="66"/>
      <c r="E146" s="214">
        <v>43800</v>
      </c>
      <c r="F146" s="214" t="s">
        <v>186</v>
      </c>
      <c r="G146" s="215" t="s">
        <v>69</v>
      </c>
      <c r="H146" s="240">
        <f t="shared" si="79"/>
        <v>1.8166666666666667E-3</v>
      </c>
      <c r="I146" s="230">
        <f>(SUM('1.  LRAMVA Summary'!D$54:D$77)+SUM('1.  LRAMVA Summary'!D$78:D$79)*(MONTH($E146)-1)/12)*$H146</f>
        <v>41.62193975833334</v>
      </c>
      <c r="J146" s="230">
        <f>(SUM('1.  LRAMVA Summary'!E$54:E$77)+SUM('1.  LRAMVA Summary'!E$78:E$79)*(MONTH($E146)-1)/12)*$H146</f>
        <v>26.306524020266661</v>
      </c>
      <c r="K146" s="230">
        <f>(SUM('1.  LRAMVA Summary'!F$54:F$77)+SUM('1.  LRAMVA Summary'!F$78:F$79)*(MONTH($E146)-1)/12)*$H146</f>
        <v>-20.478327039999996</v>
      </c>
      <c r="L146" s="230">
        <f>(SUM('1.  LRAMVA Summary'!G$54:G$77)+SUM('1.  LRAMVA Summary'!G$78:G$79)*(MONTH($E146)-1)/12)*$H146</f>
        <v>34.122143775400012</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81.572280514000028</v>
      </c>
    </row>
    <row r="147" spans="2:23" s="9" customFormat="1" ht="15" thickBot="1">
      <c r="B147" s="66"/>
      <c r="E147" s="216" t="s">
        <v>469</v>
      </c>
      <c r="F147" s="216"/>
      <c r="G147" s="217"/>
      <c r="H147" s="218"/>
      <c r="I147" s="219">
        <f>SUM(I134:I146)</f>
        <v>1036.3314508156257</v>
      </c>
      <c r="J147" s="219">
        <f>SUM(J134:J146)</f>
        <v>754.99013080237933</v>
      </c>
      <c r="K147" s="219">
        <f t="shared" ref="K147:O147" si="80">SUM(K134:K146)</f>
        <v>-674.22440432029987</v>
      </c>
      <c r="L147" s="219">
        <f t="shared" si="80"/>
        <v>1443.6561560960422</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2560.7533333937458</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1036.3314508156257</v>
      </c>
      <c r="J149" s="228">
        <f t="shared" ref="J149" si="82">J147+J148</f>
        <v>754.99013080237933</v>
      </c>
      <c r="K149" s="228">
        <f t="shared" ref="K149" si="83">K147+K148</f>
        <v>-674.22440432029987</v>
      </c>
      <c r="L149" s="228">
        <f t="shared" ref="L149" si="84">L147+L148</f>
        <v>1443.6561560960422</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2560.7533333937458</v>
      </c>
    </row>
    <row r="150" spans="2:23" s="9" customFormat="1">
      <c r="B150" s="66"/>
      <c r="E150" s="214">
        <v>43831</v>
      </c>
      <c r="F150" s="214" t="s">
        <v>187</v>
      </c>
      <c r="G150" s="215" t="s">
        <v>65</v>
      </c>
      <c r="H150" s="240">
        <f>$C$51/12</f>
        <v>1.8166666666666667E-3</v>
      </c>
      <c r="I150" s="230">
        <f>(SUM('1.  LRAMVA Summary'!D$54:D$80)+SUM('1.  LRAMVA Summary'!D$81:D$82)*(MONTH($E150)-1)/12)*$H150</f>
        <v>41.62193975833334</v>
      </c>
      <c r="J150" s="230">
        <f>(SUM('1.  LRAMVA Summary'!E$54:E$80)+SUM('1.  LRAMVA Summary'!E$81:E$82)*(MONTH($E150)-1)/12)*$H150</f>
        <v>26.306524020266661</v>
      </c>
      <c r="K150" s="230">
        <f>(SUM('1.  LRAMVA Summary'!F$54:F$80)+SUM('1.  LRAMVA Summary'!F$81:F$82)*(MONTH($E150)-1)/12)*$H150</f>
        <v>-20.478327039999996</v>
      </c>
      <c r="L150" s="230">
        <f>(SUM('1.  LRAMVA Summary'!G$54:G$80)+SUM('1.  LRAMVA Summary'!G$81:G$82)*(MONTH($E150)-1)/12)*$H150</f>
        <v>34.122143775400012</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81.572280514000028</v>
      </c>
    </row>
    <row r="151" spans="2:23" s="9" customFormat="1">
      <c r="B151" s="66"/>
      <c r="E151" s="214">
        <v>43862</v>
      </c>
      <c r="F151" s="214" t="s">
        <v>187</v>
      </c>
      <c r="G151" s="215" t="s">
        <v>65</v>
      </c>
      <c r="H151" s="240">
        <f t="shared" ref="H151:H152" si="88">$C$51/12</f>
        <v>1.8166666666666667E-3</v>
      </c>
      <c r="I151" s="230">
        <f>(SUM('1.  LRAMVA Summary'!D$54:D$80)+SUM('1.  LRAMVA Summary'!D$81:D$82)*(MONTH($E151)-1)/12)*$H151</f>
        <v>41.62193975833334</v>
      </c>
      <c r="J151" s="230">
        <f>(SUM('1.  LRAMVA Summary'!E$54:E$80)+SUM('1.  LRAMVA Summary'!E$81:E$82)*(MONTH($E151)-1)/12)*$H151</f>
        <v>26.306524020266661</v>
      </c>
      <c r="K151" s="230">
        <f>(SUM('1.  LRAMVA Summary'!F$54:F$80)+SUM('1.  LRAMVA Summary'!F$81:F$82)*(MONTH($E151)-1)/12)*$H151</f>
        <v>-20.478327039999996</v>
      </c>
      <c r="L151" s="230">
        <f>(SUM('1.  LRAMVA Summary'!G$54:G$80)+SUM('1.  LRAMVA Summary'!G$81:G$82)*(MONTH($E151)-1)/12)*$H151</f>
        <v>34.122143775400012</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81.572280514000028</v>
      </c>
    </row>
    <row r="152" spans="2:23" s="9" customFormat="1">
      <c r="B152" s="66"/>
      <c r="E152" s="214">
        <v>43891</v>
      </c>
      <c r="F152" s="214" t="s">
        <v>187</v>
      </c>
      <c r="G152" s="215" t="s">
        <v>65</v>
      </c>
      <c r="H152" s="240">
        <f t="shared" si="88"/>
        <v>1.8166666666666667E-3</v>
      </c>
      <c r="I152" s="230">
        <f>(SUM('1.  LRAMVA Summary'!D$54:D$80)+SUM('1.  LRAMVA Summary'!D$81:D$82)*(MONTH($E152)-1)/12)*$H152</f>
        <v>41.62193975833334</v>
      </c>
      <c r="J152" s="230">
        <f>(SUM('1.  LRAMVA Summary'!E$54:E$80)+SUM('1.  LRAMVA Summary'!E$81:E$82)*(MONTH($E152)-1)/12)*$H152</f>
        <v>26.306524020266661</v>
      </c>
      <c r="K152" s="230">
        <f>(SUM('1.  LRAMVA Summary'!F$54:F$80)+SUM('1.  LRAMVA Summary'!F$81:F$82)*(MONTH($E152)-1)/12)*$H152</f>
        <v>-20.478327039999996</v>
      </c>
      <c r="L152" s="230">
        <f>(SUM('1.  LRAMVA Summary'!G$54:G$80)+SUM('1.  LRAMVA Summary'!G$81:G$82)*(MONTH($E152)-1)/12)*$H152</f>
        <v>34.122143775400012</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81.572280514000028</v>
      </c>
    </row>
    <row r="153" spans="2:23" s="9" customFormat="1">
      <c r="B153" s="66"/>
      <c r="E153" s="214">
        <v>43922</v>
      </c>
      <c r="F153" s="214" t="s">
        <v>187</v>
      </c>
      <c r="G153" s="215" t="s">
        <v>66</v>
      </c>
      <c r="H153" s="240">
        <f>$C$52/12</f>
        <v>1.8166666666666667E-3</v>
      </c>
      <c r="I153" s="230">
        <f>(SUM('1.  LRAMVA Summary'!D$54:D$80)+SUM('1.  LRAMVA Summary'!D$81:D$82)*(MONTH($E153)-1)/12)*$H153</f>
        <v>41.62193975833334</v>
      </c>
      <c r="J153" s="230">
        <f>(SUM('1.  LRAMVA Summary'!E$54:E$80)+SUM('1.  LRAMVA Summary'!E$81:E$82)*(MONTH($E153)-1)/12)*$H153</f>
        <v>26.306524020266661</v>
      </c>
      <c r="K153" s="230">
        <f>(SUM('1.  LRAMVA Summary'!F$54:F$80)+SUM('1.  LRAMVA Summary'!F$81:F$82)*(MONTH($E153)-1)/12)*$H153</f>
        <v>-20.478327039999996</v>
      </c>
      <c r="L153" s="230">
        <f>(SUM('1.  LRAMVA Summary'!G$54:G$80)+SUM('1.  LRAMVA Summary'!G$81:G$82)*(MONTH($E153)-1)/12)*$H153</f>
        <v>34.122143775400012</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81.572280514000028</v>
      </c>
    </row>
    <row r="154" spans="2:23" s="9" customFormat="1">
      <c r="B154" s="66"/>
      <c r="E154" s="214">
        <v>43952</v>
      </c>
      <c r="F154" s="214" t="s">
        <v>187</v>
      </c>
      <c r="G154" s="215" t="s">
        <v>66</v>
      </c>
      <c r="H154" s="240">
        <f t="shared" ref="H154:H155" si="90">$C$52/12</f>
        <v>1.8166666666666667E-3</v>
      </c>
      <c r="I154" s="230">
        <f>(SUM('1.  LRAMVA Summary'!D$54:D$80)+SUM('1.  LRAMVA Summary'!D$81:D$82)*(MONTH($E154)-1)/12)*$H154</f>
        <v>41.62193975833334</v>
      </c>
      <c r="J154" s="230">
        <f>(SUM('1.  LRAMVA Summary'!E$54:E$80)+SUM('1.  LRAMVA Summary'!E$81:E$82)*(MONTH($E154)-1)/12)*$H154</f>
        <v>26.306524020266661</v>
      </c>
      <c r="K154" s="230">
        <f>(SUM('1.  LRAMVA Summary'!F$54:F$80)+SUM('1.  LRAMVA Summary'!F$81:F$82)*(MONTH($E154)-1)/12)*$H154</f>
        <v>-20.478327039999996</v>
      </c>
      <c r="L154" s="230">
        <f>(SUM('1.  LRAMVA Summary'!G$54:G$80)+SUM('1.  LRAMVA Summary'!G$81:G$82)*(MONTH($E154)-1)/12)*$H154</f>
        <v>34.122143775400012</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81.572280514000028</v>
      </c>
    </row>
    <row r="155" spans="2:23" s="9" customFormat="1">
      <c r="B155" s="66"/>
      <c r="E155" s="214">
        <v>43983</v>
      </c>
      <c r="F155" s="214" t="s">
        <v>187</v>
      </c>
      <c r="G155" s="215" t="s">
        <v>66</v>
      </c>
      <c r="H155" s="240">
        <f t="shared" si="90"/>
        <v>1.8166666666666667E-3</v>
      </c>
      <c r="I155" s="230">
        <f>(SUM('1.  LRAMVA Summary'!D$54:D$80)+SUM('1.  LRAMVA Summary'!D$81:D$82)*(MONTH($E155)-1)/12)*$H155</f>
        <v>41.62193975833334</v>
      </c>
      <c r="J155" s="230">
        <f>(SUM('1.  LRAMVA Summary'!E$54:E$80)+SUM('1.  LRAMVA Summary'!E$81:E$82)*(MONTH($E155)-1)/12)*$H155</f>
        <v>26.306524020266661</v>
      </c>
      <c r="K155" s="230">
        <f>(SUM('1.  LRAMVA Summary'!F$54:F$80)+SUM('1.  LRAMVA Summary'!F$81:F$82)*(MONTH($E155)-1)/12)*$H155</f>
        <v>-20.478327039999996</v>
      </c>
      <c r="L155" s="230">
        <f>(SUM('1.  LRAMVA Summary'!G$54:G$80)+SUM('1.  LRAMVA Summary'!G$81:G$82)*(MONTH($E155)-1)/12)*$H155</f>
        <v>34.122143775400012</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81.572280514000028</v>
      </c>
    </row>
    <row r="156" spans="2:23" s="9" customFormat="1">
      <c r="B156" s="66"/>
      <c r="E156" s="214">
        <v>44013</v>
      </c>
      <c r="F156" s="214" t="s">
        <v>187</v>
      </c>
      <c r="G156" s="215" t="s">
        <v>68</v>
      </c>
      <c r="H156" s="240">
        <f>$C$53/12</f>
        <v>4.75E-4</v>
      </c>
      <c r="I156" s="230">
        <f>(SUM('1.  LRAMVA Summary'!D$54:D$80)+SUM('1.  LRAMVA Summary'!D$81:D$82)*(MONTH($E156)-1)/12)*$H156</f>
        <v>10.882800762500001</v>
      </c>
      <c r="J156" s="230">
        <f>(SUM('1.  LRAMVA Summary'!E$54:E$80)+SUM('1.  LRAMVA Summary'!E$81:E$82)*(MONTH($E156)-1)/12)*$H156</f>
        <v>6.8783113263999986</v>
      </c>
      <c r="K156" s="230">
        <f>(SUM('1.  LRAMVA Summary'!F$54:F$80)+SUM('1.  LRAMVA Summary'!F$81:F$82)*(MONTH($E156)-1)/12)*$H156</f>
        <v>-5.3544249599999985</v>
      </c>
      <c r="L156" s="230">
        <f>(SUM('1.  LRAMVA Summary'!G$54:G$80)+SUM('1.  LRAMVA Summary'!G$81:G$82)*(MONTH($E156)-1)/12)*$H156</f>
        <v>8.9218449321000044</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21.328532061000004</v>
      </c>
    </row>
    <row r="157" spans="2:23" s="9" customFormat="1">
      <c r="B157" s="66"/>
      <c r="E157" s="214">
        <v>44044</v>
      </c>
      <c r="F157" s="214" t="s">
        <v>187</v>
      </c>
      <c r="G157" s="215" t="s">
        <v>68</v>
      </c>
      <c r="H157" s="240">
        <f t="shared" ref="H157:H158" si="91">$C$53/12</f>
        <v>4.75E-4</v>
      </c>
      <c r="I157" s="230">
        <f>(SUM('1.  LRAMVA Summary'!D$54:D$80)+SUM('1.  LRAMVA Summary'!D$81:D$82)*(MONTH($E157)-1)/12)*$H157</f>
        <v>10.882800762500001</v>
      </c>
      <c r="J157" s="230">
        <f>(SUM('1.  LRAMVA Summary'!E$54:E$80)+SUM('1.  LRAMVA Summary'!E$81:E$82)*(MONTH($E157)-1)/12)*$H157</f>
        <v>6.8783113263999986</v>
      </c>
      <c r="K157" s="230">
        <f>(SUM('1.  LRAMVA Summary'!F$54:F$80)+SUM('1.  LRAMVA Summary'!F$81:F$82)*(MONTH($E157)-1)/12)*$H157</f>
        <v>-5.3544249599999985</v>
      </c>
      <c r="L157" s="230">
        <f>(SUM('1.  LRAMVA Summary'!G$54:G$80)+SUM('1.  LRAMVA Summary'!G$81:G$82)*(MONTH($E157)-1)/12)*$H157</f>
        <v>8.9218449321000044</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21.328532061000004</v>
      </c>
    </row>
    <row r="158" spans="2:23" s="9" customFormat="1">
      <c r="B158" s="66"/>
      <c r="E158" s="214">
        <v>44075</v>
      </c>
      <c r="F158" s="214" t="s">
        <v>187</v>
      </c>
      <c r="G158" s="215" t="s">
        <v>68</v>
      </c>
      <c r="H158" s="240">
        <f t="shared" si="91"/>
        <v>4.75E-4</v>
      </c>
      <c r="I158" s="230">
        <f>(SUM('1.  LRAMVA Summary'!D$54:D$80)+SUM('1.  LRAMVA Summary'!D$81:D$82)*(MONTH($E158)-1)/12)*$H158</f>
        <v>10.882800762500001</v>
      </c>
      <c r="J158" s="230">
        <f>(SUM('1.  LRAMVA Summary'!E$54:E$80)+SUM('1.  LRAMVA Summary'!E$81:E$82)*(MONTH($E158)-1)/12)*$H158</f>
        <v>6.8783113263999986</v>
      </c>
      <c r="K158" s="230">
        <f>(SUM('1.  LRAMVA Summary'!F$54:F$80)+SUM('1.  LRAMVA Summary'!F$81:F$82)*(MONTH($E158)-1)/12)*$H158</f>
        <v>-5.3544249599999985</v>
      </c>
      <c r="L158" s="230">
        <f>(SUM('1.  LRAMVA Summary'!G$54:G$80)+SUM('1.  LRAMVA Summary'!G$81:G$82)*(MONTH($E158)-1)/12)*$H158</f>
        <v>8.9218449321000044</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21.328532061000004</v>
      </c>
    </row>
    <row r="159" spans="2:23" s="9" customFormat="1">
      <c r="B159" s="66"/>
      <c r="E159" s="214">
        <v>44105</v>
      </c>
      <c r="F159" s="214" t="s">
        <v>187</v>
      </c>
      <c r="G159" s="215" t="s">
        <v>69</v>
      </c>
      <c r="H159" s="240">
        <f>$C$54/12</f>
        <v>4.75E-4</v>
      </c>
      <c r="I159" s="230">
        <f>(SUM('1.  LRAMVA Summary'!D$54:D$80)+SUM('1.  LRAMVA Summary'!D$81:D$82)*(MONTH($E159)-1)/12)*$H159</f>
        <v>10.882800762500001</v>
      </c>
      <c r="J159" s="230">
        <f>(SUM('1.  LRAMVA Summary'!E$54:E$80)+SUM('1.  LRAMVA Summary'!E$81:E$82)*(MONTH($E159)-1)/12)*$H159</f>
        <v>6.8783113263999986</v>
      </c>
      <c r="K159" s="230">
        <f>(SUM('1.  LRAMVA Summary'!F$54:F$80)+SUM('1.  LRAMVA Summary'!F$81:F$82)*(MONTH($E159)-1)/12)*$H159</f>
        <v>-5.3544249599999985</v>
      </c>
      <c r="L159" s="230">
        <f>(SUM('1.  LRAMVA Summary'!G$54:G$80)+SUM('1.  LRAMVA Summary'!G$81:G$82)*(MONTH($E159)-1)/12)*$H159</f>
        <v>8.9218449321000044</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21.328532061000004</v>
      </c>
    </row>
    <row r="160" spans="2:23" s="9" customFormat="1">
      <c r="B160" s="66"/>
      <c r="E160" s="214">
        <v>44136</v>
      </c>
      <c r="F160" s="214" t="s">
        <v>187</v>
      </c>
      <c r="G160" s="215" t="s">
        <v>69</v>
      </c>
      <c r="H160" s="240">
        <f t="shared" ref="H160:H161" si="92">$C$54/12</f>
        <v>4.75E-4</v>
      </c>
      <c r="I160" s="230">
        <f>(SUM('1.  LRAMVA Summary'!D$54:D$80)+SUM('1.  LRAMVA Summary'!D$81:D$82)*(MONTH($E160)-1)/12)*$H160</f>
        <v>10.882800762500001</v>
      </c>
      <c r="J160" s="230">
        <f>(SUM('1.  LRAMVA Summary'!E$54:E$80)+SUM('1.  LRAMVA Summary'!E$81:E$82)*(MONTH($E160)-1)/12)*$H160</f>
        <v>6.8783113263999986</v>
      </c>
      <c r="K160" s="230">
        <f>(SUM('1.  LRAMVA Summary'!F$54:F$80)+SUM('1.  LRAMVA Summary'!F$81:F$82)*(MONTH($E160)-1)/12)*$H160</f>
        <v>-5.3544249599999985</v>
      </c>
      <c r="L160" s="230">
        <f>(SUM('1.  LRAMVA Summary'!G$54:G$80)+SUM('1.  LRAMVA Summary'!G$81:G$82)*(MONTH($E160)-1)/12)*$H160</f>
        <v>8.9218449321000044</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21.328532061000004</v>
      </c>
    </row>
    <row r="161" spans="2:23" s="9" customFormat="1">
      <c r="B161" s="66"/>
      <c r="E161" s="214">
        <v>44166</v>
      </c>
      <c r="F161" s="214" t="s">
        <v>187</v>
      </c>
      <c r="G161" s="215" t="s">
        <v>69</v>
      </c>
      <c r="H161" s="240">
        <f t="shared" si="92"/>
        <v>4.75E-4</v>
      </c>
      <c r="I161" s="230">
        <f>(SUM('1.  LRAMVA Summary'!D$54:D$80)+SUM('1.  LRAMVA Summary'!D$81:D$82)*(MONTH($E161)-1)/12)*$H161</f>
        <v>10.882800762500001</v>
      </c>
      <c r="J161" s="230">
        <f>(SUM('1.  LRAMVA Summary'!E$54:E$80)+SUM('1.  LRAMVA Summary'!E$81:E$82)*(MONTH($E161)-1)/12)*$H161</f>
        <v>6.8783113263999986</v>
      </c>
      <c r="K161" s="230">
        <f>(SUM('1.  LRAMVA Summary'!F$54:F$80)+SUM('1.  LRAMVA Summary'!F$81:F$82)*(MONTH($E161)-1)/12)*$H161</f>
        <v>-5.3544249599999985</v>
      </c>
      <c r="L161" s="230">
        <f>(SUM('1.  LRAMVA Summary'!G$54:G$80)+SUM('1.  LRAMVA Summary'!G$81:G$82)*(MONTH($E161)-1)/12)*$H161</f>
        <v>8.9218449321000044</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21.328532061000004</v>
      </c>
    </row>
    <row r="162" spans="2:23" s="9" customFormat="1" ht="15" thickBot="1">
      <c r="B162" s="66"/>
      <c r="E162" s="216" t="s">
        <v>470</v>
      </c>
      <c r="F162" s="216"/>
      <c r="G162" s="217"/>
      <c r="H162" s="218"/>
      <c r="I162" s="219">
        <f>SUM(I149:I161)</f>
        <v>1351.3598939406259</v>
      </c>
      <c r="J162" s="219">
        <f>SUM(J149:J161)</f>
        <v>954.09914288237928</v>
      </c>
      <c r="K162" s="219">
        <f t="shared" ref="K162:O162" si="93">SUM(K149:K161)</f>
        <v>-829.22091632029935</v>
      </c>
      <c r="L162" s="219">
        <f t="shared" si="93"/>
        <v>1701.9200883410417</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3178.158208843744</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724</v>
      </c>
      <c r="F164" s="225"/>
      <c r="G164" s="226"/>
      <c r="H164" s="227"/>
      <c r="I164" s="228">
        <f>I162+I163</f>
        <v>1351.3598939406259</v>
      </c>
      <c r="J164" s="228">
        <f t="shared" ref="J164:U164" si="95">J162+J163</f>
        <v>954.09914288237928</v>
      </c>
      <c r="K164" s="228">
        <f t="shared" si="95"/>
        <v>-829.22091632029935</v>
      </c>
      <c r="L164" s="228">
        <f t="shared" si="95"/>
        <v>1701.9200883410417</v>
      </c>
      <c r="M164" s="228">
        <f t="shared" si="95"/>
        <v>0</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3178.158208843744</v>
      </c>
    </row>
    <row r="165" spans="2:23">
      <c r="E165" s="214">
        <v>44197</v>
      </c>
      <c r="F165" s="214" t="s">
        <v>730</v>
      </c>
      <c r="G165" s="215" t="s">
        <v>65</v>
      </c>
      <c r="H165" s="240">
        <v>5.6999999999999998E-4</v>
      </c>
      <c r="I165" s="230">
        <f>(SUM('1.  LRAMVA Summary'!D$54:D$80)+SUM('1.  LRAMVA Summary'!D$81:D$82)*(MONTH($E165)-1)/12)*$H165</f>
        <v>13.059360915000001</v>
      </c>
      <c r="J165" s="230">
        <f>(SUM('1.  LRAMVA Summary'!E$54:E$80)+SUM('1.  LRAMVA Summary'!E$81:E$82)*(MONTH($E165)-1)/12)*$H165</f>
        <v>8.2539735916799977</v>
      </c>
      <c r="K165" s="230">
        <f>(SUM('1.  LRAMVA Summary'!F$54:F$80)+SUM('1.  LRAMVA Summary'!F$81:F$82)*(MONTH($E165)-1)/12)*$H165</f>
        <v>-6.4253099519999983</v>
      </c>
      <c r="L165" s="230">
        <f>(SUM('1.  LRAMVA Summary'!G$54:G$80)+SUM('1.  LRAMVA Summary'!G$81:G$82)*(MONTH($E165)-1)/12)*$H165</f>
        <v>10.706213918520003</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25.594238473200004</v>
      </c>
    </row>
    <row r="166" spans="2:23">
      <c r="E166" s="214">
        <v>44228</v>
      </c>
      <c r="F166" s="214" t="s">
        <v>730</v>
      </c>
      <c r="G166" s="215" t="s">
        <v>65</v>
      </c>
      <c r="H166" s="240">
        <v>5.6999999999999998E-4</v>
      </c>
      <c r="I166" s="230">
        <f>(SUM('1.  LRAMVA Summary'!D$54:D$80)+SUM('1.  LRAMVA Summary'!D$81:D$82)*(MONTH($E166)-1)/12)*$H166</f>
        <v>13.059360915000001</v>
      </c>
      <c r="J166" s="230">
        <f>(SUM('1.  LRAMVA Summary'!E$54:E$80)+SUM('1.  LRAMVA Summary'!E$81:E$82)*(MONTH($E166)-1)/12)*$H166</f>
        <v>8.2539735916799977</v>
      </c>
      <c r="K166" s="230">
        <f>(SUM('1.  LRAMVA Summary'!F$54:F$80)+SUM('1.  LRAMVA Summary'!F$81:F$82)*(MONTH($E166)-1)/12)*$H166</f>
        <v>-6.4253099519999983</v>
      </c>
      <c r="L166" s="230">
        <f>(SUM('1.  LRAMVA Summary'!G$54:G$80)+SUM('1.  LRAMVA Summary'!G$81:G$82)*(MONTH($E166)-1)/12)*$H166</f>
        <v>10.706213918520003</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25.594238473200004</v>
      </c>
    </row>
    <row r="167" spans="2:23">
      <c r="E167" s="214">
        <v>44256</v>
      </c>
      <c r="F167" s="214" t="s">
        <v>730</v>
      </c>
      <c r="G167" s="215" t="s">
        <v>65</v>
      </c>
      <c r="H167" s="240">
        <v>5.6999999999999998E-4</v>
      </c>
      <c r="I167" s="230">
        <f>(SUM('1.  LRAMVA Summary'!D$54:D$80)+SUM('1.  LRAMVA Summary'!D$81:D$82)*(MONTH($E167)-1)/12)*$H167</f>
        <v>13.059360915000001</v>
      </c>
      <c r="J167" s="230">
        <f>(SUM('1.  LRAMVA Summary'!E$54:E$80)+SUM('1.  LRAMVA Summary'!E$81:E$82)*(MONTH($E167)-1)/12)*$H167</f>
        <v>8.2539735916799977</v>
      </c>
      <c r="K167" s="230">
        <f>(SUM('1.  LRAMVA Summary'!F$54:F$80)+SUM('1.  LRAMVA Summary'!F$81:F$82)*(MONTH($E167)-1)/12)*$H167</f>
        <v>-6.4253099519999983</v>
      </c>
      <c r="L167" s="230">
        <f>(SUM('1.  LRAMVA Summary'!G$54:G$80)+SUM('1.  LRAMVA Summary'!G$81:G$82)*(MONTH($E167)-1)/12)*$H167</f>
        <v>10.706213918520003</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25.594238473200004</v>
      </c>
    </row>
    <row r="168" spans="2:23">
      <c r="E168" s="214">
        <v>44287</v>
      </c>
      <c r="F168" s="214" t="s">
        <v>730</v>
      </c>
      <c r="G168" s="215" t="s">
        <v>66</v>
      </c>
      <c r="H168" s="240">
        <v>5.6999999999999998E-4</v>
      </c>
      <c r="I168" s="230">
        <f>(SUM('1.  LRAMVA Summary'!D$54:D$80)+SUM('1.  LRAMVA Summary'!D$81:D$82)*(MONTH($E168)-1)/12)*$H168</f>
        <v>13.059360915000001</v>
      </c>
      <c r="J168" s="230">
        <f>(SUM('1.  LRAMVA Summary'!E$54:E$80)+SUM('1.  LRAMVA Summary'!E$81:E$82)*(MONTH($E168)-1)/12)*$H168</f>
        <v>8.2539735916799977</v>
      </c>
      <c r="K168" s="230">
        <f>(SUM('1.  LRAMVA Summary'!F$54:F$80)+SUM('1.  LRAMVA Summary'!F$81:F$82)*(MONTH($E168)-1)/12)*$H168</f>
        <v>-6.4253099519999983</v>
      </c>
      <c r="L168" s="230">
        <f>(SUM('1.  LRAMVA Summary'!G$54:G$80)+SUM('1.  LRAMVA Summary'!G$81:G$82)*(MONTH($E168)-1)/12)*$H168</f>
        <v>10.706213918520003</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25.594238473200004</v>
      </c>
    </row>
    <row r="169" spans="2:23">
      <c r="E169" s="214">
        <v>44317</v>
      </c>
      <c r="F169" s="214" t="s">
        <v>730</v>
      </c>
      <c r="G169" s="215" t="s">
        <v>66</v>
      </c>
      <c r="H169" s="240">
        <v>5.6999999999999998E-4</v>
      </c>
      <c r="I169" s="230">
        <f>(SUM('1.  LRAMVA Summary'!D$54:D$80)+SUM('1.  LRAMVA Summary'!D$81:D$82)*(MONTH($E169)-1)/12)*$H169</f>
        <v>13.059360915000001</v>
      </c>
      <c r="J169" s="230">
        <f>(SUM('1.  LRAMVA Summary'!E$54:E$80)+SUM('1.  LRAMVA Summary'!E$81:E$82)*(MONTH($E169)-1)/12)*$H169</f>
        <v>8.2539735916799977</v>
      </c>
      <c r="K169" s="230">
        <f>(SUM('1.  LRAMVA Summary'!F$54:F$80)+SUM('1.  LRAMVA Summary'!F$81:F$82)*(MONTH($E169)-1)/12)*$H169</f>
        <v>-6.4253099519999983</v>
      </c>
      <c r="L169" s="230">
        <f>(SUM('1.  LRAMVA Summary'!G$54:G$80)+SUM('1.  LRAMVA Summary'!G$81:G$82)*(MONTH($E169)-1)/12)*$H169</f>
        <v>10.706213918520003</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25.594238473200004</v>
      </c>
    </row>
    <row r="170" spans="2:23">
      <c r="E170" s="214">
        <v>44348</v>
      </c>
      <c r="F170" s="214" t="s">
        <v>730</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730</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730</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730</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730</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730</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730</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 thickBot="1">
      <c r="E177" s="216" t="s">
        <v>725</v>
      </c>
      <c r="F177" s="216"/>
      <c r="G177" s="217"/>
      <c r="H177" s="218"/>
      <c r="I177" s="219">
        <f>SUM(I164:I176)</f>
        <v>1416.6566985156262</v>
      </c>
      <c r="J177" s="219">
        <f>SUM(J164:J176)</f>
        <v>995.36901084077954</v>
      </c>
      <c r="K177" s="219">
        <f t="shared" ref="K177:V177" si="97">SUM(K164:K176)</f>
        <v>-861.34746608029945</v>
      </c>
      <c r="L177" s="219">
        <f t="shared" si="97"/>
        <v>1755.4511579336418</v>
      </c>
      <c r="M177" s="219">
        <f t="shared" si="97"/>
        <v>0</v>
      </c>
      <c r="N177" s="219">
        <f t="shared" si="97"/>
        <v>0</v>
      </c>
      <c r="O177" s="219">
        <f t="shared" si="97"/>
        <v>0</v>
      </c>
      <c r="P177" s="219">
        <f t="shared" si="97"/>
        <v>0</v>
      </c>
      <c r="Q177" s="219">
        <f t="shared" si="97"/>
        <v>0</v>
      </c>
      <c r="R177" s="219">
        <f t="shared" si="97"/>
        <v>0</v>
      </c>
      <c r="S177" s="219">
        <f t="shared" si="97"/>
        <v>0</v>
      </c>
      <c r="T177" s="219">
        <f t="shared" si="97"/>
        <v>0</v>
      </c>
      <c r="U177" s="219">
        <f t="shared" si="97"/>
        <v>0</v>
      </c>
      <c r="V177" s="219">
        <f t="shared" si="97"/>
        <v>0</v>
      </c>
      <c r="W177" s="219">
        <f>SUM(W164:W176)</f>
        <v>3306.1294012097451</v>
      </c>
    </row>
    <row r="178" spans="5:23" ht="1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726</v>
      </c>
      <c r="F179" s="225"/>
      <c r="G179" s="226"/>
      <c r="H179" s="227"/>
      <c r="I179" s="228">
        <f>I177+I178</f>
        <v>1416.6566985156262</v>
      </c>
      <c r="J179" s="228">
        <f t="shared" ref="J179:U179" si="98">J177+J178</f>
        <v>995.36901084077954</v>
      </c>
      <c r="K179" s="228">
        <f t="shared" si="98"/>
        <v>-861.34746608029945</v>
      </c>
      <c r="L179" s="228">
        <f t="shared" si="98"/>
        <v>1755.4511579336418</v>
      </c>
      <c r="M179" s="228">
        <f t="shared" si="98"/>
        <v>0</v>
      </c>
      <c r="N179" s="228">
        <f t="shared" si="98"/>
        <v>0</v>
      </c>
      <c r="O179" s="228">
        <f t="shared" si="98"/>
        <v>0</v>
      </c>
      <c r="P179" s="228">
        <f t="shared" si="98"/>
        <v>0</v>
      </c>
      <c r="Q179" s="228">
        <f t="shared" si="98"/>
        <v>0</v>
      </c>
      <c r="R179" s="228">
        <f t="shared" si="98"/>
        <v>0</v>
      </c>
      <c r="S179" s="228">
        <f t="shared" si="98"/>
        <v>0</v>
      </c>
      <c r="T179" s="228">
        <f t="shared" si="98"/>
        <v>0</v>
      </c>
      <c r="U179" s="228">
        <f t="shared" si="98"/>
        <v>0</v>
      </c>
      <c r="V179" s="228">
        <f>V177+V178</f>
        <v>0</v>
      </c>
      <c r="W179" s="228">
        <f>W177+W178</f>
        <v>3306.1294012097451</v>
      </c>
    </row>
    <row r="180" spans="5:23">
      <c r="E180" s="214">
        <v>44562</v>
      </c>
      <c r="F180" s="214" t="s">
        <v>731</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731</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731</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731</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731</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731</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731</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731</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731</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731</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731</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731</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727</v>
      </c>
      <c r="F192" s="216"/>
      <c r="G192" s="217"/>
      <c r="H192" s="218"/>
      <c r="I192" s="219">
        <f>SUM(I179:I191)</f>
        <v>1416.6566985156262</v>
      </c>
      <c r="J192" s="219">
        <f>SUM(J179:J191)</f>
        <v>995.36901084077954</v>
      </c>
      <c r="K192" s="219">
        <f t="shared" ref="K192:V192" si="100">SUM(K179:K191)</f>
        <v>-861.34746608029945</v>
      </c>
      <c r="L192" s="219">
        <f t="shared" si="100"/>
        <v>1755.4511579336418</v>
      </c>
      <c r="M192" s="219">
        <f t="shared" si="100"/>
        <v>0</v>
      </c>
      <c r="N192" s="219">
        <f t="shared" si="100"/>
        <v>0</v>
      </c>
      <c r="O192" s="219">
        <f t="shared" si="100"/>
        <v>0</v>
      </c>
      <c r="P192" s="219">
        <f t="shared" si="100"/>
        <v>0</v>
      </c>
      <c r="Q192" s="219">
        <f t="shared" si="100"/>
        <v>0</v>
      </c>
      <c r="R192" s="219">
        <f t="shared" si="100"/>
        <v>0</v>
      </c>
      <c r="S192" s="219">
        <f t="shared" si="100"/>
        <v>0</v>
      </c>
      <c r="T192" s="219">
        <f t="shared" si="100"/>
        <v>0</v>
      </c>
      <c r="U192" s="219">
        <f t="shared" si="100"/>
        <v>0</v>
      </c>
      <c r="V192" s="219">
        <f t="shared" si="100"/>
        <v>0</v>
      </c>
      <c r="W192" s="219">
        <f>SUM(W179:W191)</f>
        <v>3306.1294012097451</v>
      </c>
    </row>
    <row r="193" spans="5:23" ht="1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728</v>
      </c>
      <c r="F194" s="225"/>
      <c r="G194" s="226"/>
      <c r="H194" s="227"/>
      <c r="I194" s="228">
        <f>I192+I193</f>
        <v>1416.6566985156262</v>
      </c>
      <c r="J194" s="228">
        <f t="shared" ref="J194:U194" si="101">J192+J193</f>
        <v>995.36901084077954</v>
      </c>
      <c r="K194" s="228">
        <f t="shared" si="101"/>
        <v>-861.34746608029945</v>
      </c>
      <c r="L194" s="228">
        <f t="shared" si="101"/>
        <v>1755.4511579336418</v>
      </c>
      <c r="M194" s="228">
        <f t="shared" si="101"/>
        <v>0</v>
      </c>
      <c r="N194" s="228">
        <f t="shared" si="101"/>
        <v>0</v>
      </c>
      <c r="O194" s="228">
        <f t="shared" si="101"/>
        <v>0</v>
      </c>
      <c r="P194" s="228">
        <f t="shared" si="101"/>
        <v>0</v>
      </c>
      <c r="Q194" s="228">
        <f t="shared" si="101"/>
        <v>0</v>
      </c>
      <c r="R194" s="228">
        <f t="shared" si="101"/>
        <v>0</v>
      </c>
      <c r="S194" s="228">
        <f t="shared" si="101"/>
        <v>0</v>
      </c>
      <c r="T194" s="228">
        <f t="shared" si="101"/>
        <v>0</v>
      </c>
      <c r="U194" s="228">
        <f t="shared" si="101"/>
        <v>0</v>
      </c>
      <c r="V194" s="228">
        <f>V192+V193</f>
        <v>0</v>
      </c>
      <c r="W194" s="228">
        <f>W192+W193</f>
        <v>3306.1294012097451</v>
      </c>
    </row>
    <row r="195" spans="5:23">
      <c r="E195" s="214">
        <v>44927</v>
      </c>
      <c r="F195" s="214" t="s">
        <v>732</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732</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732</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732</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732</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732</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732</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732</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732</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732</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732</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732</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729</v>
      </c>
      <c r="F207" s="216"/>
      <c r="G207" s="217"/>
      <c r="H207" s="218"/>
      <c r="I207" s="219">
        <f>SUM(I194:I206)</f>
        <v>1416.6566985156262</v>
      </c>
      <c r="J207" s="219">
        <f>SUM(J194:J206)</f>
        <v>995.36901084077954</v>
      </c>
      <c r="K207" s="219">
        <f t="shared" ref="K207:V207" si="103">SUM(K194:K206)</f>
        <v>-861.34746608029945</v>
      </c>
      <c r="L207" s="219">
        <f t="shared" si="103"/>
        <v>1755.4511579336418</v>
      </c>
      <c r="M207" s="219">
        <f t="shared" si="103"/>
        <v>0</v>
      </c>
      <c r="N207" s="219">
        <f t="shared" si="103"/>
        <v>0</v>
      </c>
      <c r="O207" s="219">
        <f t="shared" si="103"/>
        <v>0</v>
      </c>
      <c r="P207" s="219">
        <f t="shared" si="103"/>
        <v>0</v>
      </c>
      <c r="Q207" s="219">
        <f t="shared" si="103"/>
        <v>0</v>
      </c>
      <c r="R207" s="219">
        <f t="shared" si="103"/>
        <v>0</v>
      </c>
      <c r="S207" s="219">
        <f t="shared" si="103"/>
        <v>0</v>
      </c>
      <c r="T207" s="219">
        <f t="shared" si="103"/>
        <v>0</v>
      </c>
      <c r="U207" s="219">
        <f t="shared" si="103"/>
        <v>0</v>
      </c>
      <c r="V207" s="219">
        <f t="shared" si="103"/>
        <v>0</v>
      </c>
      <c r="W207" s="219">
        <f>SUM(W194:W206)</f>
        <v>3306.1294012097451</v>
      </c>
    </row>
    <row r="208" spans="5:23" ht="1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747</v>
      </c>
      <c r="F209" s="225"/>
      <c r="G209" s="226"/>
      <c r="H209" s="227"/>
      <c r="I209" s="228">
        <f>I207+I208</f>
        <v>1416.6566985156262</v>
      </c>
      <c r="J209" s="228">
        <f t="shared" ref="J209:U209" si="104">J207+J208</f>
        <v>995.36901084077954</v>
      </c>
      <c r="K209" s="228">
        <f t="shared" si="104"/>
        <v>-861.34746608029945</v>
      </c>
      <c r="L209" s="228">
        <f t="shared" si="104"/>
        <v>1755.4511579336418</v>
      </c>
      <c r="M209" s="228">
        <f t="shared" si="104"/>
        <v>0</v>
      </c>
      <c r="N209" s="228">
        <f t="shared" si="104"/>
        <v>0</v>
      </c>
      <c r="O209" s="228">
        <f t="shared" si="104"/>
        <v>0</v>
      </c>
      <c r="P209" s="228">
        <f t="shared" si="104"/>
        <v>0</v>
      </c>
      <c r="Q209" s="228">
        <f t="shared" si="104"/>
        <v>0</v>
      </c>
      <c r="R209" s="228">
        <f t="shared" si="104"/>
        <v>0</v>
      </c>
      <c r="S209" s="228">
        <f t="shared" si="104"/>
        <v>0</v>
      </c>
      <c r="T209" s="228">
        <f t="shared" si="104"/>
        <v>0</v>
      </c>
      <c r="U209" s="228">
        <f t="shared" si="104"/>
        <v>0</v>
      </c>
      <c r="V209" s="228">
        <f>V207+V208</f>
        <v>0</v>
      </c>
      <c r="W209" s="228">
        <f>W207+W208</f>
        <v>3306.1294012097451</v>
      </c>
    </row>
    <row r="210" spans="5:23">
      <c r="E210" s="214">
        <v>45292</v>
      </c>
      <c r="F210" s="214" t="s">
        <v>751</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751</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751</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751</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751</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751</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751</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751</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751</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751</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751</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751</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749</v>
      </c>
      <c r="F222" s="216"/>
      <c r="G222" s="217"/>
      <c r="H222" s="218"/>
      <c r="I222" s="219">
        <f>SUM(I209:I221)</f>
        <v>1416.6566985156262</v>
      </c>
      <c r="J222" s="219">
        <f>SUM(J209:J221)</f>
        <v>995.36901084077954</v>
      </c>
      <c r="K222" s="219">
        <f t="shared" ref="K222:V222" si="106">SUM(K209:K221)</f>
        <v>-861.34746608029945</v>
      </c>
      <c r="L222" s="219">
        <f t="shared" si="106"/>
        <v>1755.4511579336418</v>
      </c>
      <c r="M222" s="219">
        <f t="shared" si="106"/>
        <v>0</v>
      </c>
      <c r="N222" s="219">
        <f t="shared" si="106"/>
        <v>0</v>
      </c>
      <c r="O222" s="219">
        <f t="shared" si="106"/>
        <v>0</v>
      </c>
      <c r="P222" s="219">
        <f t="shared" si="106"/>
        <v>0</v>
      </c>
      <c r="Q222" s="219">
        <f t="shared" si="106"/>
        <v>0</v>
      </c>
      <c r="R222" s="219">
        <f t="shared" si="106"/>
        <v>0</v>
      </c>
      <c r="S222" s="219">
        <f t="shared" si="106"/>
        <v>0</v>
      </c>
      <c r="T222" s="219">
        <f t="shared" si="106"/>
        <v>0</v>
      </c>
      <c r="U222" s="219">
        <f t="shared" si="106"/>
        <v>0</v>
      </c>
      <c r="V222" s="219">
        <f t="shared" si="106"/>
        <v>0</v>
      </c>
      <c r="W222" s="219">
        <f>SUM(W209:W221)</f>
        <v>3306.1294012097451</v>
      </c>
    </row>
    <row r="223" spans="5:23" ht="1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748</v>
      </c>
      <c r="F224" s="225"/>
      <c r="G224" s="226"/>
      <c r="H224" s="227"/>
      <c r="I224" s="228">
        <f>I222+I223</f>
        <v>1416.6566985156262</v>
      </c>
      <c r="J224" s="228">
        <f t="shared" ref="J224:U224" si="107">J222+J223</f>
        <v>995.36901084077954</v>
      </c>
      <c r="K224" s="228">
        <f t="shared" si="107"/>
        <v>-861.34746608029945</v>
      </c>
      <c r="L224" s="228">
        <f t="shared" si="107"/>
        <v>1755.4511579336418</v>
      </c>
      <c r="M224" s="228">
        <f t="shared" si="107"/>
        <v>0</v>
      </c>
      <c r="N224" s="228">
        <f t="shared" si="107"/>
        <v>0</v>
      </c>
      <c r="O224" s="228">
        <f t="shared" si="107"/>
        <v>0</v>
      </c>
      <c r="P224" s="228">
        <f t="shared" si="107"/>
        <v>0</v>
      </c>
      <c r="Q224" s="228">
        <f t="shared" si="107"/>
        <v>0</v>
      </c>
      <c r="R224" s="228">
        <f t="shared" si="107"/>
        <v>0</v>
      </c>
      <c r="S224" s="228">
        <f t="shared" si="107"/>
        <v>0</v>
      </c>
      <c r="T224" s="228">
        <f t="shared" si="107"/>
        <v>0</v>
      </c>
      <c r="U224" s="228">
        <f t="shared" si="107"/>
        <v>0</v>
      </c>
      <c r="V224" s="228">
        <f>V222+V223</f>
        <v>0</v>
      </c>
      <c r="W224" s="228">
        <f>W222+W223</f>
        <v>3306.1294012097451</v>
      </c>
    </row>
    <row r="225" spans="5:23">
      <c r="E225" s="214">
        <v>45658</v>
      </c>
      <c r="F225" s="214" t="s">
        <v>752</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752</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752</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752</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752</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752</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752</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752</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752</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752</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752</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752</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750</v>
      </c>
      <c r="F237" s="216"/>
      <c r="G237" s="217"/>
      <c r="H237" s="218"/>
      <c r="I237" s="219">
        <f>SUM(I224:I236)</f>
        <v>1416.6566985156262</v>
      </c>
      <c r="J237" s="219">
        <f>SUM(J224:J236)</f>
        <v>995.36901084077954</v>
      </c>
      <c r="K237" s="219">
        <f t="shared" ref="K237:U237" si="109">SUM(K224:K236)</f>
        <v>-861.34746608029945</v>
      </c>
      <c r="L237" s="219">
        <f t="shared" si="109"/>
        <v>1755.4511579336418</v>
      </c>
      <c r="M237" s="219">
        <f>SUM(M224:M236)</f>
        <v>0</v>
      </c>
      <c r="N237" s="219">
        <f t="shared" si="109"/>
        <v>0</v>
      </c>
      <c r="O237" s="219">
        <f t="shared" si="109"/>
        <v>0</v>
      </c>
      <c r="P237" s="219">
        <f t="shared" si="109"/>
        <v>0</v>
      </c>
      <c r="Q237" s="219">
        <f t="shared" si="109"/>
        <v>0</v>
      </c>
      <c r="R237" s="219">
        <f t="shared" si="109"/>
        <v>0</v>
      </c>
      <c r="S237" s="219">
        <f t="shared" si="109"/>
        <v>0</v>
      </c>
      <c r="T237" s="219">
        <f t="shared" si="109"/>
        <v>0</v>
      </c>
      <c r="U237" s="219">
        <f t="shared" si="109"/>
        <v>0</v>
      </c>
      <c r="V237" s="219">
        <f>SUM(V224:V236)</f>
        <v>0</v>
      </c>
      <c r="W237" s="219">
        <f>SUM(W224:W236)</f>
        <v>3306.1294012097451</v>
      </c>
    </row>
    <row r="238" spans="5:23" ht="1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W122"/>
  <sheetViews>
    <sheetView topLeftCell="A34" zoomScale="90" zoomScaleNormal="90" workbookViewId="0">
      <selection activeCell="AS42" sqref="AS42"/>
    </sheetView>
  </sheetViews>
  <sheetFormatPr defaultColWidth="9.109375" defaultRowHeight="14.4" outlineLevelRow="1"/>
  <cols>
    <col min="1" max="1" width="5.88671875" style="12" customWidth="1"/>
    <col min="2" max="2" width="24.33203125" style="12" customWidth="1"/>
    <col min="3" max="3" width="11.44140625" style="12" customWidth="1"/>
    <col min="4" max="4" width="37.5546875" style="12" customWidth="1"/>
    <col min="5" max="5" width="35.109375" style="12" bestFit="1" customWidth="1"/>
    <col min="6" max="6" width="26.5546875" style="12" customWidth="1"/>
    <col min="7" max="7" width="17" style="12" customWidth="1"/>
    <col min="8" max="8" width="19.44140625" style="12" customWidth="1"/>
    <col min="9" max="10" width="23" style="634" customWidth="1"/>
    <col min="11" max="11" width="2" style="16" customWidth="1"/>
    <col min="12" max="41" width="9.109375" style="12"/>
    <col min="42" max="42" width="2.109375" style="12" customWidth="1"/>
    <col min="43" max="43" width="12.5546875" style="12" customWidth="1"/>
    <col min="44" max="64" width="12" style="12" bestFit="1" customWidth="1"/>
    <col min="65" max="72" width="9.109375" style="12"/>
    <col min="73" max="73" width="9.109375" style="16"/>
    <col min="74" max="16384" width="9.10937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 thickBot="1">
      <c r="I11" s="12"/>
      <c r="J11" s="12"/>
    </row>
    <row r="12" spans="2:73" s="9" customFormat="1" ht="25.5" customHeight="1" outlineLevel="1" thickBot="1">
      <c r="B12" s="119" t="s">
        <v>171</v>
      </c>
      <c r="D12" s="126" t="s">
        <v>175</v>
      </c>
      <c r="E12" s="17"/>
      <c r="F12" s="177"/>
      <c r="G12" s="178"/>
      <c r="H12" s="179"/>
      <c r="K12" s="179"/>
      <c r="L12" s="177"/>
      <c r="M12" s="177"/>
      <c r="N12" s="177"/>
      <c r="O12" s="177"/>
      <c r="P12" s="177"/>
      <c r="Q12" s="180"/>
    </row>
    <row r="13" spans="2:73" s="9" customFormat="1" ht="25.5" customHeight="1" outlineLevel="1" thickBot="1">
      <c r="B13" s="550"/>
      <c r="D13" s="636" t="s">
        <v>406</v>
      </c>
      <c r="E13" s="17"/>
      <c r="F13" s="177"/>
      <c r="G13" s="178"/>
      <c r="H13" s="179"/>
      <c r="K13" s="179"/>
      <c r="L13" s="177"/>
      <c r="M13" s="177"/>
      <c r="N13" s="177"/>
      <c r="O13" s="177"/>
      <c r="P13" s="177"/>
      <c r="Q13" s="180"/>
    </row>
    <row r="14" spans="2:73" ht="30" customHeight="1" outlineLevel="1" thickBot="1">
      <c r="B14" s="90"/>
      <c r="D14" s="609" t="s">
        <v>552</v>
      </c>
      <c r="I14" s="12"/>
      <c r="J14" s="12"/>
      <c r="BU14" s="12"/>
    </row>
    <row r="15" spans="2:73" ht="26.25" customHeight="1" outlineLevel="1">
      <c r="C15" s="90"/>
      <c r="I15" s="12"/>
      <c r="J15" s="12"/>
    </row>
    <row r="16" spans="2:73" ht="23.25" customHeight="1" outlineLevel="1">
      <c r="B16" s="116" t="s">
        <v>505</v>
      </c>
      <c r="C16" s="90"/>
      <c r="D16" s="614" t="s">
        <v>612</v>
      </c>
      <c r="E16" s="604"/>
      <c r="F16" s="604"/>
      <c r="G16" s="615"/>
      <c r="H16" s="604"/>
      <c r="I16" s="604"/>
      <c r="J16" s="604"/>
      <c r="K16" s="639"/>
      <c r="L16" s="604"/>
      <c r="M16" s="604"/>
      <c r="N16" s="604"/>
      <c r="O16" s="604"/>
      <c r="P16" s="604"/>
      <c r="Q16" s="604"/>
      <c r="R16" s="604"/>
      <c r="S16" s="604"/>
      <c r="T16" s="604"/>
      <c r="U16" s="604"/>
      <c r="V16" s="604"/>
      <c r="W16" s="604"/>
      <c r="X16" s="604"/>
      <c r="Y16" s="604"/>
      <c r="Z16" s="604"/>
      <c r="AA16" s="604"/>
      <c r="AB16" s="604"/>
      <c r="AC16" s="604"/>
      <c r="AD16" s="604"/>
      <c r="AE16" s="604"/>
      <c r="AF16" s="604"/>
      <c r="AG16" s="604"/>
    </row>
    <row r="17" spans="2:73" ht="23.25" customHeight="1" outlineLevel="1">
      <c r="B17" s="689" t="s">
        <v>606</v>
      </c>
      <c r="C17" s="90"/>
      <c r="D17" s="610" t="s">
        <v>584</v>
      </c>
      <c r="E17" s="604"/>
      <c r="F17" s="604"/>
      <c r="G17" s="615"/>
      <c r="H17" s="604"/>
      <c r="I17" s="604"/>
      <c r="J17" s="604"/>
      <c r="K17" s="639"/>
      <c r="L17" s="604"/>
      <c r="M17" s="604"/>
      <c r="N17" s="604"/>
      <c r="O17" s="604"/>
      <c r="P17" s="604"/>
      <c r="Q17" s="604"/>
      <c r="R17" s="604"/>
      <c r="S17" s="604"/>
      <c r="T17" s="604"/>
      <c r="U17" s="604"/>
      <c r="V17" s="604"/>
      <c r="W17" s="604"/>
      <c r="X17" s="604"/>
      <c r="Y17" s="604"/>
      <c r="Z17" s="604"/>
      <c r="AA17" s="604"/>
      <c r="AB17" s="604"/>
      <c r="AC17" s="604"/>
      <c r="AD17" s="604"/>
      <c r="AE17" s="604"/>
      <c r="AF17" s="604"/>
      <c r="AG17" s="604"/>
    </row>
    <row r="18" spans="2:73" ht="23.25" customHeight="1" outlineLevel="1">
      <c r="C18" s="90"/>
      <c r="D18" s="610" t="s">
        <v>619</v>
      </c>
      <c r="E18" s="604"/>
      <c r="F18" s="604"/>
      <c r="G18" s="615"/>
      <c r="H18" s="604"/>
      <c r="I18" s="604"/>
      <c r="J18" s="604"/>
      <c r="K18" s="639"/>
      <c r="L18" s="604"/>
      <c r="M18" s="604"/>
      <c r="N18" s="604"/>
      <c r="O18" s="604"/>
      <c r="P18" s="604"/>
      <c r="Q18" s="604"/>
      <c r="R18" s="604"/>
      <c r="S18" s="604"/>
      <c r="T18" s="604"/>
      <c r="U18" s="604"/>
      <c r="V18" s="604"/>
      <c r="W18" s="604"/>
      <c r="X18" s="604"/>
      <c r="Y18" s="604"/>
      <c r="Z18" s="604"/>
      <c r="AA18" s="604"/>
      <c r="AB18" s="604"/>
      <c r="AC18" s="604"/>
      <c r="AD18" s="604"/>
      <c r="AE18" s="604"/>
      <c r="AF18" s="604"/>
      <c r="AG18" s="604"/>
    </row>
    <row r="19" spans="2:73" ht="23.25" customHeight="1" outlineLevel="1">
      <c r="C19" s="90"/>
      <c r="D19" s="610" t="s">
        <v>618</v>
      </c>
      <c r="E19" s="604"/>
      <c r="F19" s="604"/>
      <c r="G19" s="615"/>
      <c r="H19" s="604"/>
      <c r="I19" s="604"/>
      <c r="J19" s="604"/>
      <c r="K19" s="639"/>
      <c r="L19" s="604"/>
      <c r="M19" s="604"/>
      <c r="N19" s="604"/>
      <c r="O19" s="604"/>
      <c r="P19" s="604"/>
      <c r="Q19" s="604"/>
      <c r="R19" s="604"/>
      <c r="S19" s="604"/>
      <c r="T19" s="604"/>
      <c r="U19" s="604"/>
      <c r="V19" s="604"/>
      <c r="W19" s="604"/>
      <c r="X19" s="604"/>
      <c r="Y19" s="604"/>
      <c r="Z19" s="604"/>
      <c r="AA19" s="604"/>
      <c r="AB19" s="604"/>
      <c r="AC19" s="604"/>
      <c r="AD19" s="604"/>
      <c r="AE19" s="604"/>
      <c r="AF19" s="604"/>
      <c r="AG19" s="604"/>
    </row>
    <row r="20" spans="2:73" ht="23.25" customHeight="1" outlineLevel="1">
      <c r="C20" s="90"/>
      <c r="D20" s="610" t="s">
        <v>620</v>
      </c>
      <c r="E20" s="604"/>
      <c r="F20" s="604"/>
      <c r="G20" s="615"/>
      <c r="H20" s="604"/>
      <c r="I20" s="604"/>
      <c r="J20" s="604"/>
      <c r="K20" s="639"/>
      <c r="L20" s="604"/>
      <c r="M20" s="604"/>
      <c r="N20" s="604"/>
      <c r="O20" s="604"/>
      <c r="P20" s="604"/>
      <c r="Q20" s="604"/>
      <c r="R20" s="604"/>
      <c r="S20" s="604"/>
      <c r="T20" s="604"/>
      <c r="U20" s="604"/>
      <c r="V20" s="604"/>
      <c r="W20" s="604"/>
      <c r="X20" s="604"/>
      <c r="Y20" s="604"/>
      <c r="Z20" s="604"/>
      <c r="AA20" s="604"/>
      <c r="AB20" s="604"/>
      <c r="AC20" s="604"/>
      <c r="AD20" s="604"/>
      <c r="AE20" s="604"/>
      <c r="AF20" s="604"/>
      <c r="AG20" s="604"/>
    </row>
    <row r="21" spans="2:73" ht="23.25" customHeight="1" outlineLevel="1">
      <c r="C21" s="90"/>
      <c r="D21" s="702" t="s">
        <v>630</v>
      </c>
      <c r="E21" s="604"/>
      <c r="F21" s="604"/>
      <c r="G21" s="615"/>
      <c r="H21" s="604"/>
      <c r="I21" s="604"/>
      <c r="J21" s="604"/>
      <c r="K21" s="639"/>
      <c r="L21" s="604"/>
      <c r="M21" s="604"/>
      <c r="N21" s="604"/>
      <c r="O21" s="604"/>
      <c r="P21" s="604"/>
      <c r="Q21" s="604"/>
      <c r="R21" s="604"/>
      <c r="S21" s="604"/>
      <c r="T21" s="604"/>
      <c r="U21" s="604"/>
      <c r="V21" s="604"/>
      <c r="W21" s="604"/>
      <c r="X21" s="604"/>
      <c r="Y21" s="604"/>
      <c r="Z21" s="604"/>
      <c r="AA21" s="604"/>
      <c r="AB21" s="604"/>
      <c r="AC21" s="604"/>
      <c r="AD21" s="604"/>
      <c r="AE21" s="604"/>
      <c r="AF21" s="604"/>
      <c r="AG21" s="604"/>
    </row>
    <row r="22" spans="2:73">
      <c r="I22" s="12"/>
      <c r="J22" s="12"/>
    </row>
    <row r="23" spans="2:73" ht="15.6">
      <c r="B23" s="182" t="s">
        <v>589</v>
      </c>
      <c r="H23" s="10"/>
      <c r="I23" s="10"/>
      <c r="J23" s="10"/>
    </row>
    <row r="24" spans="2:73" s="669" customFormat="1" ht="21" customHeight="1">
      <c r="B24" s="701" t="s">
        <v>593</v>
      </c>
      <c r="C24" s="893" t="s">
        <v>594</v>
      </c>
      <c r="D24" s="893"/>
      <c r="E24" s="893"/>
      <c r="F24" s="893"/>
      <c r="G24" s="893"/>
      <c r="H24" s="677" t="s">
        <v>591</v>
      </c>
      <c r="I24" s="677" t="s">
        <v>590</v>
      </c>
      <c r="J24" s="677" t="s">
        <v>592</v>
      </c>
      <c r="K24" s="668"/>
      <c r="L24" s="669" t="s">
        <v>594</v>
      </c>
      <c r="AQ24" s="669" t="s">
        <v>594</v>
      </c>
      <c r="BU24" s="668"/>
    </row>
    <row r="25" spans="2:73" s="250" customFormat="1" ht="49.5" customHeight="1">
      <c r="B25" s="245" t="s">
        <v>473</v>
      </c>
      <c r="C25" s="245" t="s">
        <v>211</v>
      </c>
      <c r="D25" s="627" t="s">
        <v>474</v>
      </c>
      <c r="E25" s="245" t="s">
        <v>208</v>
      </c>
      <c r="F25" s="245" t="s">
        <v>475</v>
      </c>
      <c r="G25" s="245" t="s">
        <v>476</v>
      </c>
      <c r="H25" s="627" t="s">
        <v>477</v>
      </c>
      <c r="I25" s="635" t="s">
        <v>582</v>
      </c>
      <c r="J25" s="642" t="s">
        <v>583</v>
      </c>
      <c r="K25" s="640"/>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0"/>
      <c r="I26" s="633"/>
      <c r="J26" s="633"/>
      <c r="K26" s="641"/>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813" customFormat="1" ht="15.6">
      <c r="B27" s="757" t="s">
        <v>29</v>
      </c>
      <c r="C27" s="757" t="s">
        <v>504</v>
      </c>
      <c r="D27" s="757" t="s">
        <v>767</v>
      </c>
      <c r="E27" s="757" t="s">
        <v>754</v>
      </c>
      <c r="F27" s="757"/>
      <c r="G27" s="757"/>
      <c r="H27" s="757">
        <v>2015</v>
      </c>
      <c r="I27" s="756" t="s">
        <v>576</v>
      </c>
      <c r="J27" s="756" t="s">
        <v>588</v>
      </c>
      <c r="K27" s="815"/>
      <c r="L27" s="816"/>
      <c r="M27" s="817"/>
      <c r="N27" s="817"/>
      <c r="O27" s="817"/>
      <c r="P27" s="817">
        <v>3</v>
      </c>
      <c r="Q27" s="817">
        <v>3</v>
      </c>
      <c r="R27" s="817">
        <v>3</v>
      </c>
      <c r="S27" s="817">
        <v>3</v>
      </c>
      <c r="T27" s="817">
        <v>3</v>
      </c>
      <c r="U27" s="817">
        <v>3</v>
      </c>
      <c r="V27" s="817">
        <v>3</v>
      </c>
      <c r="W27" s="817">
        <v>3</v>
      </c>
      <c r="X27" s="817">
        <v>3</v>
      </c>
      <c r="Y27" s="817">
        <v>3</v>
      </c>
      <c r="Z27" s="817">
        <v>3</v>
      </c>
      <c r="AA27" s="817">
        <v>3</v>
      </c>
      <c r="AB27" s="817">
        <v>3</v>
      </c>
      <c r="AC27" s="817">
        <v>3</v>
      </c>
      <c r="AD27" s="817">
        <v>3</v>
      </c>
      <c r="AE27" s="817">
        <v>3</v>
      </c>
      <c r="AF27" s="817">
        <v>1</v>
      </c>
      <c r="AG27" s="817">
        <v>1</v>
      </c>
      <c r="AH27" s="817">
        <v>1</v>
      </c>
      <c r="AI27" s="817">
        <v>1</v>
      </c>
      <c r="AJ27" s="817">
        <v>0</v>
      </c>
      <c r="AK27" s="817">
        <v>0</v>
      </c>
      <c r="AL27" s="817">
        <v>0</v>
      </c>
      <c r="AM27" s="817">
        <v>0</v>
      </c>
      <c r="AN27" s="817">
        <v>0</v>
      </c>
      <c r="AO27" s="817">
        <v>0</v>
      </c>
      <c r="AP27" s="815"/>
      <c r="AQ27" s="816"/>
      <c r="AR27" s="817"/>
      <c r="AS27" s="817"/>
      <c r="AT27" s="817"/>
      <c r="AU27" s="817">
        <v>49903</v>
      </c>
      <c r="AV27" s="817">
        <v>49448</v>
      </c>
      <c r="AW27" s="817">
        <v>49448</v>
      </c>
      <c r="AX27" s="817">
        <v>49448</v>
      </c>
      <c r="AY27" s="817">
        <v>49448</v>
      </c>
      <c r="AZ27" s="817">
        <v>49448</v>
      </c>
      <c r="BA27" s="817">
        <v>49448</v>
      </c>
      <c r="BB27" s="817">
        <v>49438</v>
      </c>
      <c r="BC27" s="817">
        <v>49438</v>
      </c>
      <c r="BD27" s="817">
        <v>49438</v>
      </c>
      <c r="BE27" s="817">
        <v>45611</v>
      </c>
      <c r="BF27" s="817">
        <v>45445</v>
      </c>
      <c r="BG27" s="817">
        <v>45445</v>
      </c>
      <c r="BH27" s="817">
        <v>45288</v>
      </c>
      <c r="BI27" s="817">
        <v>45288</v>
      </c>
      <c r="BJ27" s="817">
        <v>45268</v>
      </c>
      <c r="BK27" s="817">
        <v>16920</v>
      </c>
      <c r="BL27" s="817">
        <v>16920</v>
      </c>
      <c r="BM27" s="817">
        <v>16920</v>
      </c>
      <c r="BN27" s="817">
        <v>16920</v>
      </c>
      <c r="BO27" s="817"/>
      <c r="BP27" s="817"/>
      <c r="BQ27" s="817"/>
      <c r="BR27" s="817"/>
      <c r="BS27" s="817"/>
      <c r="BT27" s="817"/>
      <c r="BU27" s="812"/>
    </row>
    <row r="28" spans="2:73" s="17" customFormat="1" ht="15.6">
      <c r="B28" s="757" t="s">
        <v>29</v>
      </c>
      <c r="C28" s="691" t="s">
        <v>504</v>
      </c>
      <c r="D28" s="757" t="s">
        <v>96</v>
      </c>
      <c r="E28" s="691" t="s">
        <v>754</v>
      </c>
      <c r="F28" s="691"/>
      <c r="G28" s="691"/>
      <c r="H28" s="691">
        <v>2015</v>
      </c>
      <c r="I28" s="643" t="s">
        <v>576</v>
      </c>
      <c r="J28" s="643" t="s">
        <v>588</v>
      </c>
      <c r="K28" s="632"/>
      <c r="L28" s="695"/>
      <c r="M28" s="696"/>
      <c r="N28" s="696"/>
      <c r="O28" s="696"/>
      <c r="P28" s="817">
        <v>6</v>
      </c>
      <c r="Q28" s="817">
        <v>6</v>
      </c>
      <c r="R28" s="817">
        <v>6</v>
      </c>
      <c r="S28" s="817">
        <v>6</v>
      </c>
      <c r="T28" s="817">
        <v>6</v>
      </c>
      <c r="U28" s="817">
        <v>6</v>
      </c>
      <c r="V28" s="817">
        <v>6</v>
      </c>
      <c r="W28" s="817">
        <v>6</v>
      </c>
      <c r="X28" s="817">
        <v>6</v>
      </c>
      <c r="Y28" s="817">
        <v>6</v>
      </c>
      <c r="Z28" s="817">
        <v>5</v>
      </c>
      <c r="AA28" s="817">
        <v>5</v>
      </c>
      <c r="AB28" s="817">
        <v>5</v>
      </c>
      <c r="AC28" s="817">
        <v>5</v>
      </c>
      <c r="AD28" s="817">
        <v>5</v>
      </c>
      <c r="AE28" s="817">
        <v>5</v>
      </c>
      <c r="AF28" s="817">
        <v>2</v>
      </c>
      <c r="AG28" s="817">
        <v>2</v>
      </c>
      <c r="AH28" s="817">
        <v>2</v>
      </c>
      <c r="AI28" s="817">
        <v>2</v>
      </c>
      <c r="AJ28" s="817">
        <v>0</v>
      </c>
      <c r="AK28" s="817">
        <v>0</v>
      </c>
      <c r="AL28" s="817">
        <v>0</v>
      </c>
      <c r="AM28" s="817">
        <v>0</v>
      </c>
      <c r="AN28" s="817">
        <v>0</v>
      </c>
      <c r="AO28" s="817">
        <v>0</v>
      </c>
      <c r="AP28" s="632"/>
      <c r="AQ28" s="695"/>
      <c r="AR28" s="696"/>
      <c r="AS28" s="696"/>
      <c r="AT28" s="696"/>
      <c r="AU28" s="817">
        <v>92192</v>
      </c>
      <c r="AV28" s="817">
        <v>90553</v>
      </c>
      <c r="AW28" s="817">
        <v>90553</v>
      </c>
      <c r="AX28" s="817">
        <v>90553</v>
      </c>
      <c r="AY28" s="817">
        <v>90553</v>
      </c>
      <c r="AZ28" s="817">
        <v>90553</v>
      </c>
      <c r="BA28" s="817">
        <v>90553</v>
      </c>
      <c r="BB28" s="817">
        <v>90506</v>
      </c>
      <c r="BC28" s="817">
        <v>90506</v>
      </c>
      <c r="BD28" s="817">
        <v>90506</v>
      </c>
      <c r="BE28" s="817">
        <v>83459</v>
      </c>
      <c r="BF28" s="817">
        <v>79162</v>
      </c>
      <c r="BG28" s="817">
        <v>79162</v>
      </c>
      <c r="BH28" s="817">
        <v>77459</v>
      </c>
      <c r="BI28" s="817">
        <v>77459</v>
      </c>
      <c r="BJ28" s="817">
        <v>77279</v>
      </c>
      <c r="BK28" s="817">
        <v>28629</v>
      </c>
      <c r="BL28" s="817">
        <v>28629</v>
      </c>
      <c r="BM28" s="817">
        <v>28629</v>
      </c>
      <c r="BN28" s="817">
        <v>28629</v>
      </c>
      <c r="BO28" s="817"/>
      <c r="BP28" s="817"/>
      <c r="BQ28" s="817"/>
      <c r="BR28" s="817"/>
      <c r="BS28" s="817"/>
      <c r="BT28" s="817"/>
      <c r="BU28" s="16"/>
    </row>
    <row r="29" spans="2:73" s="17" customFormat="1" ht="16.5" customHeight="1">
      <c r="B29" s="691" t="s">
        <v>29</v>
      </c>
      <c r="C29" s="691" t="s">
        <v>504</v>
      </c>
      <c r="D29" s="757" t="s">
        <v>768</v>
      </c>
      <c r="E29" s="691" t="s">
        <v>754</v>
      </c>
      <c r="F29" s="691"/>
      <c r="G29" s="691"/>
      <c r="H29" s="691">
        <v>2015</v>
      </c>
      <c r="I29" s="643" t="s">
        <v>576</v>
      </c>
      <c r="J29" s="643" t="s">
        <v>588</v>
      </c>
      <c r="K29" s="632"/>
      <c r="L29" s="695"/>
      <c r="M29" s="696"/>
      <c r="N29" s="696"/>
      <c r="O29" s="696"/>
      <c r="P29" s="817">
        <v>2</v>
      </c>
      <c r="Q29" s="817">
        <v>2</v>
      </c>
      <c r="R29" s="817">
        <v>2</v>
      </c>
      <c r="S29" s="817">
        <v>1</v>
      </c>
      <c r="T29" s="817">
        <v>1</v>
      </c>
      <c r="U29" s="817">
        <v>0</v>
      </c>
      <c r="V29" s="817">
        <v>0</v>
      </c>
      <c r="W29" s="817">
        <v>0</v>
      </c>
      <c r="X29" s="817">
        <v>17</v>
      </c>
      <c r="Y29" s="817">
        <v>17</v>
      </c>
      <c r="Z29" s="817">
        <v>17</v>
      </c>
      <c r="AA29" s="817">
        <v>17</v>
      </c>
      <c r="AB29" s="817">
        <v>17</v>
      </c>
      <c r="AC29" s="817">
        <v>17</v>
      </c>
      <c r="AD29" s="817">
        <v>17</v>
      </c>
      <c r="AE29" s="817">
        <v>17</v>
      </c>
      <c r="AF29" s="817">
        <v>17</v>
      </c>
      <c r="AG29" s="817">
        <v>17</v>
      </c>
      <c r="AH29" s="817">
        <v>17</v>
      </c>
      <c r="AI29" s="817">
        <v>0</v>
      </c>
      <c r="AJ29" s="817">
        <v>0</v>
      </c>
      <c r="AK29" s="817">
        <v>0</v>
      </c>
      <c r="AL29" s="817">
        <v>0</v>
      </c>
      <c r="AM29" s="817">
        <v>0</v>
      </c>
      <c r="AN29" s="817">
        <v>0</v>
      </c>
      <c r="AO29" s="817">
        <v>0</v>
      </c>
      <c r="AP29" s="632"/>
      <c r="AQ29" s="695"/>
      <c r="AR29" s="696"/>
      <c r="AS29" s="696"/>
      <c r="AT29" s="696"/>
      <c r="AU29" s="817">
        <v>9575</v>
      </c>
      <c r="AV29" s="817">
        <v>9575</v>
      </c>
      <c r="AW29" s="817">
        <v>9575</v>
      </c>
      <c r="AX29" s="817">
        <v>9262</v>
      </c>
      <c r="AY29" s="817">
        <v>5698</v>
      </c>
      <c r="AZ29" s="817">
        <v>0</v>
      </c>
      <c r="BA29" s="817">
        <v>0</v>
      </c>
      <c r="BB29" s="817">
        <v>0</v>
      </c>
      <c r="BC29" s="817">
        <v>0</v>
      </c>
      <c r="BD29" s="817">
        <v>0</v>
      </c>
      <c r="BE29" s="817">
        <v>0</v>
      </c>
      <c r="BF29" s="817">
        <v>0</v>
      </c>
      <c r="BG29" s="817">
        <v>0</v>
      </c>
      <c r="BH29" s="817">
        <v>0</v>
      </c>
      <c r="BI29" s="817">
        <v>0</v>
      </c>
      <c r="BJ29" s="817">
        <v>0</v>
      </c>
      <c r="BK29" s="817">
        <v>0</v>
      </c>
      <c r="BL29" s="817">
        <v>0</v>
      </c>
      <c r="BM29" s="817">
        <v>0</v>
      </c>
      <c r="BN29" s="817">
        <v>0</v>
      </c>
      <c r="BO29" s="817"/>
      <c r="BP29" s="817"/>
      <c r="BQ29" s="817"/>
      <c r="BR29" s="817"/>
      <c r="BS29" s="817"/>
      <c r="BT29" s="817"/>
      <c r="BU29" s="16"/>
    </row>
    <row r="30" spans="2:73" s="17" customFormat="1" ht="15.6">
      <c r="B30" s="757" t="s">
        <v>29</v>
      </c>
      <c r="C30" s="691" t="s">
        <v>504</v>
      </c>
      <c r="D30" s="757" t="s">
        <v>675</v>
      </c>
      <c r="E30" s="691" t="s">
        <v>754</v>
      </c>
      <c r="F30" s="691"/>
      <c r="G30" s="691"/>
      <c r="H30" s="691">
        <v>2015</v>
      </c>
      <c r="I30" s="643" t="s">
        <v>576</v>
      </c>
      <c r="J30" s="643" t="s">
        <v>588</v>
      </c>
      <c r="K30" s="632"/>
      <c r="L30" s="695"/>
      <c r="M30" s="696"/>
      <c r="N30" s="696"/>
      <c r="O30" s="696"/>
      <c r="P30" s="817">
        <v>17</v>
      </c>
      <c r="Q30" s="817">
        <v>17</v>
      </c>
      <c r="R30" s="817">
        <v>17</v>
      </c>
      <c r="S30" s="817">
        <v>17</v>
      </c>
      <c r="T30" s="817">
        <v>17</v>
      </c>
      <c r="U30" s="817">
        <v>17</v>
      </c>
      <c r="V30" s="817">
        <v>17</v>
      </c>
      <c r="W30" s="817">
        <v>17</v>
      </c>
      <c r="X30" s="817">
        <v>17</v>
      </c>
      <c r="Y30" s="817">
        <v>17</v>
      </c>
      <c r="Z30" s="817">
        <v>17</v>
      </c>
      <c r="AA30" s="817">
        <v>17</v>
      </c>
      <c r="AB30" s="817">
        <v>17</v>
      </c>
      <c r="AC30" s="817">
        <v>17</v>
      </c>
      <c r="AD30" s="817">
        <v>17</v>
      </c>
      <c r="AE30" s="817">
        <v>17</v>
      </c>
      <c r="AF30" s="817">
        <v>17</v>
      </c>
      <c r="AG30" s="817">
        <v>17</v>
      </c>
      <c r="AH30" s="817">
        <v>17</v>
      </c>
      <c r="AI30" s="817">
        <v>0</v>
      </c>
      <c r="AJ30" s="817">
        <v>0</v>
      </c>
      <c r="AK30" s="817">
        <v>0</v>
      </c>
      <c r="AL30" s="817">
        <v>0</v>
      </c>
      <c r="AM30" s="817">
        <v>0</v>
      </c>
      <c r="AN30" s="817">
        <v>0</v>
      </c>
      <c r="AO30" s="817">
        <v>0</v>
      </c>
      <c r="AP30" s="632"/>
      <c r="AQ30" s="695"/>
      <c r="AR30" s="696"/>
      <c r="AS30" s="696"/>
      <c r="AT30" s="696"/>
      <c r="AU30" s="817">
        <v>35061</v>
      </c>
      <c r="AV30" s="817">
        <v>35061</v>
      </c>
      <c r="AW30" s="817">
        <v>35061</v>
      </c>
      <c r="AX30" s="817">
        <v>35061</v>
      </c>
      <c r="AY30" s="817">
        <v>35061</v>
      </c>
      <c r="AZ30" s="817">
        <v>35061</v>
      </c>
      <c r="BA30" s="817">
        <v>35061</v>
      </c>
      <c r="BB30" s="817">
        <v>35061</v>
      </c>
      <c r="BC30" s="817">
        <v>35061</v>
      </c>
      <c r="BD30" s="817">
        <v>35061</v>
      </c>
      <c r="BE30" s="817">
        <v>35061</v>
      </c>
      <c r="BF30" s="817">
        <v>35061</v>
      </c>
      <c r="BG30" s="817">
        <v>35061</v>
      </c>
      <c r="BH30" s="817">
        <v>35061</v>
      </c>
      <c r="BI30" s="817">
        <v>35061</v>
      </c>
      <c r="BJ30" s="817">
        <v>35061</v>
      </c>
      <c r="BK30" s="817">
        <v>35061</v>
      </c>
      <c r="BL30" s="817">
        <v>35061</v>
      </c>
      <c r="BM30" s="817">
        <v>34993</v>
      </c>
      <c r="BN30" s="817">
        <v>0</v>
      </c>
      <c r="BO30" s="817"/>
      <c r="BP30" s="817"/>
      <c r="BQ30" s="817"/>
      <c r="BR30" s="817"/>
      <c r="BS30" s="817"/>
      <c r="BT30" s="817"/>
      <c r="BU30" s="16"/>
    </row>
    <row r="31" spans="2:73" s="17" customFormat="1" ht="15.6">
      <c r="B31" s="691" t="s">
        <v>769</v>
      </c>
      <c r="C31" s="691" t="s">
        <v>504</v>
      </c>
      <c r="D31" s="691" t="s">
        <v>100</v>
      </c>
      <c r="E31" s="691" t="s">
        <v>754</v>
      </c>
      <c r="F31" s="691"/>
      <c r="G31" s="691"/>
      <c r="H31" s="691">
        <v>2015</v>
      </c>
      <c r="I31" s="643" t="s">
        <v>576</v>
      </c>
      <c r="J31" s="643" t="s">
        <v>588</v>
      </c>
      <c r="K31" s="632"/>
      <c r="L31" s="695"/>
      <c r="M31" s="696"/>
      <c r="N31" s="696"/>
      <c r="O31" s="696"/>
      <c r="P31" s="817">
        <v>1</v>
      </c>
      <c r="Q31" s="817">
        <v>1</v>
      </c>
      <c r="R31" s="817">
        <v>0</v>
      </c>
      <c r="S31" s="817">
        <v>0</v>
      </c>
      <c r="T31" s="817">
        <v>0</v>
      </c>
      <c r="U31" s="817">
        <v>0</v>
      </c>
      <c r="V31" s="817">
        <v>0</v>
      </c>
      <c r="W31" s="817">
        <v>0</v>
      </c>
      <c r="X31" s="817">
        <v>0</v>
      </c>
      <c r="Y31" s="817">
        <v>0</v>
      </c>
      <c r="Z31" s="817">
        <v>0</v>
      </c>
      <c r="AA31" s="817">
        <v>0</v>
      </c>
      <c r="AB31" s="817">
        <v>0</v>
      </c>
      <c r="AC31" s="817">
        <v>0</v>
      </c>
      <c r="AD31" s="817">
        <v>0</v>
      </c>
      <c r="AE31" s="817">
        <v>0</v>
      </c>
      <c r="AF31" s="817">
        <v>0</v>
      </c>
      <c r="AG31" s="817">
        <v>0</v>
      </c>
      <c r="AH31" s="817">
        <v>0</v>
      </c>
      <c r="AI31" s="817">
        <v>0</v>
      </c>
      <c r="AJ31" s="817">
        <v>0</v>
      </c>
      <c r="AK31" s="817">
        <v>0</v>
      </c>
      <c r="AL31" s="817">
        <v>0</v>
      </c>
      <c r="AM31" s="817">
        <v>0</v>
      </c>
      <c r="AN31" s="817">
        <v>0</v>
      </c>
      <c r="AO31" s="817">
        <v>0</v>
      </c>
      <c r="AP31" s="632"/>
      <c r="AQ31" s="695"/>
      <c r="AR31" s="696"/>
      <c r="AS31" s="696"/>
      <c r="AT31" s="696"/>
      <c r="AU31" s="817">
        <v>76066</v>
      </c>
      <c r="AV31" s="817">
        <v>76066</v>
      </c>
      <c r="AW31" s="817">
        <v>74697</v>
      </c>
      <c r="AX31" s="817">
        <v>74697</v>
      </c>
      <c r="AY31" s="817">
        <v>74697</v>
      </c>
      <c r="AZ31" s="817">
        <v>74697</v>
      </c>
      <c r="BA31" s="817">
        <v>74697</v>
      </c>
      <c r="BB31" s="817">
        <v>74697</v>
      </c>
      <c r="BC31" s="817">
        <v>74697</v>
      </c>
      <c r="BD31" s="817">
        <v>74697</v>
      </c>
      <c r="BE31" s="817">
        <v>74697</v>
      </c>
      <c r="BF31" s="817">
        <v>74697</v>
      </c>
      <c r="BG31" s="817"/>
      <c r="BH31" s="817"/>
      <c r="BI31" s="817"/>
      <c r="BJ31" s="817"/>
      <c r="BK31" s="817"/>
      <c r="BL31" s="817"/>
      <c r="BM31" s="817"/>
      <c r="BN31" s="817"/>
      <c r="BO31" s="817"/>
      <c r="BP31" s="817"/>
      <c r="BQ31" s="817"/>
      <c r="BR31" s="817"/>
      <c r="BS31" s="817"/>
      <c r="BT31" s="817"/>
      <c r="BU31" s="16"/>
    </row>
    <row r="32" spans="2:73" s="17" customFormat="1" ht="15.6">
      <c r="B32" s="691" t="s">
        <v>770</v>
      </c>
      <c r="C32" s="691" t="s">
        <v>504</v>
      </c>
      <c r="D32" s="691" t="s">
        <v>108</v>
      </c>
      <c r="E32" s="691" t="s">
        <v>754</v>
      </c>
      <c r="F32" s="691"/>
      <c r="G32" s="691"/>
      <c r="H32" s="691">
        <v>2015</v>
      </c>
      <c r="I32" s="643" t="s">
        <v>576</v>
      </c>
      <c r="J32" s="643" t="s">
        <v>588</v>
      </c>
      <c r="K32" s="632"/>
      <c r="L32" s="695"/>
      <c r="M32" s="696"/>
      <c r="N32" s="696"/>
      <c r="O32" s="696"/>
      <c r="P32" s="817">
        <v>1</v>
      </c>
      <c r="Q32" s="817">
        <v>1</v>
      </c>
      <c r="R32" s="817">
        <v>1</v>
      </c>
      <c r="S32" s="817">
        <v>1</v>
      </c>
      <c r="T32" s="817">
        <v>1</v>
      </c>
      <c r="U32" s="817">
        <v>1</v>
      </c>
      <c r="V32" s="817">
        <v>1</v>
      </c>
      <c r="W32" s="817">
        <v>1</v>
      </c>
      <c r="X32" s="817">
        <v>1</v>
      </c>
      <c r="Y32" s="817">
        <v>1</v>
      </c>
      <c r="Z32" s="817">
        <v>0</v>
      </c>
      <c r="AA32" s="817">
        <v>0</v>
      </c>
      <c r="AB32" s="817">
        <v>0</v>
      </c>
      <c r="AC32" s="817">
        <v>0</v>
      </c>
      <c r="AD32" s="817">
        <v>0</v>
      </c>
      <c r="AE32" s="817">
        <v>0</v>
      </c>
      <c r="AF32" s="817">
        <v>0</v>
      </c>
      <c r="AG32" s="817">
        <v>0</v>
      </c>
      <c r="AH32" s="817">
        <v>0</v>
      </c>
      <c r="AI32" s="817">
        <v>0</v>
      </c>
      <c r="AJ32" s="817">
        <v>0</v>
      </c>
      <c r="AK32" s="817">
        <v>0</v>
      </c>
      <c r="AL32" s="817">
        <v>0</v>
      </c>
      <c r="AM32" s="817">
        <v>0</v>
      </c>
      <c r="AN32" s="817">
        <v>0</v>
      </c>
      <c r="AO32" s="817"/>
      <c r="AP32" s="632"/>
      <c r="AQ32" s="695"/>
      <c r="AR32" s="696"/>
      <c r="AS32" s="696"/>
      <c r="AT32" s="696"/>
      <c r="AU32" s="817">
        <v>5872</v>
      </c>
      <c r="AV32" s="817">
        <v>5136</v>
      </c>
      <c r="AW32" s="817">
        <v>5032</v>
      </c>
      <c r="AX32" s="817">
        <v>4928</v>
      </c>
      <c r="AY32" s="817">
        <v>4928</v>
      </c>
      <c r="AZ32" s="817">
        <v>4928</v>
      </c>
      <c r="BA32" s="817">
        <v>4697</v>
      </c>
      <c r="BB32" s="817">
        <v>4647</v>
      </c>
      <c r="BC32" s="817">
        <v>3583</v>
      </c>
      <c r="BD32" s="817">
        <v>3583</v>
      </c>
      <c r="BE32" s="817">
        <v>3378</v>
      </c>
      <c r="BF32" s="817">
        <v>3378</v>
      </c>
      <c r="BG32" s="817">
        <v>3135</v>
      </c>
      <c r="BH32" s="817">
        <v>3135</v>
      </c>
      <c r="BI32" s="817">
        <v>1251</v>
      </c>
      <c r="BJ32" s="817">
        <v>1183</v>
      </c>
      <c r="BK32" s="817">
        <v>1183</v>
      </c>
      <c r="BL32" s="817">
        <v>1183</v>
      </c>
      <c r="BM32" s="817">
        <v>1183</v>
      </c>
      <c r="BN32" s="817">
        <v>1183</v>
      </c>
      <c r="BO32" s="817">
        <v>1183</v>
      </c>
      <c r="BP32" s="817">
        <v>0</v>
      </c>
      <c r="BQ32" s="817"/>
      <c r="BR32" s="817"/>
      <c r="BS32" s="817"/>
      <c r="BT32" s="817"/>
      <c r="BU32" s="16"/>
    </row>
    <row r="33" spans="2:75" s="17" customFormat="1" ht="15.6">
      <c r="B33" s="757" t="s">
        <v>29</v>
      </c>
      <c r="C33" s="757" t="s">
        <v>504</v>
      </c>
      <c r="D33" s="757" t="s">
        <v>767</v>
      </c>
      <c r="E33" s="757" t="s">
        <v>754</v>
      </c>
      <c r="F33" s="691"/>
      <c r="G33" s="691"/>
      <c r="H33" s="691">
        <v>2015</v>
      </c>
      <c r="I33" s="643" t="s">
        <v>576</v>
      </c>
      <c r="J33" s="643" t="s">
        <v>581</v>
      </c>
      <c r="K33" s="632"/>
      <c r="L33" s="695"/>
      <c r="M33" s="696"/>
      <c r="N33" s="696"/>
      <c r="O33" s="696"/>
      <c r="P33" s="817">
        <v>1</v>
      </c>
      <c r="Q33" s="817">
        <v>1</v>
      </c>
      <c r="R33" s="817">
        <v>1</v>
      </c>
      <c r="S33" s="817">
        <v>1</v>
      </c>
      <c r="T33" s="817">
        <v>1</v>
      </c>
      <c r="U33" s="817">
        <v>1</v>
      </c>
      <c r="V33" s="817">
        <v>1</v>
      </c>
      <c r="W33" s="817">
        <v>1</v>
      </c>
      <c r="X33" s="817">
        <v>1</v>
      </c>
      <c r="Y33" s="817">
        <v>1</v>
      </c>
      <c r="Z33" s="817">
        <v>1</v>
      </c>
      <c r="AA33" s="817">
        <v>1</v>
      </c>
      <c r="AB33" s="817">
        <v>1</v>
      </c>
      <c r="AC33" s="817">
        <v>1</v>
      </c>
      <c r="AD33" s="817">
        <v>1</v>
      </c>
      <c r="AE33" s="817">
        <v>1</v>
      </c>
      <c r="AF33" s="817">
        <v>0</v>
      </c>
      <c r="AG33" s="817"/>
      <c r="AH33" s="817"/>
      <c r="AI33" s="817"/>
      <c r="AJ33" s="817"/>
      <c r="AK33" s="817"/>
      <c r="AL33" s="817"/>
      <c r="AM33" s="817"/>
      <c r="AN33" s="817"/>
      <c r="AO33" s="817"/>
      <c r="AP33" s="632"/>
      <c r="AQ33" s="695"/>
      <c r="AR33" s="696"/>
      <c r="AS33" s="696"/>
      <c r="AT33" s="696"/>
      <c r="AU33" s="817">
        <v>8334</v>
      </c>
      <c r="AV33" s="817">
        <v>8214</v>
      </c>
      <c r="AW33" s="817">
        <v>8214</v>
      </c>
      <c r="AX33" s="817">
        <v>8214</v>
      </c>
      <c r="AY33" s="817">
        <v>8214</v>
      </c>
      <c r="AZ33" s="817">
        <v>8214</v>
      </c>
      <c r="BA33" s="817">
        <v>8214</v>
      </c>
      <c r="BB33" s="817">
        <v>8211</v>
      </c>
      <c r="BC33" s="817">
        <v>8211</v>
      </c>
      <c r="BD33" s="817">
        <v>8211</v>
      </c>
      <c r="BE33" s="817">
        <v>8007</v>
      </c>
      <c r="BF33" s="817">
        <v>7998</v>
      </c>
      <c r="BG33" s="817">
        <v>7998</v>
      </c>
      <c r="BH33" s="817">
        <v>7980</v>
      </c>
      <c r="BI33" s="817">
        <v>7980</v>
      </c>
      <c r="BJ33" s="817">
        <v>7965</v>
      </c>
      <c r="BK33" s="817">
        <v>4128</v>
      </c>
      <c r="BL33" s="817">
        <v>4128</v>
      </c>
      <c r="BM33" s="817">
        <v>4128</v>
      </c>
      <c r="BN33" s="817">
        <v>4128</v>
      </c>
      <c r="BO33" s="817">
        <v>0</v>
      </c>
      <c r="BP33" s="817">
        <v>0</v>
      </c>
      <c r="BQ33" s="817">
        <v>0</v>
      </c>
      <c r="BR33" s="817">
        <v>0</v>
      </c>
      <c r="BS33" s="817">
        <v>0</v>
      </c>
      <c r="BT33" s="817"/>
      <c r="BU33" s="16"/>
    </row>
    <row r="34" spans="2:75" s="17" customFormat="1" ht="15.6">
      <c r="B34" s="757" t="s">
        <v>29</v>
      </c>
      <c r="C34" s="757" t="s">
        <v>504</v>
      </c>
      <c r="D34" s="757" t="s">
        <v>96</v>
      </c>
      <c r="E34" s="757" t="s">
        <v>754</v>
      </c>
      <c r="F34" s="691"/>
      <c r="G34" s="691"/>
      <c r="H34" s="691">
        <v>2015</v>
      </c>
      <c r="I34" s="643" t="s">
        <v>576</v>
      </c>
      <c r="J34" s="643" t="s">
        <v>581</v>
      </c>
      <c r="K34" s="632"/>
      <c r="L34" s="695"/>
      <c r="M34" s="696"/>
      <c r="N34" s="696"/>
      <c r="O34" s="696"/>
      <c r="P34" s="817"/>
      <c r="Q34" s="817"/>
      <c r="R34" s="817"/>
      <c r="S34" s="817"/>
      <c r="T34" s="817"/>
      <c r="U34" s="817"/>
      <c r="V34" s="817"/>
      <c r="W34" s="817"/>
      <c r="X34" s="817"/>
      <c r="Y34" s="817"/>
      <c r="Z34" s="817"/>
      <c r="AA34" s="817"/>
      <c r="AB34" s="817"/>
      <c r="AC34" s="817"/>
      <c r="AD34" s="817"/>
      <c r="AE34" s="817"/>
      <c r="AF34" s="817"/>
      <c r="AG34" s="817"/>
      <c r="AH34" s="817"/>
      <c r="AI34" s="817"/>
      <c r="AJ34" s="817"/>
      <c r="AK34" s="817"/>
      <c r="AL34" s="817"/>
      <c r="AM34" s="817"/>
      <c r="AN34" s="817"/>
      <c r="AO34" s="817"/>
      <c r="AP34" s="632"/>
      <c r="AQ34" s="695"/>
      <c r="AR34" s="696"/>
      <c r="AS34" s="696"/>
      <c r="AT34" s="696"/>
      <c r="AU34" s="817">
        <v>954</v>
      </c>
      <c r="AV34" s="817">
        <v>942</v>
      </c>
      <c r="AW34" s="817">
        <v>942</v>
      </c>
      <c r="AX34" s="817">
        <v>942</v>
      </c>
      <c r="AY34" s="817">
        <v>942</v>
      </c>
      <c r="AZ34" s="817">
        <v>942</v>
      </c>
      <c r="BA34" s="817">
        <v>942</v>
      </c>
      <c r="BB34" s="817">
        <v>940</v>
      </c>
      <c r="BC34" s="817">
        <v>940</v>
      </c>
      <c r="BD34" s="817">
        <v>940</v>
      </c>
      <c r="BE34" s="817">
        <v>797</v>
      </c>
      <c r="BF34" s="817">
        <v>791</v>
      </c>
      <c r="BG34" s="817">
        <v>791</v>
      </c>
      <c r="BH34" s="817">
        <v>766</v>
      </c>
      <c r="BI34" s="817">
        <v>766</v>
      </c>
      <c r="BJ34" s="817">
        <v>764</v>
      </c>
      <c r="BK34" s="817">
        <v>319</v>
      </c>
      <c r="BL34" s="817">
        <v>319</v>
      </c>
      <c r="BM34" s="817">
        <v>319</v>
      </c>
      <c r="BN34" s="817">
        <v>319</v>
      </c>
      <c r="BO34" s="817">
        <v>0</v>
      </c>
      <c r="BP34" s="817">
        <v>0</v>
      </c>
      <c r="BQ34" s="817">
        <v>0</v>
      </c>
      <c r="BR34" s="817">
        <v>0</v>
      </c>
      <c r="BS34" s="817">
        <v>0</v>
      </c>
      <c r="BT34" s="817"/>
      <c r="BU34" s="16"/>
    </row>
    <row r="35" spans="2:75" s="17" customFormat="1" ht="15.6">
      <c r="B35" s="757" t="s">
        <v>29</v>
      </c>
      <c r="C35" s="757" t="s">
        <v>504</v>
      </c>
      <c r="D35" s="757" t="s">
        <v>675</v>
      </c>
      <c r="E35" s="757" t="s">
        <v>754</v>
      </c>
      <c r="F35" s="691"/>
      <c r="G35" s="691"/>
      <c r="H35" s="691">
        <v>2015</v>
      </c>
      <c r="I35" s="643" t="s">
        <v>576</v>
      </c>
      <c r="J35" s="643" t="s">
        <v>581</v>
      </c>
      <c r="K35" s="632"/>
      <c r="L35" s="695"/>
      <c r="M35" s="696"/>
      <c r="N35" s="696"/>
      <c r="O35" s="696"/>
      <c r="P35" s="817">
        <v>1</v>
      </c>
      <c r="Q35" s="817">
        <v>1</v>
      </c>
      <c r="R35" s="817">
        <v>1</v>
      </c>
      <c r="S35" s="817">
        <v>1</v>
      </c>
      <c r="T35" s="817">
        <v>1</v>
      </c>
      <c r="U35" s="817">
        <v>1</v>
      </c>
      <c r="V35" s="817">
        <v>1</v>
      </c>
      <c r="W35" s="817">
        <v>1</v>
      </c>
      <c r="X35" s="817">
        <v>1</v>
      </c>
      <c r="Y35" s="817">
        <v>1</v>
      </c>
      <c r="Z35" s="817">
        <v>1</v>
      </c>
      <c r="AA35" s="817">
        <v>1</v>
      </c>
      <c r="AB35" s="817">
        <v>1</v>
      </c>
      <c r="AC35" s="817">
        <v>1</v>
      </c>
      <c r="AD35" s="817">
        <v>1</v>
      </c>
      <c r="AE35" s="817">
        <v>1</v>
      </c>
      <c r="AF35" s="817">
        <v>1</v>
      </c>
      <c r="AG35" s="817">
        <v>1</v>
      </c>
      <c r="AH35" s="817">
        <v>1</v>
      </c>
      <c r="AI35" s="817">
        <v>0</v>
      </c>
      <c r="AJ35" s="817">
        <v>0</v>
      </c>
      <c r="AK35" s="817">
        <v>0</v>
      </c>
      <c r="AL35" s="817"/>
      <c r="AM35" s="817"/>
      <c r="AN35" s="817"/>
      <c r="AO35" s="817"/>
      <c r="AP35" s="632"/>
      <c r="AQ35" s="695"/>
      <c r="AR35" s="696"/>
      <c r="AS35" s="696"/>
      <c r="AT35" s="696"/>
      <c r="AU35" s="817">
        <v>2058</v>
      </c>
      <c r="AV35" s="817">
        <v>2058</v>
      </c>
      <c r="AW35" s="817">
        <v>2058</v>
      </c>
      <c r="AX35" s="817">
        <v>2058</v>
      </c>
      <c r="AY35" s="817">
        <v>2058</v>
      </c>
      <c r="AZ35" s="817">
        <v>2058</v>
      </c>
      <c r="BA35" s="817">
        <v>2058</v>
      </c>
      <c r="BB35" s="817">
        <v>2058</v>
      </c>
      <c r="BC35" s="817">
        <v>2058</v>
      </c>
      <c r="BD35" s="817">
        <v>2058</v>
      </c>
      <c r="BE35" s="817">
        <v>2058</v>
      </c>
      <c r="BF35" s="817">
        <v>2058</v>
      </c>
      <c r="BG35" s="817">
        <v>2058</v>
      </c>
      <c r="BH35" s="817">
        <v>2058</v>
      </c>
      <c r="BI35" s="817">
        <v>2058</v>
      </c>
      <c r="BJ35" s="817">
        <v>2058</v>
      </c>
      <c r="BK35" s="817">
        <v>2058</v>
      </c>
      <c r="BL35" s="817">
        <v>2058</v>
      </c>
      <c r="BM35" s="817">
        <v>2058</v>
      </c>
      <c r="BN35" s="817">
        <v>0</v>
      </c>
      <c r="BO35" s="817">
        <v>0</v>
      </c>
      <c r="BP35" s="817">
        <v>0</v>
      </c>
      <c r="BQ35" s="817">
        <v>0</v>
      </c>
      <c r="BR35" s="817">
        <v>0</v>
      </c>
      <c r="BS35" s="817">
        <v>0</v>
      </c>
      <c r="BT35" s="817"/>
      <c r="BU35" s="16"/>
    </row>
    <row r="36" spans="2:75" s="17" customFormat="1" ht="15.6">
      <c r="B36" s="757" t="s">
        <v>769</v>
      </c>
      <c r="C36" s="757" t="s">
        <v>504</v>
      </c>
      <c r="D36" s="757" t="s">
        <v>100</v>
      </c>
      <c r="E36" s="757" t="s">
        <v>754</v>
      </c>
      <c r="F36" s="691"/>
      <c r="G36" s="691"/>
      <c r="H36" s="691">
        <v>2015</v>
      </c>
      <c r="I36" s="643" t="s">
        <v>576</v>
      </c>
      <c r="J36" s="643" t="s">
        <v>581</v>
      </c>
      <c r="K36" s="632"/>
      <c r="L36" s="695"/>
      <c r="M36" s="696"/>
      <c r="N36" s="696"/>
      <c r="O36" s="696"/>
      <c r="P36" s="817"/>
      <c r="Q36" s="817"/>
      <c r="R36" s="817"/>
      <c r="S36" s="817"/>
      <c r="T36" s="817"/>
      <c r="U36" s="817"/>
      <c r="V36" s="817"/>
      <c r="W36" s="817"/>
      <c r="X36" s="817"/>
      <c r="Y36" s="817"/>
      <c r="Z36" s="817"/>
      <c r="AA36" s="817"/>
      <c r="AB36" s="817"/>
      <c r="AC36" s="817"/>
      <c r="AD36" s="817"/>
      <c r="AE36" s="817"/>
      <c r="AF36" s="817"/>
      <c r="AG36" s="817"/>
      <c r="AH36" s="817"/>
      <c r="AI36" s="817"/>
      <c r="AJ36" s="817"/>
      <c r="AK36" s="817"/>
      <c r="AL36" s="817"/>
      <c r="AM36" s="817"/>
      <c r="AN36" s="817"/>
      <c r="AO36" s="817"/>
      <c r="AP36" s="632"/>
      <c r="AQ36" s="695"/>
      <c r="AR36" s="696"/>
      <c r="AS36" s="696"/>
      <c r="AT36" s="696"/>
      <c r="AU36" s="817">
        <v>-1013</v>
      </c>
      <c r="AV36" s="817">
        <v>-1013</v>
      </c>
      <c r="AW36" s="817">
        <v>356</v>
      </c>
      <c r="AX36" s="817">
        <v>356</v>
      </c>
      <c r="AY36" s="817">
        <v>356</v>
      </c>
      <c r="AZ36" s="817">
        <v>356</v>
      </c>
      <c r="BA36" s="817">
        <v>356</v>
      </c>
      <c r="BB36" s="817">
        <v>356</v>
      </c>
      <c r="BC36" s="817">
        <v>356</v>
      </c>
      <c r="BD36" s="817">
        <v>356</v>
      </c>
      <c r="BE36" s="817">
        <v>356</v>
      </c>
      <c r="BF36" s="817">
        <v>356</v>
      </c>
      <c r="BG36" s="817">
        <v>0</v>
      </c>
      <c r="BH36" s="817">
        <v>0</v>
      </c>
      <c r="BI36" s="817"/>
      <c r="BJ36" s="817"/>
      <c r="BK36" s="817"/>
      <c r="BL36" s="817"/>
      <c r="BM36" s="817"/>
      <c r="BN36" s="817"/>
      <c r="BO36" s="817"/>
      <c r="BP36" s="817"/>
      <c r="BQ36" s="817"/>
      <c r="BR36" s="817"/>
      <c r="BS36" s="817"/>
      <c r="BT36" s="817"/>
      <c r="BU36" s="16"/>
    </row>
    <row r="37" spans="2:75" s="17" customFormat="1" ht="15.6">
      <c r="B37" s="757" t="s">
        <v>29</v>
      </c>
      <c r="C37" s="757" t="s">
        <v>774</v>
      </c>
      <c r="D37" s="757" t="s">
        <v>113</v>
      </c>
      <c r="E37" s="757" t="s">
        <v>754</v>
      </c>
      <c r="F37" s="691"/>
      <c r="G37" s="691"/>
      <c r="H37" s="691">
        <v>2016</v>
      </c>
      <c r="I37" s="756" t="s">
        <v>576</v>
      </c>
      <c r="J37" s="643" t="s">
        <v>588</v>
      </c>
      <c r="K37" s="632"/>
      <c r="L37" s="695"/>
      <c r="M37" s="696"/>
      <c r="N37" s="696"/>
      <c r="O37" s="696"/>
      <c r="P37" s="817"/>
      <c r="Q37" s="817">
        <v>28</v>
      </c>
      <c r="R37" s="817">
        <v>28</v>
      </c>
      <c r="S37" s="817">
        <v>28</v>
      </c>
      <c r="T37" s="817">
        <v>28</v>
      </c>
      <c r="U37" s="817">
        <v>28</v>
      </c>
      <c r="V37" s="817">
        <v>28</v>
      </c>
      <c r="W37" s="817">
        <v>28</v>
      </c>
      <c r="X37" s="817">
        <v>28</v>
      </c>
      <c r="Y37" s="817">
        <v>28</v>
      </c>
      <c r="Z37" s="817">
        <v>27</v>
      </c>
      <c r="AA37" s="817">
        <v>27</v>
      </c>
      <c r="AB37" s="817">
        <v>27</v>
      </c>
      <c r="AC37" s="817">
        <v>27</v>
      </c>
      <c r="AD37" s="817">
        <v>26</v>
      </c>
      <c r="AE37" s="817">
        <v>23</v>
      </c>
      <c r="AF37" s="817">
        <v>23</v>
      </c>
      <c r="AG37" s="817">
        <v>10</v>
      </c>
      <c r="AH37" s="817">
        <v>0</v>
      </c>
      <c r="AI37" s="817">
        <v>0</v>
      </c>
      <c r="AJ37" s="817">
        <v>0</v>
      </c>
      <c r="AK37" s="817">
        <v>0</v>
      </c>
      <c r="AL37" s="817">
        <v>0</v>
      </c>
      <c r="AM37" s="817">
        <v>0</v>
      </c>
      <c r="AN37" s="817">
        <v>0</v>
      </c>
      <c r="AO37" s="817">
        <v>0</v>
      </c>
      <c r="AP37" s="632"/>
      <c r="AQ37" s="695"/>
      <c r="AR37" s="696"/>
      <c r="AS37" s="696"/>
      <c r="AT37" s="696"/>
      <c r="AU37" s="817"/>
      <c r="AV37" s="817">
        <v>424617</v>
      </c>
      <c r="AW37" s="817">
        <v>424617</v>
      </c>
      <c r="AX37" s="817">
        <v>424617</v>
      </c>
      <c r="AY37" s="817">
        <v>424617</v>
      </c>
      <c r="AZ37" s="817">
        <v>424617</v>
      </c>
      <c r="BA37" s="817">
        <v>424617</v>
      </c>
      <c r="BB37" s="817">
        <v>424617</v>
      </c>
      <c r="BC37" s="817">
        <v>424557</v>
      </c>
      <c r="BD37" s="817">
        <v>424557</v>
      </c>
      <c r="BE37" s="817">
        <v>422639</v>
      </c>
      <c r="BF37" s="817">
        <v>417550</v>
      </c>
      <c r="BG37" s="817">
        <v>417307</v>
      </c>
      <c r="BH37" s="817">
        <v>417307</v>
      </c>
      <c r="BI37" s="817">
        <v>415061</v>
      </c>
      <c r="BJ37" s="817">
        <v>359649</v>
      </c>
      <c r="BK37" s="817">
        <v>359649</v>
      </c>
      <c r="BL37" s="817">
        <v>158250</v>
      </c>
      <c r="BM37" s="817">
        <v>0</v>
      </c>
      <c r="BN37" s="817">
        <v>0</v>
      </c>
      <c r="BO37" s="817">
        <v>0</v>
      </c>
      <c r="BP37" s="817">
        <v>0</v>
      </c>
      <c r="BQ37" s="817">
        <v>0</v>
      </c>
      <c r="BR37" s="817">
        <v>0</v>
      </c>
      <c r="BS37" s="817">
        <v>0</v>
      </c>
      <c r="BT37" s="817">
        <v>0</v>
      </c>
      <c r="BU37" s="789"/>
      <c r="BV37" s="790"/>
      <c r="BW37" s="789"/>
    </row>
    <row r="38" spans="2:75" s="17" customFormat="1" ht="15.6">
      <c r="B38" s="757" t="s">
        <v>29</v>
      </c>
      <c r="C38" s="757" t="s">
        <v>774</v>
      </c>
      <c r="D38" s="757" t="s">
        <v>771</v>
      </c>
      <c r="E38" s="757" t="s">
        <v>754</v>
      </c>
      <c r="F38" s="691"/>
      <c r="G38" s="691"/>
      <c r="H38" s="757">
        <v>2016</v>
      </c>
      <c r="I38" s="756" t="s">
        <v>576</v>
      </c>
      <c r="J38" s="643" t="s">
        <v>588</v>
      </c>
      <c r="K38" s="632"/>
      <c r="L38" s="695"/>
      <c r="M38" s="696"/>
      <c r="N38" s="696"/>
      <c r="O38" s="696"/>
      <c r="P38" s="817"/>
      <c r="Q38" s="817">
        <v>7</v>
      </c>
      <c r="R38" s="817">
        <v>7</v>
      </c>
      <c r="S38" s="817">
        <v>7</v>
      </c>
      <c r="T38" s="817">
        <v>7</v>
      </c>
      <c r="U38" s="817">
        <v>7</v>
      </c>
      <c r="V38" s="817">
        <v>7</v>
      </c>
      <c r="W38" s="817">
        <v>7</v>
      </c>
      <c r="X38" s="817">
        <v>7</v>
      </c>
      <c r="Y38" s="817">
        <v>7</v>
      </c>
      <c r="Z38" s="817">
        <v>7</v>
      </c>
      <c r="AA38" s="817">
        <v>7</v>
      </c>
      <c r="AB38" s="817">
        <v>7</v>
      </c>
      <c r="AC38" s="817">
        <v>7</v>
      </c>
      <c r="AD38" s="817">
        <v>7</v>
      </c>
      <c r="AE38" s="817">
        <v>7</v>
      </c>
      <c r="AF38" s="817">
        <v>7</v>
      </c>
      <c r="AG38" s="817">
        <v>7</v>
      </c>
      <c r="AH38" s="817">
        <v>7</v>
      </c>
      <c r="AI38" s="817">
        <v>7</v>
      </c>
      <c r="AJ38" s="817">
        <v>0</v>
      </c>
      <c r="AK38" s="817">
        <v>0</v>
      </c>
      <c r="AL38" s="817">
        <v>0</v>
      </c>
      <c r="AM38" s="817">
        <v>0</v>
      </c>
      <c r="AN38" s="817">
        <v>0</v>
      </c>
      <c r="AO38" s="817">
        <v>0</v>
      </c>
      <c r="AP38" s="632"/>
      <c r="AQ38" s="695"/>
      <c r="AR38" s="696"/>
      <c r="AS38" s="696"/>
      <c r="AT38" s="696"/>
      <c r="AU38" s="817"/>
      <c r="AV38" s="817">
        <v>25834</v>
      </c>
      <c r="AW38" s="817">
        <v>25834</v>
      </c>
      <c r="AX38" s="817">
        <v>25834</v>
      </c>
      <c r="AY38" s="817">
        <v>25834</v>
      </c>
      <c r="AZ38" s="817">
        <v>25834</v>
      </c>
      <c r="BA38" s="817">
        <v>25834</v>
      </c>
      <c r="BB38" s="817">
        <v>25834</v>
      </c>
      <c r="BC38" s="817">
        <v>25834</v>
      </c>
      <c r="BD38" s="817">
        <v>25834</v>
      </c>
      <c r="BE38" s="817">
        <v>25834</v>
      </c>
      <c r="BF38" s="817">
        <v>25834</v>
      </c>
      <c r="BG38" s="817">
        <v>25834</v>
      </c>
      <c r="BH38" s="817">
        <v>25834</v>
      </c>
      <c r="BI38" s="817">
        <v>25834</v>
      </c>
      <c r="BJ38" s="817">
        <v>25834</v>
      </c>
      <c r="BK38" s="817">
        <v>25834</v>
      </c>
      <c r="BL38" s="817">
        <v>25834</v>
      </c>
      <c r="BM38" s="817">
        <v>25834</v>
      </c>
      <c r="BN38" s="817">
        <v>25834</v>
      </c>
      <c r="BO38" s="817">
        <v>0</v>
      </c>
      <c r="BP38" s="817">
        <v>0</v>
      </c>
      <c r="BQ38" s="817">
        <v>0</v>
      </c>
      <c r="BR38" s="817">
        <v>0</v>
      </c>
      <c r="BS38" s="817">
        <v>0</v>
      </c>
      <c r="BT38" s="817">
        <v>0</v>
      </c>
      <c r="BU38" s="791"/>
      <c r="BV38" s="792"/>
      <c r="BW38" s="791"/>
    </row>
    <row r="39" spans="2:75" s="17" customFormat="1" ht="15.6">
      <c r="B39" s="757" t="s">
        <v>29</v>
      </c>
      <c r="C39" s="757" t="s">
        <v>774</v>
      </c>
      <c r="D39" s="757" t="s">
        <v>116</v>
      </c>
      <c r="E39" s="757" t="s">
        <v>754</v>
      </c>
      <c r="F39" s="691"/>
      <c r="G39" s="691"/>
      <c r="H39" s="757">
        <v>2016</v>
      </c>
      <c r="I39" s="756" t="s">
        <v>576</v>
      </c>
      <c r="J39" s="643" t="s">
        <v>588</v>
      </c>
      <c r="K39" s="632"/>
      <c r="L39" s="695"/>
      <c r="M39" s="696"/>
      <c r="N39" s="696"/>
      <c r="O39" s="696"/>
      <c r="P39" s="817"/>
      <c r="Q39" s="817">
        <v>1</v>
      </c>
      <c r="R39" s="817">
        <v>1</v>
      </c>
      <c r="S39" s="817">
        <v>1</v>
      </c>
      <c r="T39" s="817">
        <v>1</v>
      </c>
      <c r="U39" s="817">
        <v>1</v>
      </c>
      <c r="V39" s="817">
        <v>1</v>
      </c>
      <c r="W39" s="817">
        <v>1</v>
      </c>
      <c r="X39" s="817">
        <v>1</v>
      </c>
      <c r="Y39" s="817">
        <v>1</v>
      </c>
      <c r="Z39" s="817">
        <v>1</v>
      </c>
      <c r="AA39" s="817">
        <v>1</v>
      </c>
      <c r="AB39" s="817">
        <v>1</v>
      </c>
      <c r="AC39" s="817">
        <v>1</v>
      </c>
      <c r="AD39" s="817">
        <v>1</v>
      </c>
      <c r="AE39" s="817">
        <v>1</v>
      </c>
      <c r="AF39" s="817">
        <v>1</v>
      </c>
      <c r="AG39" s="817">
        <v>1</v>
      </c>
      <c r="AH39" s="817">
        <v>1</v>
      </c>
      <c r="AI39" s="817">
        <v>1</v>
      </c>
      <c r="AJ39" s="817">
        <v>1</v>
      </c>
      <c r="AK39" s="817">
        <v>0</v>
      </c>
      <c r="AL39" s="817">
        <v>0</v>
      </c>
      <c r="AM39" s="817">
        <v>0</v>
      </c>
      <c r="AN39" s="817">
        <v>0</v>
      </c>
      <c r="AO39" s="817">
        <v>0</v>
      </c>
      <c r="AP39" s="632"/>
      <c r="AQ39" s="695"/>
      <c r="AR39" s="696"/>
      <c r="AS39" s="696"/>
      <c r="AT39" s="696"/>
      <c r="AU39" s="817"/>
      <c r="AV39" s="817">
        <v>12669</v>
      </c>
      <c r="AW39" s="817">
        <v>12669</v>
      </c>
      <c r="AX39" s="817">
        <v>12669</v>
      </c>
      <c r="AY39" s="817">
        <v>12669</v>
      </c>
      <c r="AZ39" s="817">
        <v>12669</v>
      </c>
      <c r="BA39" s="817">
        <v>12669</v>
      </c>
      <c r="BB39" s="817">
        <v>12669</v>
      </c>
      <c r="BC39" s="817">
        <v>12669</v>
      </c>
      <c r="BD39" s="817">
        <v>12669</v>
      </c>
      <c r="BE39" s="817">
        <v>12669</v>
      </c>
      <c r="BF39" s="817">
        <v>7729</v>
      </c>
      <c r="BG39" s="817">
        <v>7729</v>
      </c>
      <c r="BH39" s="817">
        <v>7729</v>
      </c>
      <c r="BI39" s="817">
        <v>7729</v>
      </c>
      <c r="BJ39" s="817">
        <v>7729</v>
      </c>
      <c r="BK39" s="817">
        <v>7415</v>
      </c>
      <c r="BL39" s="817">
        <v>7415</v>
      </c>
      <c r="BM39" s="817">
        <v>7415</v>
      </c>
      <c r="BN39" s="817">
        <v>7415</v>
      </c>
      <c r="BO39" s="817">
        <v>7415</v>
      </c>
      <c r="BP39" s="817">
        <v>0</v>
      </c>
      <c r="BQ39" s="817">
        <v>0</v>
      </c>
      <c r="BR39" s="817">
        <v>0</v>
      </c>
      <c r="BS39" s="817">
        <v>0</v>
      </c>
      <c r="BT39" s="817">
        <v>0</v>
      </c>
      <c r="BU39" s="787"/>
      <c r="BV39" s="788"/>
      <c r="BW39" s="787"/>
    </row>
    <row r="40" spans="2:75" s="17" customFormat="1" ht="15.6">
      <c r="B40" s="757" t="s">
        <v>769</v>
      </c>
      <c r="C40" s="757" t="s">
        <v>775</v>
      </c>
      <c r="D40" s="757" t="s">
        <v>118</v>
      </c>
      <c r="E40" s="757" t="s">
        <v>754</v>
      </c>
      <c r="F40" s="691"/>
      <c r="G40" s="691"/>
      <c r="H40" s="757">
        <v>2016</v>
      </c>
      <c r="I40" s="756" t="s">
        <v>576</v>
      </c>
      <c r="J40" s="643" t="s">
        <v>588</v>
      </c>
      <c r="K40" s="632"/>
      <c r="L40" s="695"/>
      <c r="M40" s="696"/>
      <c r="N40" s="696"/>
      <c r="O40" s="696"/>
      <c r="P40" s="817"/>
      <c r="Q40" s="817">
        <v>1</v>
      </c>
      <c r="R40" s="817">
        <v>1</v>
      </c>
      <c r="S40" s="817">
        <v>1</v>
      </c>
      <c r="T40" s="817">
        <v>1</v>
      </c>
      <c r="U40" s="817">
        <v>1</v>
      </c>
      <c r="V40" s="817">
        <v>1</v>
      </c>
      <c r="W40" s="817">
        <v>1</v>
      </c>
      <c r="X40" s="817">
        <v>1</v>
      </c>
      <c r="Y40" s="817">
        <v>1</v>
      </c>
      <c r="Z40" s="817">
        <v>1</v>
      </c>
      <c r="AA40" s="817">
        <v>0</v>
      </c>
      <c r="AB40" s="817">
        <v>0</v>
      </c>
      <c r="AC40" s="817">
        <v>0</v>
      </c>
      <c r="AD40" s="817">
        <v>0</v>
      </c>
      <c r="AE40" s="817">
        <v>0</v>
      </c>
      <c r="AF40" s="817">
        <v>0</v>
      </c>
      <c r="AG40" s="817">
        <v>0</v>
      </c>
      <c r="AH40" s="817">
        <v>0</v>
      </c>
      <c r="AI40" s="817">
        <v>0</v>
      </c>
      <c r="AJ40" s="817">
        <v>0</v>
      </c>
      <c r="AK40" s="817">
        <v>0</v>
      </c>
      <c r="AL40" s="817">
        <v>0</v>
      </c>
      <c r="AM40" s="817">
        <v>0</v>
      </c>
      <c r="AN40" s="817">
        <v>0</v>
      </c>
      <c r="AO40" s="817">
        <v>0</v>
      </c>
      <c r="AP40" s="632"/>
      <c r="AQ40" s="695"/>
      <c r="AR40" s="696"/>
      <c r="AS40" s="696"/>
      <c r="AT40" s="696"/>
      <c r="AU40" s="817"/>
      <c r="AV40" s="817">
        <v>46866</v>
      </c>
      <c r="AW40" s="817">
        <v>46866</v>
      </c>
      <c r="AX40" s="817">
        <v>46866</v>
      </c>
      <c r="AY40" s="817">
        <v>46866</v>
      </c>
      <c r="AZ40" s="817">
        <v>46866</v>
      </c>
      <c r="BA40" s="817">
        <v>46866</v>
      </c>
      <c r="BB40" s="817">
        <v>46866</v>
      </c>
      <c r="BC40" s="817">
        <v>46866</v>
      </c>
      <c r="BD40" s="817">
        <v>46866</v>
      </c>
      <c r="BE40" s="817">
        <v>46866</v>
      </c>
      <c r="BF40" s="817">
        <v>35993</v>
      </c>
      <c r="BG40" s="817">
        <v>35993</v>
      </c>
      <c r="BH40" s="817">
        <v>5841</v>
      </c>
      <c r="BI40" s="817">
        <v>5841</v>
      </c>
      <c r="BJ40" s="817">
        <v>403</v>
      </c>
      <c r="BK40" s="817">
        <v>0</v>
      </c>
      <c r="BL40" s="817">
        <v>0</v>
      </c>
      <c r="BM40" s="817">
        <v>0</v>
      </c>
      <c r="BN40" s="817">
        <v>0</v>
      </c>
      <c r="BO40" s="817">
        <v>0</v>
      </c>
      <c r="BP40" s="817">
        <v>0</v>
      </c>
      <c r="BQ40" s="817">
        <v>0</v>
      </c>
      <c r="BR40" s="817">
        <v>0</v>
      </c>
      <c r="BS40" s="817">
        <v>0</v>
      </c>
      <c r="BT40" s="817">
        <v>0</v>
      </c>
      <c r="BU40" s="791"/>
      <c r="BV40" s="792"/>
      <c r="BW40" s="791"/>
    </row>
    <row r="41" spans="2:75" s="17" customFormat="1" ht="15.6">
      <c r="B41" s="757" t="s">
        <v>769</v>
      </c>
      <c r="C41" s="757" t="s">
        <v>775</v>
      </c>
      <c r="D41" s="757" t="s">
        <v>119</v>
      </c>
      <c r="E41" s="757" t="s">
        <v>754</v>
      </c>
      <c r="F41" s="691"/>
      <c r="G41" s="691"/>
      <c r="H41" s="757">
        <v>2016</v>
      </c>
      <c r="I41" s="756" t="s">
        <v>576</v>
      </c>
      <c r="J41" s="643" t="s">
        <v>588</v>
      </c>
      <c r="K41" s="632"/>
      <c r="L41" s="695"/>
      <c r="M41" s="696"/>
      <c r="N41" s="696"/>
      <c r="O41" s="696"/>
      <c r="P41" s="817"/>
      <c r="Q41" s="817">
        <v>11</v>
      </c>
      <c r="R41" s="817">
        <v>11</v>
      </c>
      <c r="S41" s="817">
        <v>11</v>
      </c>
      <c r="T41" s="817">
        <v>10</v>
      </c>
      <c r="U41" s="817">
        <v>10</v>
      </c>
      <c r="V41" s="817">
        <v>10</v>
      </c>
      <c r="W41" s="817">
        <v>9</v>
      </c>
      <c r="X41" s="817">
        <v>9</v>
      </c>
      <c r="Y41" s="817">
        <v>9</v>
      </c>
      <c r="Z41" s="817">
        <v>7</v>
      </c>
      <c r="AA41" s="817">
        <v>7</v>
      </c>
      <c r="AB41" s="817">
        <v>6</v>
      </c>
      <c r="AC41" s="817">
        <v>2</v>
      </c>
      <c r="AD41" s="817">
        <v>2</v>
      </c>
      <c r="AE41" s="817">
        <v>2</v>
      </c>
      <c r="AF41" s="817">
        <v>2</v>
      </c>
      <c r="AG41" s="817">
        <v>2</v>
      </c>
      <c r="AH41" s="817">
        <v>2</v>
      </c>
      <c r="AI41" s="817">
        <v>2</v>
      </c>
      <c r="AJ41" s="817">
        <v>2</v>
      </c>
      <c r="AK41" s="817">
        <v>2</v>
      </c>
      <c r="AL41" s="817">
        <v>2</v>
      </c>
      <c r="AM41" s="817">
        <v>1</v>
      </c>
      <c r="AN41" s="817">
        <v>0</v>
      </c>
      <c r="AO41" s="817">
        <v>0</v>
      </c>
      <c r="AP41" s="632"/>
      <c r="AQ41" s="695"/>
      <c r="AR41" s="696"/>
      <c r="AS41" s="696"/>
      <c r="AT41" s="696"/>
      <c r="AU41" s="817"/>
      <c r="AV41" s="817">
        <v>51275</v>
      </c>
      <c r="AW41" s="817">
        <v>51275</v>
      </c>
      <c r="AX41" s="817">
        <v>51275</v>
      </c>
      <c r="AY41" s="817">
        <v>46678</v>
      </c>
      <c r="AZ41" s="817">
        <v>43950</v>
      </c>
      <c r="BA41" s="817">
        <v>43950</v>
      </c>
      <c r="BB41" s="817">
        <v>32597</v>
      </c>
      <c r="BC41" s="817">
        <v>29328</v>
      </c>
      <c r="BD41" s="817">
        <v>29328</v>
      </c>
      <c r="BE41" s="817">
        <v>22220</v>
      </c>
      <c r="BF41" s="817">
        <v>22220</v>
      </c>
      <c r="BG41" s="817">
        <v>19684</v>
      </c>
      <c r="BH41" s="817">
        <v>6133</v>
      </c>
      <c r="BI41" s="817">
        <v>6133</v>
      </c>
      <c r="BJ41" s="817">
        <v>6133</v>
      </c>
      <c r="BK41" s="817">
        <v>6133</v>
      </c>
      <c r="BL41" s="817">
        <v>6133</v>
      </c>
      <c r="BM41" s="817">
        <v>6133</v>
      </c>
      <c r="BN41" s="817">
        <v>6133</v>
      </c>
      <c r="BO41" s="817">
        <v>6133</v>
      </c>
      <c r="BP41" s="817">
        <v>6133</v>
      </c>
      <c r="BQ41" s="817">
        <v>6133</v>
      </c>
      <c r="BR41" s="817">
        <v>1910</v>
      </c>
      <c r="BS41" s="817">
        <v>0</v>
      </c>
      <c r="BT41" s="817">
        <v>0</v>
      </c>
      <c r="BU41" s="793"/>
      <c r="BV41" s="794"/>
      <c r="BW41" s="793"/>
    </row>
    <row r="42" spans="2:75" s="17" customFormat="1" ht="15.6">
      <c r="B42" s="757" t="s">
        <v>29</v>
      </c>
      <c r="C42" s="757" t="s">
        <v>774</v>
      </c>
      <c r="D42" s="757" t="s">
        <v>113</v>
      </c>
      <c r="E42" s="757" t="s">
        <v>754</v>
      </c>
      <c r="F42" s="691"/>
      <c r="G42" s="691"/>
      <c r="H42" s="691">
        <v>2016</v>
      </c>
      <c r="I42" s="756" t="s">
        <v>576</v>
      </c>
      <c r="J42" s="643" t="s">
        <v>581</v>
      </c>
      <c r="K42" s="632"/>
      <c r="L42" s="695"/>
      <c r="M42" s="696"/>
      <c r="N42" s="696"/>
      <c r="O42" s="696"/>
      <c r="P42" s="817"/>
      <c r="Q42" s="817">
        <v>0</v>
      </c>
      <c r="R42" s="817">
        <v>3</v>
      </c>
      <c r="S42" s="817">
        <v>3</v>
      </c>
      <c r="T42" s="817">
        <v>3</v>
      </c>
      <c r="U42" s="817">
        <v>3</v>
      </c>
      <c r="V42" s="817">
        <v>3</v>
      </c>
      <c r="W42" s="817">
        <v>3</v>
      </c>
      <c r="X42" s="817">
        <v>3</v>
      </c>
      <c r="Y42" s="817">
        <v>3</v>
      </c>
      <c r="Z42" s="817">
        <v>3</v>
      </c>
      <c r="AA42" s="817">
        <v>3</v>
      </c>
      <c r="AB42" s="817">
        <v>3</v>
      </c>
      <c r="AC42" s="817">
        <v>3</v>
      </c>
      <c r="AD42" s="817">
        <v>3</v>
      </c>
      <c r="AE42" s="817">
        <v>3</v>
      </c>
      <c r="AF42" s="817">
        <v>3</v>
      </c>
      <c r="AG42" s="817">
        <v>3</v>
      </c>
      <c r="AH42" s="817">
        <v>1</v>
      </c>
      <c r="AI42" s="817">
        <v>0</v>
      </c>
      <c r="AJ42" s="817">
        <v>0</v>
      </c>
      <c r="AK42" s="817">
        <v>0</v>
      </c>
      <c r="AL42" s="817">
        <v>2</v>
      </c>
      <c r="AM42" s="817">
        <v>1</v>
      </c>
      <c r="AN42" s="817">
        <v>0</v>
      </c>
      <c r="AO42" s="817">
        <v>0</v>
      </c>
      <c r="AP42" s="632"/>
      <c r="AQ42" s="695"/>
      <c r="AR42" s="696"/>
      <c r="AS42" s="696"/>
      <c r="AT42" s="696"/>
      <c r="AU42" s="817"/>
      <c r="AV42" s="817">
        <v>47321</v>
      </c>
      <c r="AW42" s="817">
        <v>47391</v>
      </c>
      <c r="AX42" s="817">
        <v>47424</v>
      </c>
      <c r="AY42" s="817">
        <v>47472</v>
      </c>
      <c r="AZ42" s="817">
        <v>47472</v>
      </c>
      <c r="BA42" s="817">
        <v>47345</v>
      </c>
      <c r="BB42" s="817">
        <v>41004</v>
      </c>
      <c r="BC42" s="817">
        <v>41004</v>
      </c>
      <c r="BD42" s="817">
        <v>16899</v>
      </c>
      <c r="BE42" s="817">
        <v>0</v>
      </c>
      <c r="BF42" s="817">
        <v>0</v>
      </c>
      <c r="BG42" s="817"/>
      <c r="BH42" s="817"/>
      <c r="BI42" s="817"/>
      <c r="BJ42" s="817"/>
      <c r="BK42" s="817"/>
      <c r="BL42" s="817"/>
      <c r="BM42" s="817"/>
      <c r="BN42" s="817"/>
      <c r="BO42" s="817"/>
      <c r="BP42" s="817"/>
      <c r="BQ42" s="817"/>
      <c r="BR42" s="817"/>
      <c r="BS42" s="817"/>
      <c r="BT42" s="817"/>
      <c r="BU42" s="16"/>
    </row>
    <row r="43" spans="2:75" s="17" customFormat="1" ht="15.6">
      <c r="B43" s="757" t="s">
        <v>769</v>
      </c>
      <c r="C43" s="757" t="s">
        <v>775</v>
      </c>
      <c r="D43" s="757" t="s">
        <v>119</v>
      </c>
      <c r="E43" s="757" t="s">
        <v>754</v>
      </c>
      <c r="F43" s="691"/>
      <c r="G43" s="691"/>
      <c r="H43" s="691">
        <v>2016</v>
      </c>
      <c r="I43" s="756" t="s">
        <v>576</v>
      </c>
      <c r="J43" s="643" t="s">
        <v>581</v>
      </c>
      <c r="K43" s="632"/>
      <c r="L43" s="695"/>
      <c r="M43" s="696"/>
      <c r="N43" s="696"/>
      <c r="O43" s="696"/>
      <c r="P43" s="817"/>
      <c r="Q43" s="817">
        <v>0</v>
      </c>
      <c r="R43" s="817">
        <v>3</v>
      </c>
      <c r="S43" s="817">
        <v>3</v>
      </c>
      <c r="T43" s="817">
        <v>3</v>
      </c>
      <c r="U43" s="817">
        <v>3</v>
      </c>
      <c r="V43" s="817">
        <v>3</v>
      </c>
      <c r="W43" s="817">
        <v>3</v>
      </c>
      <c r="X43" s="817">
        <v>3</v>
      </c>
      <c r="Y43" s="817">
        <v>3</v>
      </c>
      <c r="Z43" s="817">
        <v>3</v>
      </c>
      <c r="AA43" s="817">
        <v>3</v>
      </c>
      <c r="AB43" s="817">
        <v>3</v>
      </c>
      <c r="AC43" s="817">
        <v>2</v>
      </c>
      <c r="AD43" s="817">
        <v>0</v>
      </c>
      <c r="AE43" s="817">
        <v>0</v>
      </c>
      <c r="AF43" s="817">
        <v>0</v>
      </c>
      <c r="AG43" s="817">
        <v>0</v>
      </c>
      <c r="AH43" s="817">
        <v>0</v>
      </c>
      <c r="AI43" s="817">
        <v>0</v>
      </c>
      <c r="AJ43" s="817">
        <v>0</v>
      </c>
      <c r="AK43" s="817">
        <v>0</v>
      </c>
      <c r="AL43" s="817">
        <v>0</v>
      </c>
      <c r="AM43" s="817"/>
      <c r="AN43" s="817"/>
      <c r="AO43" s="817"/>
      <c r="AP43" s="632"/>
      <c r="AQ43" s="695"/>
      <c r="AR43" s="696"/>
      <c r="AS43" s="696"/>
      <c r="AT43" s="696"/>
      <c r="AU43" s="817"/>
      <c r="AV43" s="817">
        <v>8085</v>
      </c>
      <c r="AW43" s="817">
        <v>7852</v>
      </c>
      <c r="AX43" s="817">
        <v>7852</v>
      </c>
      <c r="AY43" s="817">
        <v>6615</v>
      </c>
      <c r="AZ43" s="817">
        <v>6</v>
      </c>
      <c r="BA43" s="817">
        <v>6</v>
      </c>
      <c r="BB43" s="817">
        <v>6</v>
      </c>
      <c r="BC43" s="817">
        <v>6</v>
      </c>
      <c r="BD43" s="817">
        <v>6</v>
      </c>
      <c r="BE43" s="817">
        <v>6</v>
      </c>
      <c r="BF43" s="817">
        <v>6</v>
      </c>
      <c r="BG43" s="817">
        <v>6</v>
      </c>
      <c r="BH43" s="817">
        <v>6</v>
      </c>
      <c r="BI43" s="817">
        <v>6</v>
      </c>
      <c r="BJ43" s="817">
        <v>2</v>
      </c>
      <c r="BK43" s="817"/>
      <c r="BL43" s="817"/>
      <c r="BM43" s="817"/>
      <c r="BN43" s="817"/>
      <c r="BO43" s="817"/>
      <c r="BP43" s="817"/>
      <c r="BQ43" s="817"/>
      <c r="BR43" s="817"/>
      <c r="BS43" s="817"/>
      <c r="BT43" s="817"/>
      <c r="BU43" s="16"/>
    </row>
    <row r="44" spans="2:75" s="17" customFormat="1" ht="15.6">
      <c r="B44" s="691" t="s">
        <v>29</v>
      </c>
      <c r="C44" s="757" t="s">
        <v>774</v>
      </c>
      <c r="D44" s="757" t="s">
        <v>113</v>
      </c>
      <c r="E44" s="757" t="s">
        <v>754</v>
      </c>
      <c r="F44" s="691"/>
      <c r="G44" s="691"/>
      <c r="H44" s="691">
        <v>2017</v>
      </c>
      <c r="I44" s="756" t="s">
        <v>576</v>
      </c>
      <c r="J44" s="756" t="s">
        <v>588</v>
      </c>
      <c r="K44" s="632"/>
      <c r="L44" s="695"/>
      <c r="M44" s="696"/>
      <c r="N44" s="696"/>
      <c r="O44" s="696"/>
      <c r="P44" s="817"/>
      <c r="Q44" s="817"/>
      <c r="R44" s="817">
        <v>29</v>
      </c>
      <c r="S44" s="817">
        <v>24</v>
      </c>
      <c r="T44" s="817">
        <v>24</v>
      </c>
      <c r="U44" s="817">
        <v>24</v>
      </c>
      <c r="V44" s="817">
        <v>24</v>
      </c>
      <c r="W44" s="817">
        <v>24</v>
      </c>
      <c r="X44" s="817">
        <v>24</v>
      </c>
      <c r="Y44" s="817">
        <v>24</v>
      </c>
      <c r="Z44" s="817">
        <v>24</v>
      </c>
      <c r="AA44" s="817">
        <v>24</v>
      </c>
      <c r="AB44" s="817">
        <v>22</v>
      </c>
      <c r="AC44" s="817">
        <v>22</v>
      </c>
      <c r="AD44" s="817">
        <v>22</v>
      </c>
      <c r="AE44" s="817">
        <v>22</v>
      </c>
      <c r="AF44" s="817">
        <v>19</v>
      </c>
      <c r="AG44" s="817">
        <v>19</v>
      </c>
      <c r="AH44" s="817">
        <v>2</v>
      </c>
      <c r="AI44" s="817">
        <v>0</v>
      </c>
      <c r="AJ44" s="817">
        <v>0</v>
      </c>
      <c r="AK44" s="817">
        <v>0</v>
      </c>
      <c r="AL44" s="817">
        <v>0</v>
      </c>
      <c r="AM44" s="817"/>
      <c r="AN44" s="817"/>
      <c r="AO44" s="817"/>
      <c r="AP44" s="632"/>
      <c r="AQ44" s="695"/>
      <c r="AR44" s="696"/>
      <c r="AS44" s="696"/>
      <c r="AT44" s="696"/>
      <c r="AU44" s="696"/>
      <c r="AV44" s="696"/>
      <c r="AW44" s="817">
        <v>341701</v>
      </c>
      <c r="AX44" s="817">
        <v>341701</v>
      </c>
      <c r="AY44" s="817">
        <v>340856</v>
      </c>
      <c r="AZ44" s="817">
        <v>333702</v>
      </c>
      <c r="BA44" s="817">
        <v>333649</v>
      </c>
      <c r="BB44" s="817">
        <v>333649</v>
      </c>
      <c r="BC44" s="817">
        <v>333622</v>
      </c>
      <c r="BD44" s="817">
        <v>283359</v>
      </c>
      <c r="BE44" s="817">
        <v>283359</v>
      </c>
      <c r="BF44" s="817">
        <v>33371</v>
      </c>
      <c r="BG44" s="817">
        <v>0</v>
      </c>
      <c r="BH44" s="817">
        <v>0</v>
      </c>
      <c r="BI44" s="817">
        <v>0</v>
      </c>
      <c r="BJ44" s="817">
        <v>0</v>
      </c>
      <c r="BK44" s="817">
        <v>0</v>
      </c>
      <c r="BL44" s="817">
        <v>0</v>
      </c>
      <c r="BM44" s="817">
        <v>0</v>
      </c>
      <c r="BN44" s="817">
        <v>0</v>
      </c>
      <c r="BO44" s="817">
        <v>0</v>
      </c>
      <c r="BP44" s="817">
        <v>0</v>
      </c>
      <c r="BQ44" s="817"/>
      <c r="BR44" s="817"/>
      <c r="BS44" s="817"/>
      <c r="BT44" s="817"/>
      <c r="BU44" s="16"/>
    </row>
    <row r="45" spans="2:75" s="17" customFormat="1" ht="15.6">
      <c r="B45" s="691" t="s">
        <v>29</v>
      </c>
      <c r="C45" s="757" t="s">
        <v>774</v>
      </c>
      <c r="D45" s="757" t="s">
        <v>772</v>
      </c>
      <c r="E45" s="757" t="s">
        <v>754</v>
      </c>
      <c r="F45" s="691"/>
      <c r="G45" s="691"/>
      <c r="H45" s="757">
        <v>2017</v>
      </c>
      <c r="I45" s="756" t="s">
        <v>576</v>
      </c>
      <c r="J45" s="756" t="s">
        <v>588</v>
      </c>
      <c r="K45" s="632"/>
      <c r="L45" s="695"/>
      <c r="M45" s="696"/>
      <c r="N45" s="696"/>
      <c r="O45" s="696"/>
      <c r="P45" s="817"/>
      <c r="Q45" s="817"/>
      <c r="R45" s="817">
        <v>27</v>
      </c>
      <c r="S45" s="817">
        <v>20</v>
      </c>
      <c r="T45" s="817">
        <v>20</v>
      </c>
      <c r="U45" s="817">
        <v>20</v>
      </c>
      <c r="V45" s="817">
        <v>20</v>
      </c>
      <c r="W45" s="817">
        <v>20</v>
      </c>
      <c r="X45" s="817">
        <v>20</v>
      </c>
      <c r="Y45" s="817">
        <v>20</v>
      </c>
      <c r="Z45" s="817">
        <v>20</v>
      </c>
      <c r="AA45" s="817">
        <v>20</v>
      </c>
      <c r="AB45" s="817">
        <v>19</v>
      </c>
      <c r="AC45" s="817">
        <v>19</v>
      </c>
      <c r="AD45" s="817">
        <v>19</v>
      </c>
      <c r="AE45" s="817">
        <v>16</v>
      </c>
      <c r="AF45" s="817">
        <v>16</v>
      </c>
      <c r="AG45" s="817">
        <v>12</v>
      </c>
      <c r="AH45" s="817">
        <v>10</v>
      </c>
      <c r="AI45" s="817">
        <v>0</v>
      </c>
      <c r="AJ45" s="817">
        <v>0</v>
      </c>
      <c r="AK45" s="817">
        <v>0</v>
      </c>
      <c r="AL45" s="817">
        <v>0</v>
      </c>
      <c r="AM45" s="817"/>
      <c r="AN45" s="817"/>
      <c r="AO45" s="817"/>
      <c r="AP45" s="632"/>
      <c r="AQ45" s="695"/>
      <c r="AR45" s="696"/>
      <c r="AS45" s="696"/>
      <c r="AT45" s="696"/>
      <c r="AU45" s="696"/>
      <c r="AV45" s="696"/>
      <c r="AW45" s="817">
        <v>288593</v>
      </c>
      <c r="AX45" s="817">
        <v>288593</v>
      </c>
      <c r="AY45" s="817">
        <v>288593</v>
      </c>
      <c r="AZ45" s="817">
        <v>283339</v>
      </c>
      <c r="BA45" s="817">
        <v>282845</v>
      </c>
      <c r="BB45" s="817">
        <v>282845</v>
      </c>
      <c r="BC45" s="817">
        <v>238825</v>
      </c>
      <c r="BD45" s="817">
        <v>238825</v>
      </c>
      <c r="BE45" s="817">
        <v>184980</v>
      </c>
      <c r="BF45" s="817">
        <v>146610</v>
      </c>
      <c r="BG45" s="817">
        <v>0</v>
      </c>
      <c r="BH45" s="817">
        <v>0</v>
      </c>
      <c r="BI45" s="817">
        <v>0</v>
      </c>
      <c r="BJ45" s="817">
        <v>0</v>
      </c>
      <c r="BK45" s="817">
        <v>0</v>
      </c>
      <c r="BL45" s="817">
        <v>0</v>
      </c>
      <c r="BM45" s="817">
        <v>0</v>
      </c>
      <c r="BN45" s="817">
        <v>0</v>
      </c>
      <c r="BO45" s="817">
        <v>0</v>
      </c>
      <c r="BP45" s="817">
        <v>0</v>
      </c>
      <c r="BQ45" s="817"/>
      <c r="BR45" s="817"/>
      <c r="BS45" s="817"/>
      <c r="BT45" s="817"/>
      <c r="BU45" s="16"/>
    </row>
    <row r="46" spans="2:75" s="17" customFormat="1" ht="15.6">
      <c r="B46" s="691" t="s">
        <v>29</v>
      </c>
      <c r="C46" s="757" t="s">
        <v>774</v>
      </c>
      <c r="D46" s="757" t="s">
        <v>771</v>
      </c>
      <c r="E46" s="757" t="s">
        <v>754</v>
      </c>
      <c r="F46" s="691"/>
      <c r="G46" s="691"/>
      <c r="H46" s="757">
        <v>2017</v>
      </c>
      <c r="I46" s="756" t="s">
        <v>576</v>
      </c>
      <c r="J46" s="756" t="s">
        <v>588</v>
      </c>
      <c r="K46" s="632"/>
      <c r="L46" s="695"/>
      <c r="M46" s="696"/>
      <c r="N46" s="696"/>
      <c r="O46" s="696"/>
      <c r="P46" s="817"/>
      <c r="Q46" s="817"/>
      <c r="R46" s="817">
        <v>10</v>
      </c>
      <c r="S46" s="817">
        <v>10</v>
      </c>
      <c r="T46" s="817">
        <v>10</v>
      </c>
      <c r="U46" s="817">
        <v>10</v>
      </c>
      <c r="V46" s="817">
        <v>10</v>
      </c>
      <c r="W46" s="817">
        <v>10</v>
      </c>
      <c r="X46" s="817">
        <v>10</v>
      </c>
      <c r="Y46" s="817">
        <v>10</v>
      </c>
      <c r="Z46" s="817">
        <v>10</v>
      </c>
      <c r="AA46" s="817">
        <v>10</v>
      </c>
      <c r="AB46" s="817">
        <v>10</v>
      </c>
      <c r="AC46" s="817">
        <v>10</v>
      </c>
      <c r="AD46" s="817">
        <v>10</v>
      </c>
      <c r="AE46" s="817">
        <v>10</v>
      </c>
      <c r="AF46" s="817">
        <v>10</v>
      </c>
      <c r="AG46" s="817">
        <v>10</v>
      </c>
      <c r="AH46" s="817">
        <v>10</v>
      </c>
      <c r="AI46" s="817">
        <v>10</v>
      </c>
      <c r="AJ46" s="817">
        <v>10</v>
      </c>
      <c r="AK46" s="817">
        <v>0</v>
      </c>
      <c r="AL46" s="817">
        <v>0</v>
      </c>
      <c r="AM46" s="817"/>
      <c r="AN46" s="696"/>
      <c r="AO46" s="697"/>
      <c r="AP46" s="632"/>
      <c r="AQ46" s="695"/>
      <c r="AR46" s="696"/>
      <c r="AS46" s="696"/>
      <c r="AT46" s="696"/>
      <c r="AU46" s="696"/>
      <c r="AV46" s="696"/>
      <c r="AW46" s="817">
        <v>35919</v>
      </c>
      <c r="AX46" s="817">
        <v>35919</v>
      </c>
      <c r="AY46" s="817">
        <v>35919</v>
      </c>
      <c r="AZ46" s="817">
        <v>35919</v>
      </c>
      <c r="BA46" s="817">
        <v>35919</v>
      </c>
      <c r="BB46" s="817">
        <v>35919</v>
      </c>
      <c r="BC46" s="817">
        <v>35919</v>
      </c>
      <c r="BD46" s="817">
        <v>35919</v>
      </c>
      <c r="BE46" s="817">
        <v>35919</v>
      </c>
      <c r="BF46" s="817">
        <v>35919</v>
      </c>
      <c r="BG46" s="817">
        <v>35919</v>
      </c>
      <c r="BH46" s="817">
        <v>35919</v>
      </c>
      <c r="BI46" s="817">
        <v>0</v>
      </c>
      <c r="BJ46" s="817">
        <v>0</v>
      </c>
      <c r="BK46" s="817">
        <v>0</v>
      </c>
      <c r="BL46" s="817">
        <v>0</v>
      </c>
      <c r="BM46" s="817">
        <v>0</v>
      </c>
      <c r="BN46" s="817">
        <v>0</v>
      </c>
      <c r="BO46" s="817">
        <v>0</v>
      </c>
      <c r="BP46" s="817">
        <v>0</v>
      </c>
      <c r="BQ46" s="817"/>
      <c r="BR46" s="817"/>
      <c r="BS46" s="817"/>
      <c r="BT46" s="817"/>
      <c r="BU46" s="16"/>
    </row>
    <row r="47" spans="2:75" s="17" customFormat="1" ht="15.6">
      <c r="B47" s="691" t="s">
        <v>29</v>
      </c>
      <c r="C47" s="757" t="s">
        <v>774</v>
      </c>
      <c r="D47" s="757" t="s">
        <v>116</v>
      </c>
      <c r="E47" s="757" t="s">
        <v>754</v>
      </c>
      <c r="F47" s="691"/>
      <c r="G47" s="691"/>
      <c r="H47" s="757">
        <v>2017</v>
      </c>
      <c r="I47" s="756" t="s">
        <v>576</v>
      </c>
      <c r="J47" s="756" t="s">
        <v>588</v>
      </c>
      <c r="K47" s="632"/>
      <c r="L47" s="695"/>
      <c r="M47" s="696"/>
      <c r="N47" s="696"/>
      <c r="O47" s="696"/>
      <c r="P47" s="817"/>
      <c r="Q47" s="817"/>
      <c r="R47" s="817">
        <v>5</v>
      </c>
      <c r="S47" s="817">
        <v>5</v>
      </c>
      <c r="T47" s="817">
        <v>5</v>
      </c>
      <c r="U47" s="817">
        <v>5</v>
      </c>
      <c r="V47" s="817">
        <v>5</v>
      </c>
      <c r="W47" s="817">
        <v>5</v>
      </c>
      <c r="X47" s="817">
        <v>5</v>
      </c>
      <c r="Y47" s="817">
        <v>5</v>
      </c>
      <c r="Z47" s="817">
        <v>5</v>
      </c>
      <c r="AA47" s="817">
        <v>5</v>
      </c>
      <c r="AB47" s="817">
        <v>2</v>
      </c>
      <c r="AC47" s="817">
        <v>2</v>
      </c>
      <c r="AD47" s="817">
        <v>2</v>
      </c>
      <c r="AE47" s="817">
        <v>2</v>
      </c>
      <c r="AF47" s="817">
        <v>2</v>
      </c>
      <c r="AG47" s="817">
        <v>2</v>
      </c>
      <c r="AH47" s="817">
        <v>2</v>
      </c>
      <c r="AI47" s="817">
        <v>2</v>
      </c>
      <c r="AJ47" s="817">
        <v>2</v>
      </c>
      <c r="AK47" s="817">
        <v>2</v>
      </c>
      <c r="AL47" s="817">
        <v>0</v>
      </c>
      <c r="AM47" s="817"/>
      <c r="AN47" s="696"/>
      <c r="AO47" s="697"/>
      <c r="AP47" s="632"/>
      <c r="AQ47" s="695"/>
      <c r="AR47" s="696"/>
      <c r="AS47" s="696"/>
      <c r="AT47" s="696"/>
      <c r="AU47" s="696"/>
      <c r="AV47" s="696"/>
      <c r="AW47" s="817">
        <v>38245</v>
      </c>
      <c r="AX47" s="817">
        <v>38245</v>
      </c>
      <c r="AY47" s="817">
        <v>38245</v>
      </c>
      <c r="AZ47" s="817">
        <v>28901</v>
      </c>
      <c r="BA47" s="817">
        <v>28810</v>
      </c>
      <c r="BB47" s="817">
        <v>27569</v>
      </c>
      <c r="BC47" s="817">
        <v>27569</v>
      </c>
      <c r="BD47" s="817">
        <v>27182</v>
      </c>
      <c r="BE47" s="817">
        <v>27182</v>
      </c>
      <c r="BF47" s="817">
        <v>27182</v>
      </c>
      <c r="BG47" s="817">
        <v>27182</v>
      </c>
      <c r="BH47" s="817">
        <v>27182</v>
      </c>
      <c r="BI47" s="817">
        <v>27182</v>
      </c>
      <c r="BJ47" s="817">
        <v>0</v>
      </c>
      <c r="BK47" s="817">
        <v>0</v>
      </c>
      <c r="BL47" s="817">
        <v>0</v>
      </c>
      <c r="BM47" s="817">
        <v>0</v>
      </c>
      <c r="BN47" s="817">
        <v>0</v>
      </c>
      <c r="BO47" s="817">
        <v>0</v>
      </c>
      <c r="BP47" s="817">
        <v>0</v>
      </c>
      <c r="BQ47" s="817"/>
      <c r="BR47" s="817"/>
      <c r="BS47" s="817"/>
      <c r="BT47" s="817"/>
      <c r="BU47" s="16"/>
    </row>
    <row r="48" spans="2:75" s="17" customFormat="1" ht="15.6">
      <c r="B48" s="691" t="s">
        <v>769</v>
      </c>
      <c r="C48" s="757" t="s">
        <v>775</v>
      </c>
      <c r="D48" s="757" t="s">
        <v>118</v>
      </c>
      <c r="E48" s="757" t="s">
        <v>754</v>
      </c>
      <c r="F48" s="691"/>
      <c r="G48" s="691"/>
      <c r="H48" s="757">
        <v>2017</v>
      </c>
      <c r="I48" s="756" t="s">
        <v>576</v>
      </c>
      <c r="J48" s="756" t="s">
        <v>588</v>
      </c>
      <c r="K48" s="632"/>
      <c r="L48" s="695"/>
      <c r="M48" s="696"/>
      <c r="N48" s="696"/>
      <c r="O48" s="696"/>
      <c r="P48" s="817"/>
      <c r="Q48" s="817"/>
      <c r="R48" s="817">
        <v>63</v>
      </c>
      <c r="S48" s="817">
        <v>66</v>
      </c>
      <c r="T48" s="817">
        <v>66</v>
      </c>
      <c r="U48" s="817">
        <v>66</v>
      </c>
      <c r="V48" s="817">
        <v>66</v>
      </c>
      <c r="W48" s="817">
        <v>33</v>
      </c>
      <c r="X48" s="817">
        <v>33</v>
      </c>
      <c r="Y48" s="817">
        <v>33</v>
      </c>
      <c r="Z48" s="817">
        <v>33</v>
      </c>
      <c r="AA48" s="817">
        <v>33</v>
      </c>
      <c r="AB48" s="817">
        <v>17</v>
      </c>
      <c r="AC48" s="817">
        <v>17</v>
      </c>
      <c r="AD48" s="817">
        <v>11</v>
      </c>
      <c r="AE48" s="817">
        <v>11</v>
      </c>
      <c r="AF48" s="817">
        <v>1</v>
      </c>
      <c r="AG48" s="817">
        <v>0</v>
      </c>
      <c r="AH48" s="817">
        <v>0</v>
      </c>
      <c r="AI48" s="817">
        <v>0</v>
      </c>
      <c r="AJ48" s="817">
        <v>0</v>
      </c>
      <c r="AK48" s="817">
        <v>0</v>
      </c>
      <c r="AL48" s="817">
        <v>0</v>
      </c>
      <c r="AM48" s="817"/>
      <c r="AN48" s="696"/>
      <c r="AO48" s="697"/>
      <c r="AP48" s="632"/>
      <c r="AQ48" s="695"/>
      <c r="AR48" s="696"/>
      <c r="AS48" s="696"/>
      <c r="AT48" s="696"/>
      <c r="AU48" s="696"/>
      <c r="AV48" s="696"/>
      <c r="AW48" s="817">
        <v>91203</v>
      </c>
      <c r="AX48" s="817">
        <v>91203</v>
      </c>
      <c r="AY48" s="817">
        <v>91203</v>
      </c>
      <c r="AZ48" s="817">
        <v>24782</v>
      </c>
      <c r="BA48" s="817">
        <v>24782</v>
      </c>
      <c r="BB48" s="817">
        <v>6111</v>
      </c>
      <c r="BC48" s="817">
        <v>4042</v>
      </c>
      <c r="BD48" s="817">
        <v>327</v>
      </c>
      <c r="BE48" s="817">
        <v>0</v>
      </c>
      <c r="BF48" s="817">
        <v>0</v>
      </c>
      <c r="BG48" s="817">
        <v>0</v>
      </c>
      <c r="BH48" s="817">
        <v>0</v>
      </c>
      <c r="BI48" s="817">
        <v>0</v>
      </c>
      <c r="BJ48" s="817">
        <v>0</v>
      </c>
      <c r="BK48" s="817">
        <v>0</v>
      </c>
      <c r="BL48" s="817">
        <v>0</v>
      </c>
      <c r="BM48" s="817">
        <v>0</v>
      </c>
      <c r="BN48" s="817">
        <v>0</v>
      </c>
      <c r="BO48" s="817">
        <v>0</v>
      </c>
      <c r="BP48" s="817">
        <v>0</v>
      </c>
      <c r="BQ48" s="817"/>
      <c r="BR48" s="817"/>
      <c r="BS48" s="817"/>
      <c r="BT48" s="817"/>
      <c r="BU48" s="16"/>
    </row>
    <row r="49" spans="2:73" s="17" customFormat="1" ht="15.6">
      <c r="B49" s="691" t="s">
        <v>769</v>
      </c>
      <c r="C49" s="757" t="s">
        <v>775</v>
      </c>
      <c r="D49" s="757" t="s">
        <v>119</v>
      </c>
      <c r="E49" s="757" t="s">
        <v>754</v>
      </c>
      <c r="F49" s="691"/>
      <c r="G49" s="691"/>
      <c r="H49" s="757">
        <v>2017</v>
      </c>
      <c r="I49" s="756" t="s">
        <v>576</v>
      </c>
      <c r="J49" s="756" t="s">
        <v>588</v>
      </c>
      <c r="K49" s="632"/>
      <c r="L49" s="695"/>
      <c r="M49" s="696"/>
      <c r="N49" s="696"/>
      <c r="O49" s="696"/>
      <c r="P49" s="817"/>
      <c r="Q49" s="817"/>
      <c r="R49" s="817">
        <v>12</v>
      </c>
      <c r="S49" s="817">
        <v>12</v>
      </c>
      <c r="T49" s="817">
        <v>12</v>
      </c>
      <c r="U49" s="817">
        <v>11</v>
      </c>
      <c r="V49" s="817">
        <v>11</v>
      </c>
      <c r="W49" s="817">
        <v>11</v>
      </c>
      <c r="X49" s="817">
        <v>7</v>
      </c>
      <c r="Y49" s="817">
        <v>7</v>
      </c>
      <c r="Z49" s="817">
        <v>4</v>
      </c>
      <c r="AA49" s="817">
        <v>4</v>
      </c>
      <c r="AB49" s="817">
        <v>3</v>
      </c>
      <c r="AC49" s="817">
        <v>2</v>
      </c>
      <c r="AD49" s="817">
        <v>2</v>
      </c>
      <c r="AE49" s="817">
        <v>2</v>
      </c>
      <c r="AF49" s="817">
        <v>2</v>
      </c>
      <c r="AG49" s="817">
        <v>2</v>
      </c>
      <c r="AH49" s="817">
        <v>2</v>
      </c>
      <c r="AI49" s="817">
        <v>2</v>
      </c>
      <c r="AJ49" s="817">
        <v>2</v>
      </c>
      <c r="AK49" s="817">
        <v>2</v>
      </c>
      <c r="AL49" s="817">
        <v>0</v>
      </c>
      <c r="AM49" s="817"/>
      <c r="AN49" s="696"/>
      <c r="AO49" s="697"/>
      <c r="AP49" s="632"/>
      <c r="AQ49" s="695"/>
      <c r="AR49" s="696"/>
      <c r="AS49" s="696"/>
      <c r="AT49" s="696"/>
      <c r="AU49" s="696"/>
      <c r="AV49" s="696"/>
      <c r="AW49" s="817">
        <v>38662</v>
      </c>
      <c r="AX49" s="817">
        <v>24110</v>
      </c>
      <c r="AY49" s="817">
        <v>24110</v>
      </c>
      <c r="AZ49" s="817">
        <v>20962</v>
      </c>
      <c r="BA49" s="817">
        <v>19015</v>
      </c>
      <c r="BB49" s="817">
        <v>19015</v>
      </c>
      <c r="BC49" s="817">
        <v>19015</v>
      </c>
      <c r="BD49" s="817">
        <v>19015</v>
      </c>
      <c r="BE49" s="817">
        <v>19015</v>
      </c>
      <c r="BF49" s="817">
        <v>19015</v>
      </c>
      <c r="BG49" s="817">
        <v>19015</v>
      </c>
      <c r="BH49" s="817">
        <v>19015</v>
      </c>
      <c r="BI49" s="817">
        <v>19015</v>
      </c>
      <c r="BJ49" s="817">
        <v>6066</v>
      </c>
      <c r="BK49" s="817">
        <v>6066</v>
      </c>
      <c r="BL49" s="817">
        <v>6066</v>
      </c>
      <c r="BM49" s="817">
        <v>0</v>
      </c>
      <c r="BN49" s="817">
        <v>0</v>
      </c>
      <c r="BO49" s="817">
        <v>0</v>
      </c>
      <c r="BP49" s="817">
        <v>0</v>
      </c>
      <c r="BQ49" s="817"/>
      <c r="BR49" s="817"/>
      <c r="BS49" s="817"/>
      <c r="BT49" s="817"/>
      <c r="BU49" s="16"/>
    </row>
    <row r="50" spans="2:73" s="17" customFormat="1" ht="15.6">
      <c r="B50" s="691" t="s">
        <v>29</v>
      </c>
      <c r="C50" s="691" t="s">
        <v>776</v>
      </c>
      <c r="D50" s="757" t="s">
        <v>773</v>
      </c>
      <c r="E50" s="757" t="s">
        <v>754</v>
      </c>
      <c r="F50" s="691"/>
      <c r="G50" s="691"/>
      <c r="H50" s="757">
        <v>2017</v>
      </c>
      <c r="I50" s="756" t="s">
        <v>576</v>
      </c>
      <c r="J50" s="756" t="s">
        <v>588</v>
      </c>
      <c r="K50" s="632"/>
      <c r="L50" s="695"/>
      <c r="M50" s="696"/>
      <c r="N50" s="696"/>
      <c r="O50" s="696"/>
      <c r="P50" s="817"/>
      <c r="Q50" s="817"/>
      <c r="R50" s="817"/>
      <c r="S50" s="817"/>
      <c r="T50" s="817"/>
      <c r="U50" s="817"/>
      <c r="V50" s="817"/>
      <c r="W50" s="817"/>
      <c r="X50" s="817"/>
      <c r="Y50" s="817"/>
      <c r="Z50" s="817"/>
      <c r="AA50" s="817"/>
      <c r="AB50" s="817"/>
      <c r="AC50" s="817"/>
      <c r="AD50" s="817"/>
      <c r="AE50" s="817"/>
      <c r="AF50" s="817"/>
      <c r="AG50" s="817"/>
      <c r="AH50" s="817"/>
      <c r="AI50" s="817"/>
      <c r="AJ50" s="817"/>
      <c r="AK50" s="817"/>
      <c r="AL50" s="817"/>
      <c r="AM50" s="817"/>
      <c r="AN50" s="696"/>
      <c r="AO50" s="697"/>
      <c r="AP50" s="632"/>
      <c r="AQ50" s="695"/>
      <c r="AR50" s="696"/>
      <c r="AS50" s="696"/>
      <c r="AT50" s="696"/>
      <c r="AU50" s="696"/>
      <c r="AV50" s="696"/>
      <c r="AW50" s="817">
        <v>39647</v>
      </c>
      <c r="AX50" s="817">
        <v>39647</v>
      </c>
      <c r="AY50" s="817">
        <v>39647</v>
      </c>
      <c r="AZ50" s="817">
        <v>0</v>
      </c>
      <c r="BA50" s="817">
        <v>0</v>
      </c>
      <c r="BB50" s="817">
        <v>0</v>
      </c>
      <c r="BC50" s="817">
        <v>0</v>
      </c>
      <c r="BD50" s="817">
        <v>0</v>
      </c>
      <c r="BE50" s="817">
        <v>0</v>
      </c>
      <c r="BF50" s="817">
        <v>0</v>
      </c>
      <c r="BG50" s="817">
        <v>0</v>
      </c>
      <c r="BH50" s="817">
        <v>0</v>
      </c>
      <c r="BI50" s="817">
        <v>0</v>
      </c>
      <c r="BJ50" s="817">
        <v>0</v>
      </c>
      <c r="BK50" s="817">
        <v>0</v>
      </c>
      <c r="BL50" s="817">
        <v>0</v>
      </c>
      <c r="BM50" s="817">
        <v>0</v>
      </c>
      <c r="BN50" s="817">
        <v>0</v>
      </c>
      <c r="BO50" s="817">
        <v>0</v>
      </c>
      <c r="BP50" s="817">
        <v>0</v>
      </c>
      <c r="BQ50" s="817"/>
      <c r="BR50" s="817"/>
      <c r="BS50" s="817"/>
      <c r="BT50" s="817"/>
      <c r="BU50" s="16"/>
    </row>
    <row r="51" spans="2:73" s="17" customFormat="1" ht="15.6">
      <c r="B51" s="691"/>
      <c r="C51" s="691"/>
      <c r="D51" s="757"/>
      <c r="E51" s="691"/>
      <c r="F51" s="691"/>
      <c r="G51" s="691"/>
      <c r="H51" s="691"/>
      <c r="I51" s="643"/>
      <c r="J51" s="643"/>
      <c r="K51" s="632"/>
      <c r="L51" s="695"/>
      <c r="M51" s="696"/>
      <c r="N51" s="696"/>
      <c r="O51" s="696"/>
      <c r="P51" s="817"/>
      <c r="Q51" s="817"/>
      <c r="R51" s="817"/>
      <c r="S51" s="817"/>
      <c r="T51" s="817"/>
      <c r="U51" s="817"/>
      <c r="V51" s="817"/>
      <c r="W51" s="817"/>
      <c r="X51" s="817"/>
      <c r="Y51" s="817"/>
      <c r="Z51" s="817"/>
      <c r="AA51" s="817"/>
      <c r="AB51" s="817"/>
      <c r="AC51" s="817"/>
      <c r="AD51" s="817"/>
      <c r="AE51" s="817"/>
      <c r="AF51" s="817"/>
      <c r="AG51" s="817"/>
      <c r="AH51" s="817"/>
      <c r="AI51" s="817"/>
      <c r="AJ51" s="817"/>
      <c r="AK51" s="817"/>
      <c r="AL51" s="817"/>
      <c r="AM51" s="817"/>
      <c r="AN51" s="696"/>
      <c r="AO51" s="697"/>
      <c r="AP51" s="632"/>
      <c r="AQ51" s="695"/>
      <c r="AR51" s="696"/>
      <c r="AS51" s="696"/>
      <c r="AT51" s="696"/>
      <c r="AU51" s="696"/>
      <c r="AV51" s="696"/>
      <c r="AW51" s="696"/>
      <c r="AX51" s="696"/>
      <c r="AY51" s="696"/>
      <c r="AZ51" s="696"/>
      <c r="BA51" s="696"/>
      <c r="BB51" s="696"/>
      <c r="BC51" s="696"/>
      <c r="BD51" s="696"/>
      <c r="BE51" s="696"/>
      <c r="BF51" s="696"/>
      <c r="BG51" s="696"/>
      <c r="BH51" s="696"/>
      <c r="BI51" s="696"/>
      <c r="BJ51" s="696"/>
      <c r="BK51" s="696"/>
      <c r="BL51" s="696"/>
      <c r="BM51" s="696"/>
      <c r="BN51" s="696"/>
      <c r="BO51" s="696"/>
      <c r="BP51" s="696"/>
      <c r="BQ51" s="696"/>
      <c r="BR51" s="696"/>
      <c r="BS51" s="696"/>
      <c r="BT51" s="697"/>
      <c r="BU51" s="16"/>
    </row>
    <row r="52" spans="2:73" s="17" customFormat="1" ht="15.6">
      <c r="B52" s="691"/>
      <c r="C52" s="691"/>
      <c r="D52" s="691"/>
      <c r="E52" s="691"/>
      <c r="F52" s="691"/>
      <c r="G52" s="691"/>
      <c r="H52" s="691"/>
      <c r="I52" s="643"/>
      <c r="J52" s="643"/>
      <c r="K52" s="632"/>
      <c r="L52" s="695"/>
      <c r="M52" s="696"/>
      <c r="N52" s="696"/>
      <c r="O52" s="696"/>
      <c r="P52" s="817"/>
      <c r="Q52" s="817"/>
      <c r="R52" s="817"/>
      <c r="S52" s="817"/>
      <c r="T52" s="817"/>
      <c r="U52" s="817"/>
      <c r="V52" s="817"/>
      <c r="W52" s="817"/>
      <c r="X52" s="817"/>
      <c r="Y52" s="817"/>
      <c r="Z52" s="817"/>
      <c r="AA52" s="817"/>
      <c r="AB52" s="817"/>
      <c r="AC52" s="817"/>
      <c r="AD52" s="817"/>
      <c r="AE52" s="817"/>
      <c r="AF52" s="817"/>
      <c r="AG52" s="817"/>
      <c r="AH52" s="817"/>
      <c r="AI52" s="817"/>
      <c r="AJ52" s="817"/>
      <c r="AK52" s="817"/>
      <c r="AL52" s="817"/>
      <c r="AM52" s="817"/>
      <c r="AN52" s="696"/>
      <c r="AO52" s="697"/>
      <c r="AP52" s="632"/>
      <c r="AQ52" s="695"/>
      <c r="AR52" s="696"/>
      <c r="AS52" s="696"/>
      <c r="AT52" s="696"/>
      <c r="AU52" s="696"/>
      <c r="AV52" s="696"/>
      <c r="AW52" s="696"/>
      <c r="AX52" s="696"/>
      <c r="AY52" s="696"/>
      <c r="AZ52" s="696"/>
      <c r="BA52" s="696"/>
      <c r="BB52" s="696"/>
      <c r="BC52" s="696"/>
      <c r="BD52" s="696"/>
      <c r="BE52" s="696"/>
      <c r="BF52" s="696"/>
      <c r="BG52" s="696"/>
      <c r="BH52" s="696"/>
      <c r="BI52" s="696"/>
      <c r="BJ52" s="696"/>
      <c r="BK52" s="696"/>
      <c r="BL52" s="696"/>
      <c r="BM52" s="696"/>
      <c r="BN52" s="696"/>
      <c r="BO52" s="696"/>
      <c r="BP52" s="696"/>
      <c r="BQ52" s="696"/>
      <c r="BR52" s="696"/>
      <c r="BS52" s="696"/>
      <c r="BT52" s="697"/>
      <c r="BU52" s="16"/>
    </row>
    <row r="53" spans="2:73">
      <c r="B53" s="691"/>
      <c r="C53" s="691"/>
      <c r="D53" s="691"/>
      <c r="E53" s="691"/>
      <c r="F53" s="691"/>
      <c r="G53" s="691"/>
      <c r="H53" s="691"/>
      <c r="I53" s="643"/>
      <c r="J53" s="643"/>
      <c r="K53" s="632"/>
      <c r="L53" s="695"/>
      <c r="M53" s="696"/>
      <c r="N53" s="696"/>
      <c r="O53" s="696"/>
      <c r="P53" s="817"/>
      <c r="Q53" s="817"/>
      <c r="R53" s="817"/>
      <c r="S53" s="817"/>
      <c r="T53" s="817"/>
      <c r="U53" s="817"/>
      <c r="V53" s="817"/>
      <c r="W53" s="817"/>
      <c r="X53" s="817"/>
      <c r="Y53" s="817"/>
      <c r="Z53" s="817"/>
      <c r="AA53" s="817"/>
      <c r="AB53" s="817"/>
      <c r="AC53" s="817"/>
      <c r="AD53" s="817"/>
      <c r="AE53" s="817"/>
      <c r="AF53" s="817"/>
      <c r="AG53" s="817"/>
      <c r="AH53" s="817"/>
      <c r="AI53" s="817"/>
      <c r="AJ53" s="817"/>
      <c r="AK53" s="817"/>
      <c r="AL53" s="817"/>
      <c r="AM53" s="817"/>
      <c r="AN53" s="696"/>
      <c r="AO53" s="697"/>
      <c r="AP53" s="632"/>
      <c r="AQ53" s="695"/>
      <c r="AR53" s="696"/>
      <c r="AS53" s="696"/>
      <c r="AT53" s="696"/>
      <c r="AU53" s="696"/>
      <c r="AV53" s="696"/>
      <c r="AW53" s="696"/>
      <c r="AX53" s="696"/>
      <c r="AY53" s="696"/>
      <c r="AZ53" s="696"/>
      <c r="BA53" s="696"/>
      <c r="BB53" s="696"/>
      <c r="BC53" s="696"/>
      <c r="BD53" s="696"/>
      <c r="BE53" s="696"/>
      <c r="BF53" s="696"/>
      <c r="BG53" s="696"/>
      <c r="BH53" s="696"/>
      <c r="BI53" s="696"/>
      <c r="BJ53" s="696"/>
      <c r="BK53" s="696"/>
      <c r="BL53" s="696"/>
      <c r="BM53" s="696"/>
      <c r="BN53" s="696"/>
      <c r="BO53" s="696"/>
      <c r="BP53" s="696"/>
      <c r="BQ53" s="696"/>
      <c r="BR53" s="696"/>
      <c r="BS53" s="696"/>
      <c r="BT53" s="697"/>
    </row>
    <row r="54" spans="2:73">
      <c r="B54" s="691"/>
      <c r="C54" s="691"/>
      <c r="D54" s="691"/>
      <c r="E54" s="691"/>
      <c r="F54" s="691"/>
      <c r="G54" s="691"/>
      <c r="H54" s="691"/>
      <c r="I54" s="643"/>
      <c r="J54" s="643"/>
      <c r="K54" s="632"/>
      <c r="L54" s="695"/>
      <c r="M54" s="696"/>
      <c r="N54" s="696"/>
      <c r="O54" s="696"/>
      <c r="P54" s="817"/>
      <c r="Q54" s="817"/>
      <c r="R54" s="817"/>
      <c r="S54" s="817"/>
      <c r="T54" s="817"/>
      <c r="U54" s="817"/>
      <c r="V54" s="817"/>
      <c r="W54" s="817"/>
      <c r="X54" s="817"/>
      <c r="Y54" s="817"/>
      <c r="Z54" s="817"/>
      <c r="AA54" s="817"/>
      <c r="AB54" s="817"/>
      <c r="AC54" s="817"/>
      <c r="AD54" s="817"/>
      <c r="AE54" s="817"/>
      <c r="AF54" s="817"/>
      <c r="AG54" s="817"/>
      <c r="AH54" s="817"/>
      <c r="AI54" s="817"/>
      <c r="AJ54" s="817"/>
      <c r="AK54" s="817"/>
      <c r="AL54" s="817"/>
      <c r="AM54" s="817"/>
      <c r="AN54" s="696"/>
      <c r="AO54" s="697"/>
      <c r="AP54" s="632"/>
      <c r="AQ54" s="695"/>
      <c r="AR54" s="696"/>
      <c r="AS54" s="696"/>
      <c r="AT54" s="696"/>
      <c r="AU54" s="696"/>
      <c r="AV54" s="696"/>
      <c r="AW54" s="696"/>
      <c r="AX54" s="696"/>
      <c r="AY54" s="696"/>
      <c r="AZ54" s="696"/>
      <c r="BA54" s="696"/>
      <c r="BB54" s="696"/>
      <c r="BC54" s="696"/>
      <c r="BD54" s="696"/>
      <c r="BE54" s="696"/>
      <c r="BF54" s="696"/>
      <c r="BG54" s="696"/>
      <c r="BH54" s="696"/>
      <c r="BI54" s="696"/>
      <c r="BJ54" s="696"/>
      <c r="BK54" s="696"/>
      <c r="BL54" s="696"/>
      <c r="BM54" s="696"/>
      <c r="BN54" s="696"/>
      <c r="BO54" s="696"/>
      <c r="BP54" s="696"/>
      <c r="BQ54" s="696"/>
      <c r="BR54" s="696"/>
      <c r="BS54" s="696"/>
      <c r="BT54" s="697"/>
    </row>
    <row r="55" spans="2:73">
      <c r="B55" s="691"/>
      <c r="C55" s="691"/>
      <c r="D55" s="691"/>
      <c r="E55" s="691"/>
      <c r="F55" s="691"/>
      <c r="G55" s="691"/>
      <c r="H55" s="691"/>
      <c r="I55" s="643"/>
      <c r="J55" s="643"/>
      <c r="K55" s="632"/>
      <c r="L55" s="695"/>
      <c r="M55" s="696"/>
      <c r="N55" s="696"/>
      <c r="O55" s="696"/>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696"/>
      <c r="AO55" s="697"/>
      <c r="AP55" s="632"/>
      <c r="AQ55" s="695"/>
      <c r="AR55" s="696"/>
      <c r="AS55" s="696"/>
      <c r="AT55" s="696"/>
      <c r="AU55" s="696"/>
      <c r="AV55" s="696"/>
      <c r="AW55" s="696"/>
      <c r="AX55" s="696"/>
      <c r="AY55" s="696"/>
      <c r="AZ55" s="696"/>
      <c r="BA55" s="696"/>
      <c r="BB55" s="696"/>
      <c r="BC55" s="696"/>
      <c r="BD55" s="696"/>
      <c r="BE55" s="696"/>
      <c r="BF55" s="696"/>
      <c r="BG55" s="696"/>
      <c r="BH55" s="696"/>
      <c r="BI55" s="696"/>
      <c r="BJ55" s="696"/>
      <c r="BK55" s="696"/>
      <c r="BL55" s="696"/>
      <c r="BM55" s="696"/>
      <c r="BN55" s="696"/>
      <c r="BO55" s="696"/>
      <c r="BP55" s="696"/>
      <c r="BQ55" s="696"/>
      <c r="BR55" s="696"/>
      <c r="BS55" s="696"/>
      <c r="BT55" s="697"/>
    </row>
    <row r="56" spans="2:73">
      <c r="B56" s="691"/>
      <c r="C56" s="691"/>
      <c r="D56" s="691"/>
      <c r="E56" s="691"/>
      <c r="F56" s="691"/>
      <c r="G56" s="691"/>
      <c r="H56" s="691"/>
      <c r="I56" s="643"/>
      <c r="J56" s="643"/>
      <c r="K56" s="632"/>
      <c r="L56" s="695"/>
      <c r="M56" s="696"/>
      <c r="N56" s="696"/>
      <c r="O56" s="696"/>
      <c r="P56" s="817"/>
      <c r="Q56" s="817"/>
      <c r="R56" s="817"/>
      <c r="S56" s="817"/>
      <c r="T56" s="817"/>
      <c r="U56" s="817"/>
      <c r="V56" s="817"/>
      <c r="W56" s="817"/>
      <c r="X56" s="817"/>
      <c r="Y56" s="817"/>
      <c r="Z56" s="817"/>
      <c r="AA56" s="817"/>
      <c r="AB56" s="817"/>
      <c r="AC56" s="817"/>
      <c r="AD56" s="817"/>
      <c r="AE56" s="817"/>
      <c r="AF56" s="817"/>
      <c r="AG56" s="817"/>
      <c r="AH56" s="817"/>
      <c r="AI56" s="817"/>
      <c r="AJ56" s="817"/>
      <c r="AK56" s="817"/>
      <c r="AL56" s="817"/>
      <c r="AM56" s="817"/>
      <c r="AN56" s="696"/>
      <c r="AO56" s="697"/>
      <c r="AP56" s="632"/>
      <c r="AQ56" s="695"/>
      <c r="AR56" s="696"/>
      <c r="AS56" s="696"/>
      <c r="AT56" s="696"/>
      <c r="AU56" s="696"/>
      <c r="AV56" s="696"/>
      <c r="AW56" s="696"/>
      <c r="AX56" s="696"/>
      <c r="AY56" s="696"/>
      <c r="AZ56" s="696"/>
      <c r="BA56" s="696"/>
      <c r="BB56" s="696"/>
      <c r="BC56" s="696"/>
      <c r="BD56" s="696"/>
      <c r="BE56" s="696"/>
      <c r="BF56" s="696"/>
      <c r="BG56" s="696"/>
      <c r="BH56" s="696"/>
      <c r="BI56" s="696"/>
      <c r="BJ56" s="696"/>
      <c r="BK56" s="696"/>
      <c r="BL56" s="696"/>
      <c r="BM56" s="696"/>
      <c r="BN56" s="696"/>
      <c r="BO56" s="696"/>
      <c r="BP56" s="696"/>
      <c r="BQ56" s="696"/>
      <c r="BR56" s="696"/>
      <c r="BS56" s="696"/>
      <c r="BT56" s="697"/>
    </row>
    <row r="57" spans="2:73">
      <c r="B57" s="691"/>
      <c r="C57" s="691"/>
      <c r="D57" s="691"/>
      <c r="E57" s="691"/>
      <c r="F57" s="691"/>
      <c r="G57" s="691"/>
      <c r="H57" s="691"/>
      <c r="I57" s="643"/>
      <c r="J57" s="643"/>
      <c r="K57" s="632"/>
      <c r="L57" s="695"/>
      <c r="M57" s="696"/>
      <c r="N57" s="696"/>
      <c r="O57" s="696"/>
      <c r="P57" s="817"/>
      <c r="Q57" s="817"/>
      <c r="R57" s="817"/>
      <c r="S57" s="817"/>
      <c r="T57" s="817"/>
      <c r="U57" s="817"/>
      <c r="V57" s="817"/>
      <c r="W57" s="817"/>
      <c r="X57" s="817"/>
      <c r="Y57" s="817"/>
      <c r="Z57" s="817"/>
      <c r="AA57" s="817"/>
      <c r="AB57" s="817"/>
      <c r="AC57" s="817"/>
      <c r="AD57" s="817"/>
      <c r="AE57" s="817"/>
      <c r="AF57" s="817"/>
      <c r="AG57" s="817"/>
      <c r="AH57" s="817"/>
      <c r="AI57" s="817"/>
      <c r="AJ57" s="817"/>
      <c r="AK57" s="817"/>
      <c r="AL57" s="817"/>
      <c r="AM57" s="817"/>
      <c r="AN57" s="696"/>
      <c r="AO57" s="697"/>
      <c r="AP57" s="632"/>
      <c r="AQ57" s="695"/>
      <c r="AR57" s="696"/>
      <c r="AS57" s="696"/>
      <c r="AT57" s="696"/>
      <c r="AU57" s="696"/>
      <c r="AV57" s="696"/>
      <c r="AW57" s="696"/>
      <c r="AX57" s="696"/>
      <c r="AY57" s="696"/>
      <c r="AZ57" s="696"/>
      <c r="BA57" s="696"/>
      <c r="BB57" s="696"/>
      <c r="BC57" s="696"/>
      <c r="BD57" s="696"/>
      <c r="BE57" s="696"/>
      <c r="BF57" s="696"/>
      <c r="BG57" s="696"/>
      <c r="BH57" s="696"/>
      <c r="BI57" s="696"/>
      <c r="BJ57" s="696"/>
      <c r="BK57" s="696"/>
      <c r="BL57" s="696"/>
      <c r="BM57" s="696"/>
      <c r="BN57" s="696"/>
      <c r="BO57" s="696"/>
      <c r="BP57" s="696"/>
      <c r="BQ57" s="696"/>
      <c r="BR57" s="696"/>
      <c r="BS57" s="696"/>
      <c r="BT57" s="697"/>
    </row>
    <row r="58" spans="2:73">
      <c r="B58" s="691"/>
      <c r="C58" s="691"/>
      <c r="D58" s="691"/>
      <c r="E58" s="691"/>
      <c r="F58" s="691"/>
      <c r="G58" s="691"/>
      <c r="H58" s="691"/>
      <c r="I58" s="643"/>
      <c r="J58" s="643"/>
      <c r="K58" s="632"/>
      <c r="L58" s="695"/>
      <c r="M58" s="696"/>
      <c r="N58" s="696"/>
      <c r="O58" s="696"/>
      <c r="P58" s="696"/>
      <c r="Q58" s="696"/>
      <c r="R58" s="696"/>
      <c r="S58" s="696"/>
      <c r="T58" s="696"/>
      <c r="U58" s="696"/>
      <c r="V58" s="696"/>
      <c r="W58" s="696"/>
      <c r="X58" s="696"/>
      <c r="Y58" s="696"/>
      <c r="Z58" s="696"/>
      <c r="AA58" s="696"/>
      <c r="AB58" s="696"/>
      <c r="AC58" s="696"/>
      <c r="AD58" s="696"/>
      <c r="AE58" s="696"/>
      <c r="AF58" s="696"/>
      <c r="AG58" s="696"/>
      <c r="AH58" s="696"/>
      <c r="AI58" s="696"/>
      <c r="AJ58" s="696"/>
      <c r="AK58" s="696"/>
      <c r="AL58" s="696"/>
      <c r="AM58" s="696"/>
      <c r="AN58" s="696"/>
      <c r="AO58" s="697"/>
      <c r="AP58" s="632"/>
      <c r="AQ58" s="695"/>
      <c r="AR58" s="696"/>
      <c r="AS58" s="696"/>
      <c r="AT58" s="696"/>
      <c r="AU58" s="696"/>
      <c r="AV58" s="696"/>
      <c r="AW58" s="696"/>
      <c r="AX58" s="696"/>
      <c r="AY58" s="696"/>
      <c r="AZ58" s="696"/>
      <c r="BA58" s="696"/>
      <c r="BB58" s="696"/>
      <c r="BC58" s="696"/>
      <c r="BD58" s="696"/>
      <c r="BE58" s="696"/>
      <c r="BF58" s="696"/>
      <c r="BG58" s="696"/>
      <c r="BH58" s="696"/>
      <c r="BI58" s="696"/>
      <c r="BJ58" s="696"/>
      <c r="BK58" s="696"/>
      <c r="BL58" s="696"/>
      <c r="BM58" s="696"/>
      <c r="BN58" s="696"/>
      <c r="BO58" s="696"/>
      <c r="BP58" s="696"/>
      <c r="BQ58" s="696"/>
      <c r="BR58" s="696"/>
      <c r="BS58" s="696"/>
      <c r="BT58" s="697"/>
    </row>
    <row r="59" spans="2:73">
      <c r="B59" s="691"/>
      <c r="C59" s="691"/>
      <c r="D59" s="691"/>
      <c r="E59" s="691"/>
      <c r="F59" s="691"/>
      <c r="G59" s="691"/>
      <c r="H59" s="691"/>
      <c r="I59" s="643"/>
      <c r="J59" s="643"/>
      <c r="K59" s="632"/>
      <c r="L59" s="695"/>
      <c r="M59" s="696"/>
      <c r="N59" s="696"/>
      <c r="O59" s="696"/>
      <c r="P59" s="696"/>
      <c r="Q59" s="696"/>
      <c r="R59" s="696"/>
      <c r="S59" s="696"/>
      <c r="T59" s="696"/>
      <c r="U59" s="696"/>
      <c r="V59" s="696"/>
      <c r="W59" s="696"/>
      <c r="X59" s="696"/>
      <c r="Y59" s="696"/>
      <c r="Z59" s="696"/>
      <c r="AA59" s="696"/>
      <c r="AB59" s="696"/>
      <c r="AC59" s="696"/>
      <c r="AD59" s="696"/>
      <c r="AE59" s="696"/>
      <c r="AF59" s="696"/>
      <c r="AG59" s="696"/>
      <c r="AH59" s="696"/>
      <c r="AI59" s="696"/>
      <c r="AJ59" s="696"/>
      <c r="AK59" s="696"/>
      <c r="AL59" s="696"/>
      <c r="AM59" s="696"/>
      <c r="AN59" s="696"/>
      <c r="AO59" s="697"/>
      <c r="AP59" s="632"/>
      <c r="AQ59" s="695"/>
      <c r="AR59" s="696"/>
      <c r="AS59" s="696"/>
      <c r="AT59" s="696"/>
      <c r="AU59" s="696"/>
      <c r="AV59" s="696"/>
      <c r="AW59" s="696"/>
      <c r="AX59" s="696"/>
      <c r="AY59" s="696"/>
      <c r="AZ59" s="696"/>
      <c r="BA59" s="696"/>
      <c r="BB59" s="696"/>
      <c r="BC59" s="696"/>
      <c r="BD59" s="696"/>
      <c r="BE59" s="696"/>
      <c r="BF59" s="696"/>
      <c r="BG59" s="696"/>
      <c r="BH59" s="696"/>
      <c r="BI59" s="696"/>
      <c r="BJ59" s="696"/>
      <c r="BK59" s="696"/>
      <c r="BL59" s="696"/>
      <c r="BM59" s="696"/>
      <c r="BN59" s="696"/>
      <c r="BO59" s="696"/>
      <c r="BP59" s="696"/>
      <c r="BQ59" s="696"/>
      <c r="BR59" s="696"/>
      <c r="BS59" s="696"/>
      <c r="BT59" s="697"/>
    </row>
    <row r="60" spans="2:73" ht="15.6">
      <c r="B60" s="691"/>
      <c r="C60" s="691"/>
      <c r="D60" s="691"/>
      <c r="E60" s="691"/>
      <c r="F60" s="691"/>
      <c r="G60" s="691"/>
      <c r="H60" s="691"/>
      <c r="I60" s="643"/>
      <c r="J60" s="643"/>
      <c r="K60" s="632"/>
      <c r="L60" s="695"/>
      <c r="M60" s="696"/>
      <c r="N60" s="696"/>
      <c r="O60" s="696"/>
      <c r="P60" s="696"/>
      <c r="Q60" s="696"/>
      <c r="R60" s="696"/>
      <c r="S60" s="696"/>
      <c r="T60" s="696"/>
      <c r="U60" s="696"/>
      <c r="V60" s="696"/>
      <c r="W60" s="696"/>
      <c r="X60" s="696"/>
      <c r="Y60" s="696"/>
      <c r="Z60" s="696"/>
      <c r="AA60" s="696"/>
      <c r="AB60" s="696"/>
      <c r="AC60" s="696"/>
      <c r="AD60" s="696"/>
      <c r="AE60" s="696"/>
      <c r="AF60" s="696"/>
      <c r="AG60" s="696"/>
      <c r="AH60" s="696"/>
      <c r="AI60" s="696"/>
      <c r="AJ60" s="696"/>
      <c r="AK60" s="696"/>
      <c r="AL60" s="696"/>
      <c r="AM60" s="696"/>
      <c r="AN60" s="696"/>
      <c r="AO60" s="697"/>
      <c r="AP60" s="632"/>
      <c r="AQ60" s="695"/>
      <c r="AR60" s="696"/>
      <c r="AS60" s="696"/>
      <c r="AT60" s="696"/>
      <c r="AU60" s="696"/>
      <c r="AV60" s="696"/>
      <c r="AW60" s="696"/>
      <c r="AX60" s="696"/>
      <c r="AY60" s="696"/>
      <c r="AZ60" s="696"/>
      <c r="BA60" s="696"/>
      <c r="BB60" s="696"/>
      <c r="BC60" s="696"/>
      <c r="BD60" s="696"/>
      <c r="BE60" s="696"/>
      <c r="BF60" s="696"/>
      <c r="BG60" s="696"/>
      <c r="BH60" s="696"/>
      <c r="BI60" s="696"/>
      <c r="BJ60" s="696"/>
      <c r="BK60" s="696"/>
      <c r="BL60" s="696"/>
      <c r="BM60" s="696"/>
      <c r="BN60" s="696"/>
      <c r="BO60" s="696"/>
      <c r="BP60" s="696"/>
      <c r="BQ60" s="696"/>
      <c r="BR60" s="696"/>
      <c r="BS60" s="696"/>
      <c r="BT60" s="697"/>
      <c r="BU60" s="163"/>
    </row>
    <row r="61" spans="2:73">
      <c r="B61" s="691"/>
      <c r="C61" s="691"/>
      <c r="D61" s="691"/>
      <c r="E61" s="691"/>
      <c r="F61" s="691"/>
      <c r="G61" s="691"/>
      <c r="H61" s="691"/>
      <c r="I61" s="643"/>
      <c r="J61" s="643"/>
      <c r="K61" s="632"/>
      <c r="L61" s="695"/>
      <c r="M61" s="696"/>
      <c r="N61" s="696"/>
      <c r="O61" s="696"/>
      <c r="P61" s="696"/>
      <c r="Q61" s="696"/>
      <c r="R61" s="696"/>
      <c r="S61" s="696"/>
      <c r="T61" s="696"/>
      <c r="U61" s="696"/>
      <c r="V61" s="696"/>
      <c r="W61" s="696"/>
      <c r="X61" s="696"/>
      <c r="Y61" s="696"/>
      <c r="Z61" s="696"/>
      <c r="AA61" s="696"/>
      <c r="AB61" s="696"/>
      <c r="AC61" s="696"/>
      <c r="AD61" s="696"/>
      <c r="AE61" s="696"/>
      <c r="AF61" s="696"/>
      <c r="AG61" s="696"/>
      <c r="AH61" s="696"/>
      <c r="AI61" s="696"/>
      <c r="AJ61" s="696"/>
      <c r="AK61" s="696"/>
      <c r="AL61" s="696"/>
      <c r="AM61" s="696"/>
      <c r="AN61" s="696"/>
      <c r="AO61" s="697"/>
      <c r="AP61" s="632"/>
      <c r="AQ61" s="695"/>
      <c r="AR61" s="696"/>
      <c r="AS61" s="696"/>
      <c r="AT61" s="696"/>
      <c r="AU61" s="696"/>
      <c r="AV61" s="696"/>
      <c r="AW61" s="696"/>
      <c r="AX61" s="696"/>
      <c r="AY61" s="696"/>
      <c r="AZ61" s="696"/>
      <c r="BA61" s="696"/>
      <c r="BB61" s="696"/>
      <c r="BC61" s="696"/>
      <c r="BD61" s="696"/>
      <c r="BE61" s="696"/>
      <c r="BF61" s="696"/>
      <c r="BG61" s="696"/>
      <c r="BH61" s="696"/>
      <c r="BI61" s="696"/>
      <c r="BJ61" s="696"/>
      <c r="BK61" s="696"/>
      <c r="BL61" s="696"/>
      <c r="BM61" s="696"/>
      <c r="BN61" s="696"/>
      <c r="BO61" s="696"/>
      <c r="BP61" s="696"/>
      <c r="BQ61" s="696"/>
      <c r="BR61" s="696"/>
      <c r="BS61" s="696"/>
      <c r="BT61" s="697"/>
    </row>
    <row r="62" spans="2:73">
      <c r="B62" s="691"/>
      <c r="C62" s="691"/>
      <c r="D62" s="691"/>
      <c r="E62" s="691"/>
      <c r="F62" s="691"/>
      <c r="G62" s="691"/>
      <c r="H62" s="691"/>
      <c r="I62" s="643"/>
      <c r="J62" s="643"/>
      <c r="K62" s="632"/>
      <c r="L62" s="695"/>
      <c r="M62" s="696"/>
      <c r="N62" s="696"/>
      <c r="O62" s="696"/>
      <c r="P62" s="696"/>
      <c r="Q62" s="696"/>
      <c r="R62" s="696"/>
      <c r="S62" s="696"/>
      <c r="T62" s="696"/>
      <c r="U62" s="696"/>
      <c r="V62" s="696"/>
      <c r="W62" s="696"/>
      <c r="X62" s="696"/>
      <c r="Y62" s="696"/>
      <c r="Z62" s="696"/>
      <c r="AA62" s="696"/>
      <c r="AB62" s="696"/>
      <c r="AC62" s="696"/>
      <c r="AD62" s="696"/>
      <c r="AE62" s="696"/>
      <c r="AF62" s="696"/>
      <c r="AG62" s="696"/>
      <c r="AH62" s="696"/>
      <c r="AI62" s="696"/>
      <c r="AJ62" s="696"/>
      <c r="AK62" s="696"/>
      <c r="AL62" s="696"/>
      <c r="AM62" s="696"/>
      <c r="AN62" s="696"/>
      <c r="AO62" s="697"/>
      <c r="AP62" s="632"/>
      <c r="AQ62" s="695"/>
      <c r="AR62" s="696"/>
      <c r="AS62" s="696"/>
      <c r="AT62" s="696"/>
      <c r="AU62" s="696"/>
      <c r="AV62" s="696"/>
      <c r="AW62" s="696"/>
      <c r="AX62" s="696"/>
      <c r="AY62" s="696"/>
      <c r="AZ62" s="696"/>
      <c r="BA62" s="696"/>
      <c r="BB62" s="696"/>
      <c r="BC62" s="696"/>
      <c r="BD62" s="696"/>
      <c r="BE62" s="696"/>
      <c r="BF62" s="696"/>
      <c r="BG62" s="696"/>
      <c r="BH62" s="696"/>
      <c r="BI62" s="696"/>
      <c r="BJ62" s="696"/>
      <c r="BK62" s="696"/>
      <c r="BL62" s="696"/>
      <c r="BM62" s="696"/>
      <c r="BN62" s="696"/>
      <c r="BO62" s="696"/>
      <c r="BP62" s="696"/>
      <c r="BQ62" s="696"/>
      <c r="BR62" s="696"/>
      <c r="BS62" s="696"/>
      <c r="BT62" s="697"/>
    </row>
    <row r="63" spans="2:73">
      <c r="B63" s="691"/>
      <c r="C63" s="691"/>
      <c r="D63" s="691"/>
      <c r="E63" s="691"/>
      <c r="F63" s="691"/>
      <c r="G63" s="691"/>
      <c r="H63" s="691"/>
      <c r="I63" s="643"/>
      <c r="J63" s="643"/>
      <c r="K63" s="632"/>
      <c r="L63" s="695"/>
      <c r="M63" s="696"/>
      <c r="N63" s="696"/>
      <c r="O63" s="696"/>
      <c r="P63" s="696"/>
      <c r="Q63" s="696"/>
      <c r="R63" s="696"/>
      <c r="S63" s="696"/>
      <c r="T63" s="696"/>
      <c r="U63" s="696"/>
      <c r="V63" s="696"/>
      <c r="W63" s="696"/>
      <c r="X63" s="696"/>
      <c r="Y63" s="696"/>
      <c r="Z63" s="696"/>
      <c r="AA63" s="696"/>
      <c r="AB63" s="696"/>
      <c r="AC63" s="696"/>
      <c r="AD63" s="696"/>
      <c r="AE63" s="696"/>
      <c r="AF63" s="696"/>
      <c r="AG63" s="696"/>
      <c r="AH63" s="696"/>
      <c r="AI63" s="696"/>
      <c r="AJ63" s="696"/>
      <c r="AK63" s="696"/>
      <c r="AL63" s="696"/>
      <c r="AM63" s="696"/>
      <c r="AN63" s="696"/>
      <c r="AO63" s="697"/>
      <c r="AP63" s="632"/>
      <c r="AQ63" s="695"/>
      <c r="AR63" s="696"/>
      <c r="AS63" s="696"/>
      <c r="AT63" s="696"/>
      <c r="AU63" s="696"/>
      <c r="AV63" s="696"/>
      <c r="AW63" s="696"/>
      <c r="AX63" s="696"/>
      <c r="AY63" s="696"/>
      <c r="AZ63" s="696"/>
      <c r="BA63" s="696"/>
      <c r="BB63" s="696"/>
      <c r="BC63" s="696"/>
      <c r="BD63" s="696"/>
      <c r="BE63" s="696"/>
      <c r="BF63" s="696"/>
      <c r="BG63" s="696"/>
      <c r="BH63" s="696"/>
      <c r="BI63" s="696"/>
      <c r="BJ63" s="696"/>
      <c r="BK63" s="696"/>
      <c r="BL63" s="696"/>
      <c r="BM63" s="696"/>
      <c r="BN63" s="696"/>
      <c r="BO63" s="696"/>
      <c r="BP63" s="696"/>
      <c r="BQ63" s="696"/>
      <c r="BR63" s="696"/>
      <c r="BS63" s="696"/>
      <c r="BT63" s="697"/>
    </row>
    <row r="64" spans="2:73">
      <c r="B64" s="691"/>
      <c r="C64" s="691"/>
      <c r="D64" s="691"/>
      <c r="E64" s="691"/>
      <c r="F64" s="691"/>
      <c r="G64" s="691"/>
      <c r="H64" s="691"/>
      <c r="I64" s="643"/>
      <c r="J64" s="643"/>
      <c r="K64" s="632"/>
      <c r="L64" s="695"/>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7"/>
      <c r="AP64" s="632"/>
      <c r="AQ64" s="695"/>
      <c r="AR64" s="696"/>
      <c r="AS64" s="696"/>
      <c r="AT64" s="696"/>
      <c r="AU64" s="696"/>
      <c r="AV64" s="696"/>
      <c r="AW64" s="696"/>
      <c r="AX64" s="696"/>
      <c r="AY64" s="696"/>
      <c r="AZ64" s="696"/>
      <c r="BA64" s="696"/>
      <c r="BB64" s="696"/>
      <c r="BC64" s="696"/>
      <c r="BD64" s="696"/>
      <c r="BE64" s="696"/>
      <c r="BF64" s="696"/>
      <c r="BG64" s="696"/>
      <c r="BH64" s="696"/>
      <c r="BI64" s="696"/>
      <c r="BJ64" s="696"/>
      <c r="BK64" s="696"/>
      <c r="BL64" s="696"/>
      <c r="BM64" s="696"/>
      <c r="BN64" s="696"/>
      <c r="BO64" s="696"/>
      <c r="BP64" s="696"/>
      <c r="BQ64" s="696"/>
      <c r="BR64" s="696"/>
      <c r="BS64" s="696"/>
      <c r="BT64" s="697"/>
    </row>
    <row r="65" spans="2:73">
      <c r="B65" s="691"/>
      <c r="C65" s="691"/>
      <c r="D65" s="691"/>
      <c r="E65" s="691"/>
      <c r="F65" s="691"/>
      <c r="G65" s="691"/>
      <c r="H65" s="691"/>
      <c r="I65" s="643"/>
      <c r="J65" s="643"/>
      <c r="K65" s="632"/>
      <c r="L65" s="695"/>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7"/>
      <c r="AP65" s="632"/>
      <c r="AQ65" s="695"/>
      <c r="AR65" s="696"/>
      <c r="AS65" s="696"/>
      <c r="AT65" s="696"/>
      <c r="AU65" s="696"/>
      <c r="AV65" s="696"/>
      <c r="AW65" s="696"/>
      <c r="AX65" s="696"/>
      <c r="AY65" s="696"/>
      <c r="AZ65" s="696"/>
      <c r="BA65" s="696"/>
      <c r="BB65" s="696"/>
      <c r="BC65" s="696"/>
      <c r="BD65" s="696"/>
      <c r="BE65" s="696"/>
      <c r="BF65" s="696"/>
      <c r="BG65" s="696"/>
      <c r="BH65" s="696"/>
      <c r="BI65" s="696"/>
      <c r="BJ65" s="696"/>
      <c r="BK65" s="696"/>
      <c r="BL65" s="696"/>
      <c r="BM65" s="696"/>
      <c r="BN65" s="696"/>
      <c r="BO65" s="696"/>
      <c r="BP65" s="696"/>
      <c r="BQ65" s="696"/>
      <c r="BR65" s="696"/>
      <c r="BS65" s="696"/>
      <c r="BT65" s="697"/>
    </row>
    <row r="66" spans="2:73">
      <c r="B66" s="691"/>
      <c r="C66" s="691"/>
      <c r="D66" s="691"/>
      <c r="E66" s="691"/>
      <c r="F66" s="691"/>
      <c r="G66" s="691"/>
      <c r="H66" s="691"/>
      <c r="I66" s="643"/>
      <c r="J66" s="643"/>
      <c r="K66" s="632"/>
      <c r="L66" s="695"/>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7"/>
      <c r="AP66" s="632"/>
      <c r="AQ66" s="695"/>
      <c r="AR66" s="696"/>
      <c r="AS66" s="696"/>
      <c r="AT66" s="696"/>
      <c r="AU66" s="696"/>
      <c r="AV66" s="696"/>
      <c r="AW66" s="696"/>
      <c r="AX66" s="696"/>
      <c r="AY66" s="696"/>
      <c r="AZ66" s="696"/>
      <c r="BA66" s="696"/>
      <c r="BB66" s="696"/>
      <c r="BC66" s="696"/>
      <c r="BD66" s="696"/>
      <c r="BE66" s="696"/>
      <c r="BF66" s="696"/>
      <c r="BG66" s="696"/>
      <c r="BH66" s="696"/>
      <c r="BI66" s="696"/>
      <c r="BJ66" s="696"/>
      <c r="BK66" s="696"/>
      <c r="BL66" s="696"/>
      <c r="BM66" s="696"/>
      <c r="BN66" s="696"/>
      <c r="BO66" s="696"/>
      <c r="BP66" s="696"/>
      <c r="BQ66" s="696"/>
      <c r="BR66" s="696"/>
      <c r="BS66" s="696"/>
      <c r="BT66" s="697"/>
    </row>
    <row r="67" spans="2:73">
      <c r="B67" s="691"/>
      <c r="C67" s="691"/>
      <c r="D67" s="691"/>
      <c r="E67" s="691"/>
      <c r="F67" s="691"/>
      <c r="G67" s="691"/>
      <c r="H67" s="691"/>
      <c r="I67" s="643"/>
      <c r="J67" s="643"/>
      <c r="K67" s="632"/>
      <c r="L67" s="695"/>
      <c r="M67" s="696"/>
      <c r="N67" s="696"/>
      <c r="O67" s="696"/>
      <c r="P67" s="696"/>
      <c r="Q67" s="696"/>
      <c r="R67" s="696"/>
      <c r="S67" s="696"/>
      <c r="T67" s="696"/>
      <c r="U67" s="696"/>
      <c r="V67" s="696"/>
      <c r="W67" s="696"/>
      <c r="X67" s="696"/>
      <c r="Y67" s="696"/>
      <c r="Z67" s="696"/>
      <c r="AA67" s="696"/>
      <c r="AB67" s="696"/>
      <c r="AC67" s="696"/>
      <c r="AD67" s="696"/>
      <c r="AE67" s="696"/>
      <c r="AF67" s="696"/>
      <c r="AG67" s="696"/>
      <c r="AH67" s="696"/>
      <c r="AI67" s="696"/>
      <c r="AJ67" s="696"/>
      <c r="AK67" s="696"/>
      <c r="AL67" s="696"/>
      <c r="AM67" s="696"/>
      <c r="AN67" s="696"/>
      <c r="AO67" s="697"/>
      <c r="AP67" s="632"/>
      <c r="AQ67" s="695"/>
      <c r="AR67" s="696"/>
      <c r="AS67" s="696"/>
      <c r="AT67" s="696"/>
      <c r="AU67" s="696"/>
      <c r="AV67" s="696"/>
      <c r="AW67" s="696"/>
      <c r="AX67" s="696"/>
      <c r="AY67" s="696"/>
      <c r="AZ67" s="696"/>
      <c r="BA67" s="696"/>
      <c r="BB67" s="696"/>
      <c r="BC67" s="696"/>
      <c r="BD67" s="696"/>
      <c r="BE67" s="696"/>
      <c r="BF67" s="696"/>
      <c r="BG67" s="696"/>
      <c r="BH67" s="696"/>
      <c r="BI67" s="696"/>
      <c r="BJ67" s="696"/>
      <c r="BK67" s="696"/>
      <c r="BL67" s="696"/>
      <c r="BM67" s="696"/>
      <c r="BN67" s="696"/>
      <c r="BO67" s="696"/>
      <c r="BP67" s="696"/>
      <c r="BQ67" s="696"/>
      <c r="BR67" s="696"/>
      <c r="BS67" s="696"/>
      <c r="BT67" s="697"/>
    </row>
    <row r="68" spans="2:73">
      <c r="B68" s="691"/>
      <c r="C68" s="691"/>
      <c r="D68" s="691"/>
      <c r="E68" s="691"/>
      <c r="F68" s="691"/>
      <c r="G68" s="691"/>
      <c r="H68" s="691"/>
      <c r="I68" s="643"/>
      <c r="J68" s="643"/>
      <c r="K68" s="632"/>
      <c r="L68" s="695"/>
      <c r="M68" s="696"/>
      <c r="N68" s="696"/>
      <c r="O68" s="696"/>
      <c r="P68" s="696"/>
      <c r="Q68" s="696"/>
      <c r="R68" s="696"/>
      <c r="S68" s="696"/>
      <c r="T68" s="696"/>
      <c r="U68" s="696"/>
      <c r="V68" s="696"/>
      <c r="W68" s="696"/>
      <c r="X68" s="696"/>
      <c r="Y68" s="696"/>
      <c r="Z68" s="696"/>
      <c r="AA68" s="696"/>
      <c r="AB68" s="696"/>
      <c r="AC68" s="696"/>
      <c r="AD68" s="696"/>
      <c r="AE68" s="696"/>
      <c r="AF68" s="696"/>
      <c r="AG68" s="696"/>
      <c r="AH68" s="696"/>
      <c r="AI68" s="696"/>
      <c r="AJ68" s="696"/>
      <c r="AK68" s="696"/>
      <c r="AL68" s="696"/>
      <c r="AM68" s="696"/>
      <c r="AN68" s="696"/>
      <c r="AO68" s="697"/>
      <c r="AP68" s="632"/>
      <c r="AQ68" s="695"/>
      <c r="AR68" s="696"/>
      <c r="AS68" s="696"/>
      <c r="AT68" s="696"/>
      <c r="AU68" s="696"/>
      <c r="AV68" s="696"/>
      <c r="AW68" s="696"/>
      <c r="AX68" s="696"/>
      <c r="AY68" s="696"/>
      <c r="AZ68" s="696"/>
      <c r="BA68" s="696"/>
      <c r="BB68" s="696"/>
      <c r="BC68" s="696"/>
      <c r="BD68" s="696"/>
      <c r="BE68" s="696"/>
      <c r="BF68" s="696"/>
      <c r="BG68" s="696"/>
      <c r="BH68" s="696"/>
      <c r="BI68" s="696"/>
      <c r="BJ68" s="696"/>
      <c r="BK68" s="696"/>
      <c r="BL68" s="696"/>
      <c r="BM68" s="696"/>
      <c r="BN68" s="696"/>
      <c r="BO68" s="696"/>
      <c r="BP68" s="696"/>
      <c r="BQ68" s="696"/>
      <c r="BR68" s="696"/>
      <c r="BS68" s="696"/>
      <c r="BT68" s="697"/>
    </row>
    <row r="69" spans="2:73">
      <c r="B69" s="691"/>
      <c r="C69" s="691"/>
      <c r="D69" s="691"/>
      <c r="E69" s="691"/>
      <c r="F69" s="691"/>
      <c r="G69" s="691"/>
      <c r="H69" s="691"/>
      <c r="I69" s="643"/>
      <c r="J69" s="643"/>
      <c r="K69" s="632"/>
      <c r="L69" s="695"/>
      <c r="M69" s="696"/>
      <c r="N69" s="696"/>
      <c r="O69" s="696"/>
      <c r="P69" s="696"/>
      <c r="Q69" s="696"/>
      <c r="R69" s="696"/>
      <c r="S69" s="696"/>
      <c r="T69" s="696"/>
      <c r="U69" s="696"/>
      <c r="V69" s="696"/>
      <c r="W69" s="696"/>
      <c r="X69" s="696"/>
      <c r="Y69" s="696"/>
      <c r="Z69" s="696"/>
      <c r="AA69" s="696"/>
      <c r="AB69" s="696"/>
      <c r="AC69" s="696"/>
      <c r="AD69" s="696"/>
      <c r="AE69" s="696"/>
      <c r="AF69" s="696"/>
      <c r="AG69" s="696"/>
      <c r="AH69" s="696"/>
      <c r="AI69" s="696"/>
      <c r="AJ69" s="696"/>
      <c r="AK69" s="696"/>
      <c r="AL69" s="696"/>
      <c r="AM69" s="696"/>
      <c r="AN69" s="696"/>
      <c r="AO69" s="697"/>
      <c r="AP69" s="632"/>
      <c r="AQ69" s="695"/>
      <c r="AR69" s="696"/>
      <c r="AS69" s="696"/>
      <c r="AT69" s="696"/>
      <c r="AU69" s="696"/>
      <c r="AV69" s="696"/>
      <c r="AW69" s="696"/>
      <c r="AX69" s="696"/>
      <c r="AY69" s="696"/>
      <c r="AZ69" s="696"/>
      <c r="BA69" s="696"/>
      <c r="BB69" s="696"/>
      <c r="BC69" s="696"/>
      <c r="BD69" s="696"/>
      <c r="BE69" s="696"/>
      <c r="BF69" s="696"/>
      <c r="BG69" s="696"/>
      <c r="BH69" s="696"/>
      <c r="BI69" s="696"/>
      <c r="BJ69" s="696"/>
      <c r="BK69" s="696"/>
      <c r="BL69" s="696"/>
      <c r="BM69" s="696"/>
      <c r="BN69" s="696"/>
      <c r="BO69" s="696"/>
      <c r="BP69" s="696"/>
      <c r="BQ69" s="696"/>
      <c r="BR69" s="696"/>
      <c r="BS69" s="696"/>
      <c r="BT69" s="697"/>
    </row>
    <row r="70" spans="2:73">
      <c r="B70" s="691"/>
      <c r="C70" s="691"/>
      <c r="D70" s="691"/>
      <c r="E70" s="691"/>
      <c r="F70" s="691"/>
      <c r="G70" s="691"/>
      <c r="H70" s="691"/>
      <c r="I70" s="643"/>
      <c r="J70" s="643"/>
      <c r="K70" s="632"/>
      <c r="L70" s="695"/>
      <c r="M70" s="696"/>
      <c r="N70" s="696"/>
      <c r="O70" s="696"/>
      <c r="P70" s="696"/>
      <c r="Q70" s="696"/>
      <c r="R70" s="696"/>
      <c r="S70" s="696"/>
      <c r="T70" s="696"/>
      <c r="U70" s="696"/>
      <c r="V70" s="696"/>
      <c r="W70" s="696"/>
      <c r="X70" s="696"/>
      <c r="Y70" s="696"/>
      <c r="Z70" s="696"/>
      <c r="AA70" s="696"/>
      <c r="AB70" s="696"/>
      <c r="AC70" s="696"/>
      <c r="AD70" s="696"/>
      <c r="AE70" s="696"/>
      <c r="AF70" s="696"/>
      <c r="AG70" s="696"/>
      <c r="AH70" s="696"/>
      <c r="AI70" s="696"/>
      <c r="AJ70" s="696"/>
      <c r="AK70" s="696"/>
      <c r="AL70" s="696"/>
      <c r="AM70" s="696"/>
      <c r="AN70" s="696"/>
      <c r="AO70" s="697"/>
      <c r="AP70" s="632"/>
      <c r="AQ70" s="695"/>
      <c r="AR70" s="696"/>
      <c r="AS70" s="696"/>
      <c r="AT70" s="696"/>
      <c r="AU70" s="696"/>
      <c r="AV70" s="696"/>
      <c r="AW70" s="696"/>
      <c r="AX70" s="696"/>
      <c r="AY70" s="696"/>
      <c r="AZ70" s="696"/>
      <c r="BA70" s="696"/>
      <c r="BB70" s="696"/>
      <c r="BC70" s="696"/>
      <c r="BD70" s="696"/>
      <c r="BE70" s="696"/>
      <c r="BF70" s="696"/>
      <c r="BG70" s="696"/>
      <c r="BH70" s="696"/>
      <c r="BI70" s="696"/>
      <c r="BJ70" s="696"/>
      <c r="BK70" s="696"/>
      <c r="BL70" s="696"/>
      <c r="BM70" s="696"/>
      <c r="BN70" s="696"/>
      <c r="BO70" s="696"/>
      <c r="BP70" s="696"/>
      <c r="BQ70" s="696"/>
      <c r="BR70" s="696"/>
      <c r="BS70" s="696"/>
      <c r="BT70" s="697"/>
    </row>
    <row r="71" spans="2:73">
      <c r="B71" s="691"/>
      <c r="C71" s="691"/>
      <c r="D71" s="691"/>
      <c r="E71" s="691"/>
      <c r="F71" s="691"/>
      <c r="G71" s="691"/>
      <c r="H71" s="691"/>
      <c r="I71" s="643"/>
      <c r="J71" s="643"/>
      <c r="K71" s="632"/>
      <c r="L71" s="695"/>
      <c r="M71" s="696"/>
      <c r="N71" s="696"/>
      <c r="O71" s="696"/>
      <c r="P71" s="696"/>
      <c r="Q71" s="696"/>
      <c r="R71" s="696"/>
      <c r="S71" s="696"/>
      <c r="T71" s="696"/>
      <c r="U71" s="696"/>
      <c r="V71" s="696"/>
      <c r="W71" s="696"/>
      <c r="X71" s="696"/>
      <c r="Y71" s="696"/>
      <c r="Z71" s="696"/>
      <c r="AA71" s="696"/>
      <c r="AB71" s="696"/>
      <c r="AC71" s="696"/>
      <c r="AD71" s="696"/>
      <c r="AE71" s="696"/>
      <c r="AF71" s="696"/>
      <c r="AG71" s="696"/>
      <c r="AH71" s="696"/>
      <c r="AI71" s="696"/>
      <c r="AJ71" s="696"/>
      <c r="AK71" s="696"/>
      <c r="AL71" s="696"/>
      <c r="AM71" s="696"/>
      <c r="AN71" s="696"/>
      <c r="AO71" s="697"/>
      <c r="AP71" s="632"/>
      <c r="AQ71" s="698"/>
      <c r="AR71" s="699"/>
      <c r="AS71" s="699"/>
      <c r="AT71" s="699"/>
      <c r="AU71" s="699"/>
      <c r="AV71" s="699"/>
      <c r="AW71" s="699"/>
      <c r="AX71" s="699"/>
      <c r="AY71" s="699"/>
      <c r="AZ71" s="699"/>
      <c r="BA71" s="699"/>
      <c r="BB71" s="699"/>
      <c r="BC71" s="699"/>
      <c r="BD71" s="699"/>
      <c r="BE71" s="699"/>
      <c r="BF71" s="699"/>
      <c r="BG71" s="699"/>
      <c r="BH71" s="699"/>
      <c r="BI71" s="699"/>
      <c r="BJ71" s="699"/>
      <c r="BK71" s="699"/>
      <c r="BL71" s="699"/>
      <c r="BM71" s="699"/>
      <c r="BN71" s="699"/>
      <c r="BO71" s="699"/>
      <c r="BP71" s="699"/>
      <c r="BQ71" s="699"/>
      <c r="BR71" s="699"/>
      <c r="BS71" s="699"/>
      <c r="BT71" s="700"/>
    </row>
    <row r="72" spans="2:73">
      <c r="B72" s="691"/>
      <c r="C72" s="691"/>
      <c r="D72" s="691"/>
      <c r="E72" s="691"/>
      <c r="F72" s="691"/>
      <c r="G72" s="691"/>
      <c r="H72" s="691"/>
      <c r="I72" s="643"/>
      <c r="J72" s="643"/>
      <c r="K72" s="632"/>
      <c r="L72" s="695"/>
      <c r="M72" s="696"/>
      <c r="N72" s="696"/>
      <c r="O72" s="696"/>
      <c r="P72" s="696"/>
      <c r="Q72" s="696"/>
      <c r="R72" s="696"/>
      <c r="S72" s="696"/>
      <c r="T72" s="696"/>
      <c r="U72" s="696"/>
      <c r="V72" s="696"/>
      <c r="W72" s="696"/>
      <c r="X72" s="696"/>
      <c r="Y72" s="696"/>
      <c r="Z72" s="696"/>
      <c r="AA72" s="696"/>
      <c r="AB72" s="696"/>
      <c r="AC72" s="696"/>
      <c r="AD72" s="696"/>
      <c r="AE72" s="696"/>
      <c r="AF72" s="696"/>
      <c r="AG72" s="696"/>
      <c r="AH72" s="696"/>
      <c r="AI72" s="696"/>
      <c r="AJ72" s="696"/>
      <c r="AK72" s="696"/>
      <c r="AL72" s="696"/>
      <c r="AM72" s="696"/>
      <c r="AN72" s="696"/>
      <c r="AO72" s="697"/>
      <c r="AP72" s="632"/>
      <c r="AQ72" s="692"/>
      <c r="AR72" s="693"/>
      <c r="AS72" s="693"/>
      <c r="AT72" s="693"/>
      <c r="AU72" s="693"/>
      <c r="AV72" s="693"/>
      <c r="AW72" s="693"/>
      <c r="AX72" s="693"/>
      <c r="AY72" s="693"/>
      <c r="AZ72" s="693"/>
      <c r="BA72" s="693"/>
      <c r="BB72" s="693"/>
      <c r="BC72" s="693"/>
      <c r="BD72" s="693"/>
      <c r="BE72" s="693"/>
      <c r="BF72" s="693"/>
      <c r="BG72" s="693"/>
      <c r="BH72" s="693"/>
      <c r="BI72" s="693"/>
      <c r="BJ72" s="693"/>
      <c r="BK72" s="693"/>
      <c r="BL72" s="693"/>
      <c r="BM72" s="693"/>
      <c r="BN72" s="693"/>
      <c r="BO72" s="693"/>
      <c r="BP72" s="693"/>
      <c r="BQ72" s="693"/>
      <c r="BR72" s="693"/>
      <c r="BS72" s="693"/>
      <c r="BT72" s="694"/>
    </row>
    <row r="73" spans="2:73">
      <c r="B73" s="691"/>
      <c r="C73" s="691"/>
      <c r="D73" s="691"/>
      <c r="E73" s="691"/>
      <c r="F73" s="691"/>
      <c r="G73" s="691"/>
      <c r="H73" s="691"/>
      <c r="I73" s="643"/>
      <c r="J73" s="643"/>
      <c r="K73" s="632"/>
      <c r="L73" s="695"/>
      <c r="M73" s="696"/>
      <c r="N73" s="696"/>
      <c r="O73" s="696"/>
      <c r="P73" s="696"/>
      <c r="Q73" s="696"/>
      <c r="R73" s="696"/>
      <c r="S73" s="696"/>
      <c r="T73" s="696"/>
      <c r="U73" s="696"/>
      <c r="V73" s="696"/>
      <c r="W73" s="696"/>
      <c r="X73" s="696"/>
      <c r="Y73" s="696"/>
      <c r="Z73" s="696"/>
      <c r="AA73" s="696"/>
      <c r="AB73" s="696"/>
      <c r="AC73" s="696"/>
      <c r="AD73" s="696"/>
      <c r="AE73" s="696"/>
      <c r="AF73" s="696"/>
      <c r="AG73" s="696"/>
      <c r="AH73" s="696"/>
      <c r="AI73" s="696"/>
      <c r="AJ73" s="696"/>
      <c r="AK73" s="696"/>
      <c r="AL73" s="696"/>
      <c r="AM73" s="696"/>
      <c r="AN73" s="696"/>
      <c r="AO73" s="697"/>
      <c r="AP73" s="632"/>
      <c r="AQ73" s="695"/>
      <c r="AR73" s="696"/>
      <c r="AS73" s="696"/>
      <c r="AT73" s="696"/>
      <c r="AU73" s="696"/>
      <c r="AV73" s="696"/>
      <c r="AW73" s="696"/>
      <c r="AX73" s="696"/>
      <c r="AY73" s="696"/>
      <c r="AZ73" s="696"/>
      <c r="BA73" s="696"/>
      <c r="BB73" s="696"/>
      <c r="BC73" s="696"/>
      <c r="BD73" s="696"/>
      <c r="BE73" s="696"/>
      <c r="BF73" s="696"/>
      <c r="BG73" s="696"/>
      <c r="BH73" s="696"/>
      <c r="BI73" s="696"/>
      <c r="BJ73" s="696"/>
      <c r="BK73" s="696"/>
      <c r="BL73" s="696"/>
      <c r="BM73" s="696"/>
      <c r="BN73" s="696"/>
      <c r="BO73" s="696"/>
      <c r="BP73" s="696"/>
      <c r="BQ73" s="696"/>
      <c r="BR73" s="696"/>
      <c r="BS73" s="696"/>
      <c r="BT73" s="697"/>
    </row>
    <row r="74" spans="2:73">
      <c r="B74" s="691"/>
      <c r="C74" s="691"/>
      <c r="D74" s="691"/>
      <c r="E74" s="691"/>
      <c r="F74" s="691"/>
      <c r="G74" s="691"/>
      <c r="H74" s="691"/>
      <c r="I74" s="643"/>
      <c r="J74" s="643"/>
      <c r="K74" s="632"/>
      <c r="L74" s="695"/>
      <c r="M74" s="696"/>
      <c r="N74" s="696"/>
      <c r="O74" s="696"/>
      <c r="P74" s="696"/>
      <c r="Q74" s="696"/>
      <c r="R74" s="696"/>
      <c r="S74" s="696"/>
      <c r="T74" s="696"/>
      <c r="U74" s="696"/>
      <c r="V74" s="696"/>
      <c r="W74" s="696"/>
      <c r="X74" s="696"/>
      <c r="Y74" s="696"/>
      <c r="Z74" s="696"/>
      <c r="AA74" s="696"/>
      <c r="AB74" s="696"/>
      <c r="AC74" s="696"/>
      <c r="AD74" s="696"/>
      <c r="AE74" s="696"/>
      <c r="AF74" s="696"/>
      <c r="AG74" s="696"/>
      <c r="AH74" s="696"/>
      <c r="AI74" s="696"/>
      <c r="AJ74" s="696"/>
      <c r="AK74" s="696"/>
      <c r="AL74" s="696"/>
      <c r="AM74" s="696"/>
      <c r="AN74" s="696"/>
      <c r="AO74" s="697"/>
      <c r="AP74" s="632"/>
      <c r="AQ74" s="695"/>
      <c r="AR74" s="696"/>
      <c r="AS74" s="696"/>
      <c r="AT74" s="696"/>
      <c r="AU74" s="696"/>
      <c r="AV74" s="696"/>
      <c r="AW74" s="696"/>
      <c r="AX74" s="696"/>
      <c r="AY74" s="696"/>
      <c r="AZ74" s="696"/>
      <c r="BA74" s="696"/>
      <c r="BB74" s="696"/>
      <c r="BC74" s="696"/>
      <c r="BD74" s="696"/>
      <c r="BE74" s="696"/>
      <c r="BF74" s="696"/>
      <c r="BG74" s="696"/>
      <c r="BH74" s="696"/>
      <c r="BI74" s="696"/>
      <c r="BJ74" s="696"/>
      <c r="BK74" s="696"/>
      <c r="BL74" s="696"/>
      <c r="BM74" s="696"/>
      <c r="BN74" s="696"/>
      <c r="BO74" s="696"/>
      <c r="BP74" s="696"/>
      <c r="BQ74" s="696"/>
      <c r="BR74" s="696"/>
      <c r="BS74" s="696"/>
      <c r="BT74" s="697"/>
    </row>
    <row r="75" spans="2:73">
      <c r="B75" s="691"/>
      <c r="C75" s="691"/>
      <c r="D75" s="691"/>
      <c r="E75" s="691"/>
      <c r="F75" s="691"/>
      <c r="G75" s="691"/>
      <c r="H75" s="691"/>
      <c r="I75" s="643"/>
      <c r="J75" s="643"/>
      <c r="K75" s="632"/>
      <c r="L75" s="695"/>
      <c r="M75" s="696"/>
      <c r="N75" s="696"/>
      <c r="O75" s="696"/>
      <c r="P75" s="696"/>
      <c r="Q75" s="696"/>
      <c r="R75" s="696"/>
      <c r="S75" s="696"/>
      <c r="T75" s="696"/>
      <c r="U75" s="696"/>
      <c r="V75" s="696"/>
      <c r="W75" s="696"/>
      <c r="X75" s="696"/>
      <c r="Y75" s="696"/>
      <c r="Z75" s="696"/>
      <c r="AA75" s="696"/>
      <c r="AB75" s="696"/>
      <c r="AC75" s="696"/>
      <c r="AD75" s="696"/>
      <c r="AE75" s="696"/>
      <c r="AF75" s="696"/>
      <c r="AG75" s="696"/>
      <c r="AH75" s="696"/>
      <c r="AI75" s="696"/>
      <c r="AJ75" s="696"/>
      <c r="AK75" s="696"/>
      <c r="AL75" s="696"/>
      <c r="AM75" s="696"/>
      <c r="AN75" s="696"/>
      <c r="AO75" s="697"/>
      <c r="AP75" s="632"/>
      <c r="AQ75" s="695"/>
      <c r="AR75" s="696"/>
      <c r="AS75" s="696"/>
      <c r="AT75" s="696"/>
      <c r="AU75" s="696"/>
      <c r="AV75" s="696"/>
      <c r="AW75" s="696"/>
      <c r="AX75" s="696"/>
      <c r="AY75" s="696"/>
      <c r="AZ75" s="696"/>
      <c r="BA75" s="696"/>
      <c r="BB75" s="696"/>
      <c r="BC75" s="696"/>
      <c r="BD75" s="696"/>
      <c r="BE75" s="696"/>
      <c r="BF75" s="696"/>
      <c r="BG75" s="696"/>
      <c r="BH75" s="696"/>
      <c r="BI75" s="696"/>
      <c r="BJ75" s="696"/>
      <c r="BK75" s="696"/>
      <c r="BL75" s="696"/>
      <c r="BM75" s="696"/>
      <c r="BN75" s="696"/>
      <c r="BO75" s="696"/>
      <c r="BP75" s="696"/>
      <c r="BQ75" s="696"/>
      <c r="BR75" s="696"/>
      <c r="BS75" s="696"/>
      <c r="BT75" s="697"/>
    </row>
    <row r="76" spans="2:73">
      <c r="B76" s="691"/>
      <c r="C76" s="691"/>
      <c r="D76" s="691"/>
      <c r="E76" s="691"/>
      <c r="F76" s="691"/>
      <c r="G76" s="691"/>
      <c r="H76" s="691"/>
      <c r="I76" s="643"/>
      <c r="J76" s="643"/>
      <c r="K76" s="632"/>
      <c r="L76" s="695"/>
      <c r="M76" s="696"/>
      <c r="N76" s="696"/>
      <c r="O76" s="696"/>
      <c r="P76" s="696"/>
      <c r="Q76" s="696"/>
      <c r="R76" s="696"/>
      <c r="S76" s="696"/>
      <c r="T76" s="696"/>
      <c r="U76" s="696"/>
      <c r="V76" s="696"/>
      <c r="W76" s="696"/>
      <c r="X76" s="696"/>
      <c r="Y76" s="696"/>
      <c r="Z76" s="696"/>
      <c r="AA76" s="696"/>
      <c r="AB76" s="696"/>
      <c r="AC76" s="696"/>
      <c r="AD76" s="696"/>
      <c r="AE76" s="696"/>
      <c r="AF76" s="696"/>
      <c r="AG76" s="696"/>
      <c r="AH76" s="696"/>
      <c r="AI76" s="696"/>
      <c r="AJ76" s="696"/>
      <c r="AK76" s="696"/>
      <c r="AL76" s="696"/>
      <c r="AM76" s="696"/>
      <c r="AN76" s="696"/>
      <c r="AO76" s="697"/>
      <c r="AP76" s="632"/>
      <c r="AQ76" s="695"/>
      <c r="AR76" s="696"/>
      <c r="AS76" s="696"/>
      <c r="AT76" s="696"/>
      <c r="AU76" s="696"/>
      <c r="AV76" s="696"/>
      <c r="AW76" s="696"/>
      <c r="AX76" s="696"/>
      <c r="AY76" s="696"/>
      <c r="AZ76" s="696"/>
      <c r="BA76" s="696"/>
      <c r="BB76" s="696"/>
      <c r="BC76" s="696"/>
      <c r="BD76" s="696"/>
      <c r="BE76" s="696"/>
      <c r="BF76" s="696"/>
      <c r="BG76" s="696"/>
      <c r="BH76" s="696"/>
      <c r="BI76" s="696"/>
      <c r="BJ76" s="696"/>
      <c r="BK76" s="696"/>
      <c r="BL76" s="696"/>
      <c r="BM76" s="696"/>
      <c r="BN76" s="696"/>
      <c r="BO76" s="696"/>
      <c r="BP76" s="696"/>
      <c r="BQ76" s="696"/>
      <c r="BR76" s="696"/>
      <c r="BS76" s="696"/>
      <c r="BT76" s="697"/>
    </row>
    <row r="77" spans="2:73">
      <c r="B77" s="691"/>
      <c r="C77" s="691"/>
      <c r="D77" s="691"/>
      <c r="E77" s="691"/>
      <c r="F77" s="691"/>
      <c r="G77" s="691"/>
      <c r="H77" s="691"/>
      <c r="I77" s="643"/>
      <c r="J77" s="643"/>
      <c r="K77" s="632"/>
      <c r="L77" s="695"/>
      <c r="M77" s="696"/>
      <c r="N77" s="696"/>
      <c r="O77" s="696"/>
      <c r="P77" s="696"/>
      <c r="Q77" s="696"/>
      <c r="R77" s="696"/>
      <c r="S77" s="696"/>
      <c r="T77" s="696"/>
      <c r="U77" s="696"/>
      <c r="V77" s="696"/>
      <c r="W77" s="696"/>
      <c r="X77" s="696"/>
      <c r="Y77" s="696"/>
      <c r="Z77" s="696"/>
      <c r="AA77" s="696"/>
      <c r="AB77" s="696"/>
      <c r="AC77" s="696"/>
      <c r="AD77" s="696"/>
      <c r="AE77" s="696"/>
      <c r="AF77" s="696"/>
      <c r="AG77" s="696"/>
      <c r="AH77" s="696"/>
      <c r="AI77" s="696"/>
      <c r="AJ77" s="696"/>
      <c r="AK77" s="696"/>
      <c r="AL77" s="696"/>
      <c r="AM77" s="696"/>
      <c r="AN77" s="696"/>
      <c r="AO77" s="697"/>
      <c r="AP77" s="632"/>
      <c r="AQ77" s="695"/>
      <c r="AR77" s="696"/>
      <c r="AS77" s="696"/>
      <c r="AT77" s="696"/>
      <c r="AU77" s="696"/>
      <c r="AV77" s="696"/>
      <c r="AW77" s="696"/>
      <c r="AX77" s="696"/>
      <c r="AY77" s="696"/>
      <c r="AZ77" s="696"/>
      <c r="BA77" s="696"/>
      <c r="BB77" s="696"/>
      <c r="BC77" s="696"/>
      <c r="BD77" s="696"/>
      <c r="BE77" s="696"/>
      <c r="BF77" s="696"/>
      <c r="BG77" s="696"/>
      <c r="BH77" s="696"/>
      <c r="BI77" s="696"/>
      <c r="BJ77" s="696"/>
      <c r="BK77" s="696"/>
      <c r="BL77" s="696"/>
      <c r="BM77" s="696"/>
      <c r="BN77" s="696"/>
      <c r="BO77" s="696"/>
      <c r="BP77" s="696"/>
      <c r="BQ77" s="696"/>
      <c r="BR77" s="696"/>
      <c r="BS77" s="696"/>
      <c r="BT77" s="697"/>
    </row>
    <row r="78" spans="2:73">
      <c r="B78" s="691"/>
      <c r="C78" s="691"/>
      <c r="D78" s="691"/>
      <c r="E78" s="691"/>
      <c r="F78" s="691"/>
      <c r="G78" s="691"/>
      <c r="H78" s="691"/>
      <c r="I78" s="643"/>
      <c r="J78" s="643"/>
      <c r="K78" s="632"/>
      <c r="L78" s="695"/>
      <c r="M78" s="696"/>
      <c r="N78" s="696"/>
      <c r="O78" s="696"/>
      <c r="P78" s="696"/>
      <c r="Q78" s="696"/>
      <c r="R78" s="696"/>
      <c r="S78" s="696"/>
      <c r="T78" s="696"/>
      <c r="U78" s="696"/>
      <c r="V78" s="696"/>
      <c r="W78" s="696"/>
      <c r="X78" s="696"/>
      <c r="Y78" s="696"/>
      <c r="Z78" s="696"/>
      <c r="AA78" s="696"/>
      <c r="AB78" s="696"/>
      <c r="AC78" s="696"/>
      <c r="AD78" s="696"/>
      <c r="AE78" s="696"/>
      <c r="AF78" s="696"/>
      <c r="AG78" s="696"/>
      <c r="AH78" s="696"/>
      <c r="AI78" s="696"/>
      <c r="AJ78" s="696"/>
      <c r="AK78" s="696"/>
      <c r="AL78" s="696"/>
      <c r="AM78" s="696"/>
      <c r="AN78" s="696"/>
      <c r="AO78" s="697"/>
      <c r="AP78" s="632"/>
      <c r="AQ78" s="695"/>
      <c r="AR78" s="696"/>
      <c r="AS78" s="696"/>
      <c r="AT78" s="696"/>
      <c r="AU78" s="696"/>
      <c r="AV78" s="696"/>
      <c r="AW78" s="696"/>
      <c r="AX78" s="696"/>
      <c r="AY78" s="696"/>
      <c r="AZ78" s="696"/>
      <c r="BA78" s="696"/>
      <c r="BB78" s="696"/>
      <c r="BC78" s="696"/>
      <c r="BD78" s="696"/>
      <c r="BE78" s="696"/>
      <c r="BF78" s="696"/>
      <c r="BG78" s="696"/>
      <c r="BH78" s="696"/>
      <c r="BI78" s="696"/>
      <c r="BJ78" s="696"/>
      <c r="BK78" s="696"/>
      <c r="BL78" s="696"/>
      <c r="BM78" s="696"/>
      <c r="BN78" s="696"/>
      <c r="BO78" s="696"/>
      <c r="BP78" s="696"/>
      <c r="BQ78" s="696"/>
      <c r="BR78" s="696"/>
      <c r="BS78" s="696"/>
      <c r="BT78" s="697"/>
    </row>
    <row r="79" spans="2:73" ht="15.6">
      <c r="B79" s="691"/>
      <c r="C79" s="691"/>
      <c r="D79" s="691"/>
      <c r="E79" s="691"/>
      <c r="F79" s="691"/>
      <c r="G79" s="691"/>
      <c r="H79" s="691"/>
      <c r="I79" s="643"/>
      <c r="J79" s="643"/>
      <c r="K79" s="632"/>
      <c r="L79" s="695"/>
      <c r="M79" s="696"/>
      <c r="N79" s="696"/>
      <c r="O79" s="696"/>
      <c r="P79" s="696"/>
      <c r="Q79" s="696"/>
      <c r="R79" s="696"/>
      <c r="S79" s="696"/>
      <c r="T79" s="696"/>
      <c r="U79" s="696"/>
      <c r="V79" s="696"/>
      <c r="W79" s="696"/>
      <c r="X79" s="696"/>
      <c r="Y79" s="696"/>
      <c r="Z79" s="696"/>
      <c r="AA79" s="696"/>
      <c r="AB79" s="696"/>
      <c r="AC79" s="696"/>
      <c r="AD79" s="696"/>
      <c r="AE79" s="696"/>
      <c r="AF79" s="696"/>
      <c r="AG79" s="696"/>
      <c r="AH79" s="696"/>
      <c r="AI79" s="696"/>
      <c r="AJ79" s="696"/>
      <c r="AK79" s="696"/>
      <c r="AL79" s="696"/>
      <c r="AM79" s="696"/>
      <c r="AN79" s="696"/>
      <c r="AO79" s="697"/>
      <c r="AP79" s="632"/>
      <c r="AQ79" s="695"/>
      <c r="AR79" s="696"/>
      <c r="AS79" s="696"/>
      <c r="AT79" s="696"/>
      <c r="AU79" s="696"/>
      <c r="AV79" s="696"/>
      <c r="AW79" s="696"/>
      <c r="AX79" s="696"/>
      <c r="AY79" s="696"/>
      <c r="AZ79" s="696"/>
      <c r="BA79" s="696"/>
      <c r="BB79" s="696"/>
      <c r="BC79" s="696"/>
      <c r="BD79" s="696"/>
      <c r="BE79" s="696"/>
      <c r="BF79" s="696"/>
      <c r="BG79" s="696"/>
      <c r="BH79" s="696"/>
      <c r="BI79" s="696"/>
      <c r="BJ79" s="696"/>
      <c r="BK79" s="696"/>
      <c r="BL79" s="696"/>
      <c r="BM79" s="696"/>
      <c r="BN79" s="696"/>
      <c r="BO79" s="696"/>
      <c r="BP79" s="696"/>
      <c r="BQ79" s="696"/>
      <c r="BR79" s="696"/>
      <c r="BS79" s="696"/>
      <c r="BT79" s="697"/>
      <c r="BU79" s="163"/>
    </row>
    <row r="80" spans="2:73" ht="15.6">
      <c r="B80" s="691"/>
      <c r="C80" s="691"/>
      <c r="D80" s="691"/>
      <c r="E80" s="691"/>
      <c r="F80" s="691"/>
      <c r="G80" s="691"/>
      <c r="H80" s="691"/>
      <c r="I80" s="643"/>
      <c r="J80" s="643"/>
      <c r="K80" s="632"/>
      <c r="L80" s="695"/>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7"/>
      <c r="AP80" s="632"/>
      <c r="AQ80" s="695"/>
      <c r="AR80" s="696"/>
      <c r="AS80" s="696"/>
      <c r="AT80" s="696"/>
      <c r="AU80" s="696"/>
      <c r="AV80" s="696"/>
      <c r="AW80" s="696"/>
      <c r="AX80" s="696"/>
      <c r="AY80" s="696"/>
      <c r="AZ80" s="696"/>
      <c r="BA80" s="696"/>
      <c r="BB80" s="696"/>
      <c r="BC80" s="696"/>
      <c r="BD80" s="696"/>
      <c r="BE80" s="696"/>
      <c r="BF80" s="696"/>
      <c r="BG80" s="696"/>
      <c r="BH80" s="696"/>
      <c r="BI80" s="696"/>
      <c r="BJ80" s="696"/>
      <c r="BK80" s="696"/>
      <c r="BL80" s="696"/>
      <c r="BM80" s="696"/>
      <c r="BN80" s="696"/>
      <c r="BO80" s="696"/>
      <c r="BP80" s="696"/>
      <c r="BQ80" s="696"/>
      <c r="BR80" s="696"/>
      <c r="BS80" s="696"/>
      <c r="BT80" s="697"/>
      <c r="BU80" s="163"/>
    </row>
    <row r="81" spans="2:73">
      <c r="B81" s="691"/>
      <c r="C81" s="691"/>
      <c r="D81" s="691"/>
      <c r="E81" s="691"/>
      <c r="F81" s="691"/>
      <c r="G81" s="691"/>
      <c r="H81" s="691"/>
      <c r="I81" s="643"/>
      <c r="J81" s="643"/>
      <c r="K81" s="632"/>
      <c r="L81" s="695"/>
      <c r="M81" s="696"/>
      <c r="N81" s="696"/>
      <c r="O81" s="696"/>
      <c r="P81" s="696"/>
      <c r="Q81" s="696"/>
      <c r="R81" s="696"/>
      <c r="S81" s="696"/>
      <c r="T81" s="696"/>
      <c r="U81" s="696"/>
      <c r="V81" s="696"/>
      <c r="W81" s="696"/>
      <c r="X81" s="696"/>
      <c r="Y81" s="696"/>
      <c r="Z81" s="696"/>
      <c r="AA81" s="696"/>
      <c r="AB81" s="696"/>
      <c r="AC81" s="696"/>
      <c r="AD81" s="696"/>
      <c r="AE81" s="696"/>
      <c r="AF81" s="696"/>
      <c r="AG81" s="696"/>
      <c r="AH81" s="696"/>
      <c r="AI81" s="696"/>
      <c r="AJ81" s="696"/>
      <c r="AK81" s="696"/>
      <c r="AL81" s="696"/>
      <c r="AM81" s="696"/>
      <c r="AN81" s="696"/>
      <c r="AO81" s="697"/>
      <c r="AP81" s="632"/>
      <c r="AQ81" s="695"/>
      <c r="AR81" s="696"/>
      <c r="AS81" s="696"/>
      <c r="AT81" s="696"/>
      <c r="AU81" s="696"/>
      <c r="AV81" s="696"/>
      <c r="AW81" s="696"/>
      <c r="AX81" s="696"/>
      <c r="AY81" s="696"/>
      <c r="AZ81" s="696"/>
      <c r="BA81" s="696"/>
      <c r="BB81" s="696"/>
      <c r="BC81" s="696"/>
      <c r="BD81" s="696"/>
      <c r="BE81" s="696"/>
      <c r="BF81" s="696"/>
      <c r="BG81" s="696"/>
      <c r="BH81" s="696"/>
      <c r="BI81" s="696"/>
      <c r="BJ81" s="696"/>
      <c r="BK81" s="696"/>
      <c r="BL81" s="696"/>
      <c r="BM81" s="696"/>
      <c r="BN81" s="696"/>
      <c r="BO81" s="696"/>
      <c r="BP81" s="696"/>
      <c r="BQ81" s="696"/>
      <c r="BR81" s="696"/>
      <c r="BS81" s="696"/>
      <c r="BT81" s="697"/>
    </row>
    <row r="82" spans="2:73" ht="15.6">
      <c r="B82" s="691"/>
      <c r="C82" s="691"/>
      <c r="D82" s="691"/>
      <c r="E82" s="691"/>
      <c r="F82" s="691"/>
      <c r="G82" s="691"/>
      <c r="H82" s="691"/>
      <c r="I82" s="643"/>
      <c r="J82" s="643"/>
      <c r="K82" s="632"/>
      <c r="L82" s="695"/>
      <c r="M82" s="696"/>
      <c r="N82" s="696"/>
      <c r="O82" s="696"/>
      <c r="P82" s="696"/>
      <c r="Q82" s="696"/>
      <c r="R82" s="696"/>
      <c r="S82" s="696"/>
      <c r="T82" s="696"/>
      <c r="U82" s="696"/>
      <c r="V82" s="696"/>
      <c r="W82" s="696"/>
      <c r="X82" s="696"/>
      <c r="Y82" s="696"/>
      <c r="Z82" s="696"/>
      <c r="AA82" s="696"/>
      <c r="AB82" s="696"/>
      <c r="AC82" s="696"/>
      <c r="AD82" s="696"/>
      <c r="AE82" s="696"/>
      <c r="AF82" s="696"/>
      <c r="AG82" s="696"/>
      <c r="AH82" s="696"/>
      <c r="AI82" s="696"/>
      <c r="AJ82" s="696"/>
      <c r="AK82" s="696"/>
      <c r="AL82" s="696"/>
      <c r="AM82" s="696"/>
      <c r="AN82" s="696"/>
      <c r="AO82" s="697"/>
      <c r="AP82" s="632"/>
      <c r="AQ82" s="695"/>
      <c r="AR82" s="696"/>
      <c r="AS82" s="696"/>
      <c r="AT82" s="696"/>
      <c r="AU82" s="696"/>
      <c r="AV82" s="696"/>
      <c r="AW82" s="696"/>
      <c r="AX82" s="696"/>
      <c r="AY82" s="696"/>
      <c r="AZ82" s="696"/>
      <c r="BA82" s="696"/>
      <c r="BB82" s="696"/>
      <c r="BC82" s="696"/>
      <c r="BD82" s="696"/>
      <c r="BE82" s="696"/>
      <c r="BF82" s="696"/>
      <c r="BG82" s="696"/>
      <c r="BH82" s="696"/>
      <c r="BI82" s="696"/>
      <c r="BJ82" s="696"/>
      <c r="BK82" s="696"/>
      <c r="BL82" s="696"/>
      <c r="BM82" s="696"/>
      <c r="BN82" s="696"/>
      <c r="BO82" s="696"/>
      <c r="BP82" s="696"/>
      <c r="BQ82" s="696"/>
      <c r="BR82" s="696"/>
      <c r="BS82" s="696"/>
      <c r="BT82" s="697"/>
      <c r="BU82" s="163"/>
    </row>
    <row r="83" spans="2:73" ht="15.6">
      <c r="B83" s="691"/>
      <c r="C83" s="691"/>
      <c r="D83" s="691"/>
      <c r="E83" s="691"/>
      <c r="F83" s="691"/>
      <c r="G83" s="691"/>
      <c r="H83" s="691"/>
      <c r="I83" s="643"/>
      <c r="J83" s="643"/>
      <c r="K83" s="632"/>
      <c r="L83" s="695"/>
      <c r="M83" s="696"/>
      <c r="N83" s="696"/>
      <c r="O83" s="696"/>
      <c r="P83" s="696"/>
      <c r="Q83" s="696"/>
      <c r="R83" s="696"/>
      <c r="S83" s="696"/>
      <c r="T83" s="696"/>
      <c r="U83" s="696"/>
      <c r="V83" s="696"/>
      <c r="W83" s="696"/>
      <c r="X83" s="696"/>
      <c r="Y83" s="696"/>
      <c r="Z83" s="696"/>
      <c r="AA83" s="696"/>
      <c r="AB83" s="696"/>
      <c r="AC83" s="696"/>
      <c r="AD83" s="696"/>
      <c r="AE83" s="696"/>
      <c r="AF83" s="696"/>
      <c r="AG83" s="696"/>
      <c r="AH83" s="696"/>
      <c r="AI83" s="696"/>
      <c r="AJ83" s="696"/>
      <c r="AK83" s="696"/>
      <c r="AL83" s="696"/>
      <c r="AM83" s="696"/>
      <c r="AN83" s="696"/>
      <c r="AO83" s="697"/>
      <c r="AP83" s="632"/>
      <c r="AQ83" s="695"/>
      <c r="AR83" s="696"/>
      <c r="AS83" s="696"/>
      <c r="AT83" s="696"/>
      <c r="AU83" s="696"/>
      <c r="AV83" s="696"/>
      <c r="AW83" s="696"/>
      <c r="AX83" s="696"/>
      <c r="AY83" s="696"/>
      <c r="AZ83" s="696"/>
      <c r="BA83" s="696"/>
      <c r="BB83" s="696"/>
      <c r="BC83" s="696"/>
      <c r="BD83" s="696"/>
      <c r="BE83" s="696"/>
      <c r="BF83" s="696"/>
      <c r="BG83" s="696"/>
      <c r="BH83" s="696"/>
      <c r="BI83" s="696"/>
      <c r="BJ83" s="696"/>
      <c r="BK83" s="696"/>
      <c r="BL83" s="696"/>
      <c r="BM83" s="696"/>
      <c r="BN83" s="696"/>
      <c r="BO83" s="696"/>
      <c r="BP83" s="696"/>
      <c r="BQ83" s="696"/>
      <c r="BR83" s="696"/>
      <c r="BS83" s="696"/>
      <c r="BT83" s="697"/>
      <c r="BU83" s="163"/>
    </row>
    <row r="84" spans="2:73" ht="15.6">
      <c r="B84" s="691"/>
      <c r="C84" s="691"/>
      <c r="D84" s="691"/>
      <c r="E84" s="691"/>
      <c r="F84" s="691"/>
      <c r="G84" s="691"/>
      <c r="H84" s="691"/>
      <c r="I84" s="643"/>
      <c r="J84" s="643"/>
      <c r="K84" s="632"/>
      <c r="L84" s="695"/>
      <c r="M84" s="696"/>
      <c r="N84" s="696"/>
      <c r="O84" s="696"/>
      <c r="P84" s="696"/>
      <c r="Q84" s="696"/>
      <c r="R84" s="696"/>
      <c r="S84" s="696"/>
      <c r="T84" s="696"/>
      <c r="U84" s="696"/>
      <c r="V84" s="696"/>
      <c r="W84" s="696"/>
      <c r="X84" s="696"/>
      <c r="Y84" s="696"/>
      <c r="Z84" s="696"/>
      <c r="AA84" s="696"/>
      <c r="AB84" s="696"/>
      <c r="AC84" s="696"/>
      <c r="AD84" s="696"/>
      <c r="AE84" s="696"/>
      <c r="AF84" s="696"/>
      <c r="AG84" s="696"/>
      <c r="AH84" s="696"/>
      <c r="AI84" s="696"/>
      <c r="AJ84" s="696"/>
      <c r="AK84" s="696"/>
      <c r="AL84" s="696"/>
      <c r="AM84" s="696"/>
      <c r="AN84" s="696"/>
      <c r="AO84" s="697"/>
      <c r="AP84" s="632"/>
      <c r="AQ84" s="695"/>
      <c r="AR84" s="696"/>
      <c r="AS84" s="696"/>
      <c r="AT84" s="696"/>
      <c r="AU84" s="696"/>
      <c r="AV84" s="696"/>
      <c r="AW84" s="696"/>
      <c r="AX84" s="696"/>
      <c r="AY84" s="696"/>
      <c r="AZ84" s="696"/>
      <c r="BA84" s="696"/>
      <c r="BB84" s="696"/>
      <c r="BC84" s="696"/>
      <c r="BD84" s="696"/>
      <c r="BE84" s="696"/>
      <c r="BF84" s="696"/>
      <c r="BG84" s="696"/>
      <c r="BH84" s="696"/>
      <c r="BI84" s="696"/>
      <c r="BJ84" s="696"/>
      <c r="BK84" s="696"/>
      <c r="BL84" s="696"/>
      <c r="BM84" s="696"/>
      <c r="BN84" s="696"/>
      <c r="BO84" s="696"/>
      <c r="BP84" s="696"/>
      <c r="BQ84" s="696"/>
      <c r="BR84" s="696"/>
      <c r="BS84" s="696"/>
      <c r="BT84" s="697"/>
      <c r="BU84" s="163"/>
    </row>
    <row r="85" spans="2:73">
      <c r="B85" s="691"/>
      <c r="C85" s="691"/>
      <c r="D85" s="691"/>
      <c r="E85" s="691"/>
      <c r="F85" s="691"/>
      <c r="G85" s="691"/>
      <c r="H85" s="691"/>
      <c r="I85" s="643"/>
      <c r="J85" s="643"/>
      <c r="K85" s="632"/>
      <c r="L85" s="695"/>
      <c r="M85" s="696"/>
      <c r="N85" s="696"/>
      <c r="O85" s="696"/>
      <c r="P85" s="696"/>
      <c r="Q85" s="696"/>
      <c r="R85" s="696"/>
      <c r="S85" s="696"/>
      <c r="T85" s="696"/>
      <c r="U85" s="696"/>
      <c r="V85" s="696"/>
      <c r="W85" s="696"/>
      <c r="X85" s="696"/>
      <c r="Y85" s="696"/>
      <c r="Z85" s="696"/>
      <c r="AA85" s="696"/>
      <c r="AB85" s="696"/>
      <c r="AC85" s="696"/>
      <c r="AD85" s="696"/>
      <c r="AE85" s="696"/>
      <c r="AF85" s="696"/>
      <c r="AG85" s="696"/>
      <c r="AH85" s="696"/>
      <c r="AI85" s="696"/>
      <c r="AJ85" s="696"/>
      <c r="AK85" s="696"/>
      <c r="AL85" s="696"/>
      <c r="AM85" s="696"/>
      <c r="AN85" s="696"/>
      <c r="AO85" s="697"/>
      <c r="AP85" s="632"/>
      <c r="AQ85" s="695"/>
      <c r="AR85" s="696"/>
      <c r="AS85" s="696"/>
      <c r="AT85" s="696"/>
      <c r="AU85" s="696"/>
      <c r="AV85" s="696"/>
      <c r="AW85" s="696"/>
      <c r="AX85" s="696"/>
      <c r="AY85" s="696"/>
      <c r="AZ85" s="696"/>
      <c r="BA85" s="696"/>
      <c r="BB85" s="696"/>
      <c r="BC85" s="696"/>
      <c r="BD85" s="696"/>
      <c r="BE85" s="696"/>
      <c r="BF85" s="696"/>
      <c r="BG85" s="696"/>
      <c r="BH85" s="696"/>
      <c r="BI85" s="696"/>
      <c r="BJ85" s="696"/>
      <c r="BK85" s="696"/>
      <c r="BL85" s="696"/>
      <c r="BM85" s="696"/>
      <c r="BN85" s="696"/>
      <c r="BO85" s="696"/>
      <c r="BP85" s="696"/>
      <c r="BQ85" s="696"/>
      <c r="BR85" s="696"/>
      <c r="BS85" s="696"/>
      <c r="BT85" s="697"/>
    </row>
    <row r="86" spans="2:73">
      <c r="B86" s="691"/>
      <c r="C86" s="691"/>
      <c r="D86" s="691"/>
      <c r="E86" s="691"/>
      <c r="F86" s="691"/>
      <c r="G86" s="691"/>
      <c r="H86" s="691"/>
      <c r="I86" s="643"/>
      <c r="J86" s="643"/>
      <c r="K86" s="632"/>
      <c r="L86" s="695"/>
      <c r="M86" s="696"/>
      <c r="N86" s="696"/>
      <c r="O86" s="696"/>
      <c r="P86" s="696"/>
      <c r="Q86" s="696"/>
      <c r="R86" s="696"/>
      <c r="S86" s="696"/>
      <c r="T86" s="696"/>
      <c r="U86" s="696"/>
      <c r="V86" s="696"/>
      <c r="W86" s="696"/>
      <c r="X86" s="696"/>
      <c r="Y86" s="696"/>
      <c r="Z86" s="696"/>
      <c r="AA86" s="696"/>
      <c r="AB86" s="696"/>
      <c r="AC86" s="696"/>
      <c r="AD86" s="696"/>
      <c r="AE86" s="696"/>
      <c r="AF86" s="696"/>
      <c r="AG86" s="696"/>
      <c r="AH86" s="696"/>
      <c r="AI86" s="696"/>
      <c r="AJ86" s="696"/>
      <c r="AK86" s="696"/>
      <c r="AL86" s="696"/>
      <c r="AM86" s="696"/>
      <c r="AN86" s="696"/>
      <c r="AO86" s="697"/>
      <c r="AP86" s="632"/>
      <c r="AQ86" s="695"/>
      <c r="AR86" s="696"/>
      <c r="AS86" s="696"/>
      <c r="AT86" s="696"/>
      <c r="AU86" s="696"/>
      <c r="AV86" s="696"/>
      <c r="AW86" s="696"/>
      <c r="AX86" s="696"/>
      <c r="AY86" s="696"/>
      <c r="AZ86" s="696"/>
      <c r="BA86" s="696"/>
      <c r="BB86" s="696"/>
      <c r="BC86" s="696"/>
      <c r="BD86" s="696"/>
      <c r="BE86" s="696"/>
      <c r="BF86" s="696"/>
      <c r="BG86" s="696"/>
      <c r="BH86" s="696"/>
      <c r="BI86" s="696"/>
      <c r="BJ86" s="696"/>
      <c r="BK86" s="696"/>
      <c r="BL86" s="696"/>
      <c r="BM86" s="696"/>
      <c r="BN86" s="696"/>
      <c r="BO86" s="696"/>
      <c r="BP86" s="696"/>
      <c r="BQ86" s="696"/>
      <c r="BR86" s="696"/>
      <c r="BS86" s="696"/>
      <c r="BT86" s="697"/>
    </row>
    <row r="87" spans="2:73">
      <c r="B87" s="691"/>
      <c r="C87" s="691"/>
      <c r="D87" s="691"/>
      <c r="E87" s="691"/>
      <c r="F87" s="691"/>
      <c r="G87" s="691"/>
      <c r="H87" s="691"/>
      <c r="I87" s="643"/>
      <c r="J87" s="643"/>
      <c r="K87" s="632"/>
      <c r="L87" s="695"/>
      <c r="M87" s="696"/>
      <c r="N87" s="696"/>
      <c r="O87" s="696"/>
      <c r="P87" s="696"/>
      <c r="Q87" s="696"/>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7"/>
      <c r="AP87" s="632"/>
      <c r="AQ87" s="695"/>
      <c r="AR87" s="696"/>
      <c r="AS87" s="696"/>
      <c r="AT87" s="696"/>
      <c r="AU87" s="696"/>
      <c r="AV87" s="696"/>
      <c r="AW87" s="696"/>
      <c r="AX87" s="696"/>
      <c r="AY87" s="696"/>
      <c r="AZ87" s="696"/>
      <c r="BA87" s="696"/>
      <c r="BB87" s="696"/>
      <c r="BC87" s="696"/>
      <c r="BD87" s="696"/>
      <c r="BE87" s="696"/>
      <c r="BF87" s="696"/>
      <c r="BG87" s="696"/>
      <c r="BH87" s="696"/>
      <c r="BI87" s="696"/>
      <c r="BJ87" s="696"/>
      <c r="BK87" s="696"/>
      <c r="BL87" s="696"/>
      <c r="BM87" s="696"/>
      <c r="BN87" s="696"/>
      <c r="BO87" s="696"/>
      <c r="BP87" s="696"/>
      <c r="BQ87" s="696"/>
      <c r="BR87" s="696"/>
      <c r="BS87" s="696"/>
      <c r="BT87" s="697"/>
    </row>
    <row r="88" spans="2:73">
      <c r="B88" s="691"/>
      <c r="C88" s="691"/>
      <c r="D88" s="691"/>
      <c r="E88" s="691"/>
      <c r="F88" s="691"/>
      <c r="G88" s="691"/>
      <c r="H88" s="691"/>
      <c r="I88" s="643"/>
      <c r="J88" s="643"/>
      <c r="K88" s="632"/>
      <c r="L88" s="695"/>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7"/>
      <c r="AP88" s="632"/>
      <c r="AQ88" s="698"/>
      <c r="AR88" s="699"/>
      <c r="AS88" s="699"/>
      <c r="AT88" s="699"/>
      <c r="AU88" s="699"/>
      <c r="AV88" s="699"/>
      <c r="AW88" s="699"/>
      <c r="AX88" s="699"/>
      <c r="AY88" s="699"/>
      <c r="AZ88" s="699"/>
      <c r="BA88" s="699"/>
      <c r="BB88" s="699"/>
      <c r="BC88" s="699"/>
      <c r="BD88" s="699"/>
      <c r="BE88" s="699"/>
      <c r="BF88" s="699"/>
      <c r="BG88" s="699"/>
      <c r="BH88" s="699"/>
      <c r="BI88" s="699"/>
      <c r="BJ88" s="699"/>
      <c r="BK88" s="699"/>
      <c r="BL88" s="699"/>
      <c r="BM88" s="699"/>
      <c r="BN88" s="699"/>
      <c r="BO88" s="699"/>
      <c r="BP88" s="699"/>
      <c r="BQ88" s="699"/>
      <c r="BR88" s="699"/>
      <c r="BS88" s="699"/>
      <c r="BT88" s="700"/>
    </row>
    <row r="89" spans="2:73">
      <c r="B89" s="691"/>
      <c r="C89" s="691"/>
      <c r="D89" s="691"/>
      <c r="E89" s="691"/>
      <c r="F89" s="691"/>
      <c r="G89" s="691"/>
      <c r="H89" s="691"/>
      <c r="I89" s="643"/>
      <c r="J89" s="643"/>
      <c r="K89" s="632"/>
      <c r="L89" s="695"/>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696"/>
      <c r="AM89" s="696"/>
      <c r="AN89" s="696"/>
      <c r="AO89" s="697"/>
      <c r="AP89" s="632"/>
      <c r="AQ89" s="692"/>
      <c r="AR89" s="693"/>
      <c r="AS89" s="693"/>
      <c r="AT89" s="693"/>
      <c r="AU89" s="693"/>
      <c r="AV89" s="693"/>
      <c r="AW89" s="693"/>
      <c r="AX89" s="693"/>
      <c r="AY89" s="693"/>
      <c r="AZ89" s="693"/>
      <c r="BA89" s="693"/>
      <c r="BB89" s="693"/>
      <c r="BC89" s="693"/>
      <c r="BD89" s="693"/>
      <c r="BE89" s="693"/>
      <c r="BF89" s="693"/>
      <c r="BG89" s="693"/>
      <c r="BH89" s="693"/>
      <c r="BI89" s="693"/>
      <c r="BJ89" s="693"/>
      <c r="BK89" s="693"/>
      <c r="BL89" s="693"/>
      <c r="BM89" s="693"/>
      <c r="BN89" s="693"/>
      <c r="BO89" s="693"/>
      <c r="BP89" s="693"/>
      <c r="BQ89" s="693"/>
      <c r="BR89" s="693"/>
      <c r="BS89" s="693"/>
      <c r="BT89" s="694"/>
    </row>
    <row r="90" spans="2:73">
      <c r="B90" s="691"/>
      <c r="C90" s="691"/>
      <c r="D90" s="691"/>
      <c r="E90" s="691"/>
      <c r="F90" s="691"/>
      <c r="G90" s="691"/>
      <c r="H90" s="691"/>
      <c r="I90" s="643"/>
      <c r="J90" s="643"/>
      <c r="K90" s="632"/>
      <c r="L90" s="695"/>
      <c r="M90" s="696"/>
      <c r="N90" s="696"/>
      <c r="O90" s="696"/>
      <c r="P90" s="696"/>
      <c r="Q90" s="696"/>
      <c r="R90" s="696"/>
      <c r="S90" s="696"/>
      <c r="T90" s="696"/>
      <c r="U90" s="696"/>
      <c r="V90" s="696"/>
      <c r="W90" s="696"/>
      <c r="X90" s="696"/>
      <c r="Y90" s="696"/>
      <c r="Z90" s="696"/>
      <c r="AA90" s="696"/>
      <c r="AB90" s="696"/>
      <c r="AC90" s="696"/>
      <c r="AD90" s="696"/>
      <c r="AE90" s="696"/>
      <c r="AF90" s="696"/>
      <c r="AG90" s="696"/>
      <c r="AH90" s="696"/>
      <c r="AI90" s="696"/>
      <c r="AJ90" s="696"/>
      <c r="AK90" s="696"/>
      <c r="AL90" s="696"/>
      <c r="AM90" s="696"/>
      <c r="AN90" s="696"/>
      <c r="AO90" s="697"/>
      <c r="AP90" s="632"/>
      <c r="AQ90" s="695"/>
      <c r="AR90" s="696"/>
      <c r="AS90" s="696"/>
      <c r="AT90" s="696"/>
      <c r="AU90" s="696"/>
      <c r="AV90" s="696"/>
      <c r="AW90" s="696"/>
      <c r="AX90" s="696"/>
      <c r="AY90" s="696"/>
      <c r="AZ90" s="696"/>
      <c r="BA90" s="696"/>
      <c r="BB90" s="696"/>
      <c r="BC90" s="696"/>
      <c r="BD90" s="696"/>
      <c r="BE90" s="696"/>
      <c r="BF90" s="696"/>
      <c r="BG90" s="696"/>
      <c r="BH90" s="696"/>
      <c r="BI90" s="696"/>
      <c r="BJ90" s="696"/>
      <c r="BK90" s="696"/>
      <c r="BL90" s="696"/>
      <c r="BM90" s="696"/>
      <c r="BN90" s="696"/>
      <c r="BO90" s="696"/>
      <c r="BP90" s="696"/>
      <c r="BQ90" s="696"/>
      <c r="BR90" s="696"/>
      <c r="BS90" s="696"/>
      <c r="BT90" s="697"/>
    </row>
    <row r="91" spans="2:73">
      <c r="B91" s="691"/>
      <c r="C91" s="691"/>
      <c r="D91" s="691"/>
      <c r="E91" s="691"/>
      <c r="F91" s="691"/>
      <c r="G91" s="691"/>
      <c r="H91" s="691"/>
      <c r="I91" s="643"/>
      <c r="J91" s="643"/>
      <c r="K91" s="632"/>
      <c r="L91" s="695"/>
      <c r="M91" s="696"/>
      <c r="N91" s="696"/>
      <c r="O91" s="696"/>
      <c r="P91" s="696"/>
      <c r="Q91" s="696"/>
      <c r="R91" s="696"/>
      <c r="S91" s="696"/>
      <c r="T91" s="696"/>
      <c r="U91" s="696"/>
      <c r="V91" s="696"/>
      <c r="W91" s="696"/>
      <c r="X91" s="696"/>
      <c r="Y91" s="696"/>
      <c r="Z91" s="696"/>
      <c r="AA91" s="696"/>
      <c r="AB91" s="696"/>
      <c r="AC91" s="696"/>
      <c r="AD91" s="696"/>
      <c r="AE91" s="696"/>
      <c r="AF91" s="696"/>
      <c r="AG91" s="696"/>
      <c r="AH91" s="696"/>
      <c r="AI91" s="696"/>
      <c r="AJ91" s="696"/>
      <c r="AK91" s="696"/>
      <c r="AL91" s="696"/>
      <c r="AM91" s="696"/>
      <c r="AN91" s="696"/>
      <c r="AO91" s="697"/>
      <c r="AP91" s="632"/>
      <c r="AQ91" s="695"/>
      <c r="AR91" s="696"/>
      <c r="AS91" s="696"/>
      <c r="AT91" s="696"/>
      <c r="AU91" s="696"/>
      <c r="AV91" s="696"/>
      <c r="AW91" s="696"/>
      <c r="AX91" s="696"/>
      <c r="AY91" s="696"/>
      <c r="AZ91" s="696"/>
      <c r="BA91" s="696"/>
      <c r="BB91" s="696"/>
      <c r="BC91" s="696"/>
      <c r="BD91" s="696"/>
      <c r="BE91" s="696"/>
      <c r="BF91" s="696"/>
      <c r="BG91" s="696"/>
      <c r="BH91" s="696"/>
      <c r="BI91" s="696"/>
      <c r="BJ91" s="696"/>
      <c r="BK91" s="696"/>
      <c r="BL91" s="696"/>
      <c r="BM91" s="696"/>
      <c r="BN91" s="696"/>
      <c r="BO91" s="696"/>
      <c r="BP91" s="696"/>
      <c r="BQ91" s="696"/>
      <c r="BR91" s="696"/>
      <c r="BS91" s="696"/>
      <c r="BT91" s="697"/>
    </row>
    <row r="92" spans="2:73">
      <c r="B92" s="691"/>
      <c r="C92" s="691"/>
      <c r="D92" s="691"/>
      <c r="E92" s="691"/>
      <c r="F92" s="691"/>
      <c r="G92" s="691"/>
      <c r="H92" s="691"/>
      <c r="I92" s="643"/>
      <c r="J92" s="643"/>
      <c r="K92" s="632"/>
      <c r="L92" s="695"/>
      <c r="M92" s="696"/>
      <c r="N92" s="696"/>
      <c r="O92" s="696"/>
      <c r="P92" s="696"/>
      <c r="Q92" s="696"/>
      <c r="R92" s="696"/>
      <c r="S92" s="696"/>
      <c r="T92" s="696"/>
      <c r="U92" s="696"/>
      <c r="V92" s="696"/>
      <c r="W92" s="696"/>
      <c r="X92" s="696"/>
      <c r="Y92" s="696"/>
      <c r="Z92" s="696"/>
      <c r="AA92" s="696"/>
      <c r="AB92" s="696"/>
      <c r="AC92" s="696"/>
      <c r="AD92" s="696"/>
      <c r="AE92" s="696"/>
      <c r="AF92" s="696"/>
      <c r="AG92" s="696"/>
      <c r="AH92" s="696"/>
      <c r="AI92" s="696"/>
      <c r="AJ92" s="696"/>
      <c r="AK92" s="696"/>
      <c r="AL92" s="696"/>
      <c r="AM92" s="696"/>
      <c r="AN92" s="696"/>
      <c r="AO92" s="697"/>
      <c r="AP92" s="632"/>
      <c r="AQ92" s="695"/>
      <c r="AR92" s="696"/>
      <c r="AS92" s="696"/>
      <c r="AT92" s="696"/>
      <c r="AU92" s="696"/>
      <c r="AV92" s="696"/>
      <c r="AW92" s="696"/>
      <c r="AX92" s="696"/>
      <c r="AY92" s="696"/>
      <c r="AZ92" s="696"/>
      <c r="BA92" s="696"/>
      <c r="BB92" s="696"/>
      <c r="BC92" s="696"/>
      <c r="BD92" s="696"/>
      <c r="BE92" s="696"/>
      <c r="BF92" s="696"/>
      <c r="BG92" s="696"/>
      <c r="BH92" s="696"/>
      <c r="BI92" s="696"/>
      <c r="BJ92" s="696"/>
      <c r="BK92" s="696"/>
      <c r="BL92" s="696"/>
      <c r="BM92" s="696"/>
      <c r="BN92" s="696"/>
      <c r="BO92" s="696"/>
      <c r="BP92" s="696"/>
      <c r="BQ92" s="696"/>
      <c r="BR92" s="696"/>
      <c r="BS92" s="696"/>
      <c r="BT92" s="697"/>
    </row>
    <row r="93" spans="2:73">
      <c r="B93" s="691"/>
      <c r="C93" s="691"/>
      <c r="D93" s="691"/>
      <c r="E93" s="691"/>
      <c r="F93" s="691"/>
      <c r="G93" s="691"/>
      <c r="H93" s="691"/>
      <c r="I93" s="643"/>
      <c r="J93" s="643"/>
      <c r="K93" s="632"/>
      <c r="L93" s="695"/>
      <c r="M93" s="696"/>
      <c r="N93" s="696"/>
      <c r="O93" s="696"/>
      <c r="P93" s="696"/>
      <c r="Q93" s="696"/>
      <c r="R93" s="696"/>
      <c r="S93" s="696"/>
      <c r="T93" s="696"/>
      <c r="U93" s="696"/>
      <c r="V93" s="696"/>
      <c r="W93" s="696"/>
      <c r="X93" s="696"/>
      <c r="Y93" s="696"/>
      <c r="Z93" s="696"/>
      <c r="AA93" s="696"/>
      <c r="AB93" s="696"/>
      <c r="AC93" s="696"/>
      <c r="AD93" s="696"/>
      <c r="AE93" s="696"/>
      <c r="AF93" s="696"/>
      <c r="AG93" s="696"/>
      <c r="AH93" s="696"/>
      <c r="AI93" s="696"/>
      <c r="AJ93" s="696"/>
      <c r="AK93" s="696"/>
      <c r="AL93" s="696"/>
      <c r="AM93" s="696"/>
      <c r="AN93" s="696"/>
      <c r="AO93" s="697"/>
      <c r="AP93" s="632"/>
      <c r="AQ93" s="695"/>
      <c r="AR93" s="696"/>
      <c r="AS93" s="696"/>
      <c r="AT93" s="696"/>
      <c r="AU93" s="696"/>
      <c r="AV93" s="696"/>
      <c r="AW93" s="696"/>
      <c r="AX93" s="696"/>
      <c r="AY93" s="696"/>
      <c r="AZ93" s="696"/>
      <c r="BA93" s="696"/>
      <c r="BB93" s="696"/>
      <c r="BC93" s="696"/>
      <c r="BD93" s="696"/>
      <c r="BE93" s="696"/>
      <c r="BF93" s="696"/>
      <c r="BG93" s="696"/>
      <c r="BH93" s="696"/>
      <c r="BI93" s="696"/>
      <c r="BJ93" s="696"/>
      <c r="BK93" s="696"/>
      <c r="BL93" s="696"/>
      <c r="BM93" s="696"/>
      <c r="BN93" s="696"/>
      <c r="BO93" s="696"/>
      <c r="BP93" s="696"/>
      <c r="BQ93" s="696"/>
      <c r="BR93" s="696"/>
      <c r="BS93" s="696"/>
      <c r="BT93" s="697"/>
    </row>
    <row r="94" spans="2:73">
      <c r="B94" s="691"/>
      <c r="C94" s="691"/>
      <c r="D94" s="691"/>
      <c r="E94" s="691"/>
      <c r="F94" s="691"/>
      <c r="G94" s="691"/>
      <c r="H94" s="691"/>
      <c r="I94" s="643"/>
      <c r="J94" s="643"/>
      <c r="K94" s="632"/>
      <c r="L94" s="695"/>
      <c r="M94" s="696"/>
      <c r="N94" s="696"/>
      <c r="O94" s="696"/>
      <c r="P94" s="696"/>
      <c r="Q94" s="696"/>
      <c r="R94" s="696"/>
      <c r="S94" s="696"/>
      <c r="T94" s="696"/>
      <c r="U94" s="696"/>
      <c r="V94" s="696"/>
      <c r="W94" s="696"/>
      <c r="X94" s="696"/>
      <c r="Y94" s="696"/>
      <c r="Z94" s="696"/>
      <c r="AA94" s="696"/>
      <c r="AB94" s="696"/>
      <c r="AC94" s="696"/>
      <c r="AD94" s="696"/>
      <c r="AE94" s="696"/>
      <c r="AF94" s="696"/>
      <c r="AG94" s="696"/>
      <c r="AH94" s="696"/>
      <c r="AI94" s="696"/>
      <c r="AJ94" s="696"/>
      <c r="AK94" s="696"/>
      <c r="AL94" s="696"/>
      <c r="AM94" s="696"/>
      <c r="AN94" s="696"/>
      <c r="AO94" s="697"/>
      <c r="AP94" s="632"/>
      <c r="AQ94" s="695"/>
      <c r="AR94" s="696"/>
      <c r="AS94" s="696"/>
      <c r="AT94" s="696"/>
      <c r="AU94" s="696"/>
      <c r="AV94" s="696"/>
      <c r="AW94" s="696"/>
      <c r="AX94" s="696"/>
      <c r="AY94" s="696"/>
      <c r="AZ94" s="696"/>
      <c r="BA94" s="696"/>
      <c r="BB94" s="696"/>
      <c r="BC94" s="696"/>
      <c r="BD94" s="696"/>
      <c r="BE94" s="696"/>
      <c r="BF94" s="696"/>
      <c r="BG94" s="696"/>
      <c r="BH94" s="696"/>
      <c r="BI94" s="696"/>
      <c r="BJ94" s="696"/>
      <c r="BK94" s="696"/>
      <c r="BL94" s="696"/>
      <c r="BM94" s="696"/>
      <c r="BN94" s="696"/>
      <c r="BO94" s="696"/>
      <c r="BP94" s="696"/>
      <c r="BQ94" s="696"/>
      <c r="BR94" s="696"/>
      <c r="BS94" s="696"/>
      <c r="BT94" s="697"/>
    </row>
    <row r="95" spans="2:73">
      <c r="B95" s="691"/>
      <c r="C95" s="691"/>
      <c r="D95" s="691"/>
      <c r="E95" s="691"/>
      <c r="F95" s="691"/>
      <c r="G95" s="691"/>
      <c r="H95" s="691"/>
      <c r="I95" s="643"/>
      <c r="J95" s="643"/>
      <c r="K95" s="632"/>
      <c r="L95" s="695"/>
      <c r="M95" s="696"/>
      <c r="N95" s="696"/>
      <c r="O95" s="696"/>
      <c r="P95" s="696"/>
      <c r="Q95" s="696"/>
      <c r="R95" s="696"/>
      <c r="S95" s="696"/>
      <c r="T95" s="696"/>
      <c r="U95" s="696"/>
      <c r="V95" s="696"/>
      <c r="W95" s="696"/>
      <c r="X95" s="696"/>
      <c r="Y95" s="696"/>
      <c r="Z95" s="696"/>
      <c r="AA95" s="696"/>
      <c r="AB95" s="696"/>
      <c r="AC95" s="696"/>
      <c r="AD95" s="696"/>
      <c r="AE95" s="696"/>
      <c r="AF95" s="696"/>
      <c r="AG95" s="696"/>
      <c r="AH95" s="696"/>
      <c r="AI95" s="696"/>
      <c r="AJ95" s="696"/>
      <c r="AK95" s="696"/>
      <c r="AL95" s="696"/>
      <c r="AM95" s="696"/>
      <c r="AN95" s="696"/>
      <c r="AO95" s="697"/>
      <c r="AP95" s="632"/>
      <c r="AQ95" s="695"/>
      <c r="AR95" s="696"/>
      <c r="AS95" s="696"/>
      <c r="AT95" s="696"/>
      <c r="AU95" s="696"/>
      <c r="AV95" s="696"/>
      <c r="AW95" s="696"/>
      <c r="AX95" s="696"/>
      <c r="AY95" s="696"/>
      <c r="AZ95" s="696"/>
      <c r="BA95" s="696"/>
      <c r="BB95" s="696"/>
      <c r="BC95" s="696"/>
      <c r="BD95" s="696"/>
      <c r="BE95" s="696"/>
      <c r="BF95" s="696"/>
      <c r="BG95" s="696"/>
      <c r="BH95" s="696"/>
      <c r="BI95" s="696"/>
      <c r="BJ95" s="696"/>
      <c r="BK95" s="696"/>
      <c r="BL95" s="696"/>
      <c r="BM95" s="696"/>
      <c r="BN95" s="696"/>
      <c r="BO95" s="696"/>
      <c r="BP95" s="696"/>
      <c r="BQ95" s="696"/>
      <c r="BR95" s="696"/>
      <c r="BS95" s="696"/>
      <c r="BT95" s="697"/>
    </row>
    <row r="96" spans="2:73">
      <c r="B96" s="691"/>
      <c r="C96" s="691"/>
      <c r="D96" s="691"/>
      <c r="E96" s="691"/>
      <c r="F96" s="691"/>
      <c r="G96" s="691"/>
      <c r="H96" s="691"/>
      <c r="I96" s="643"/>
      <c r="J96" s="643"/>
      <c r="K96" s="632"/>
      <c r="L96" s="695"/>
      <c r="M96" s="696"/>
      <c r="N96" s="696"/>
      <c r="O96" s="696"/>
      <c r="P96" s="696"/>
      <c r="Q96" s="696"/>
      <c r="R96" s="696"/>
      <c r="S96" s="696"/>
      <c r="T96" s="696"/>
      <c r="U96" s="696"/>
      <c r="V96" s="696"/>
      <c r="W96" s="696"/>
      <c r="X96" s="696"/>
      <c r="Y96" s="696"/>
      <c r="Z96" s="696"/>
      <c r="AA96" s="696"/>
      <c r="AB96" s="696"/>
      <c r="AC96" s="696"/>
      <c r="AD96" s="696"/>
      <c r="AE96" s="696"/>
      <c r="AF96" s="696"/>
      <c r="AG96" s="696"/>
      <c r="AH96" s="696"/>
      <c r="AI96" s="696"/>
      <c r="AJ96" s="696"/>
      <c r="AK96" s="696"/>
      <c r="AL96" s="696"/>
      <c r="AM96" s="696"/>
      <c r="AN96" s="696"/>
      <c r="AO96" s="697"/>
      <c r="AP96" s="632"/>
      <c r="AQ96" s="695"/>
      <c r="AR96" s="696"/>
      <c r="AS96" s="696"/>
      <c r="AT96" s="696"/>
      <c r="AU96" s="696"/>
      <c r="AV96" s="696"/>
      <c r="AW96" s="696"/>
      <c r="AX96" s="696"/>
      <c r="AY96" s="696"/>
      <c r="AZ96" s="696"/>
      <c r="BA96" s="696"/>
      <c r="BB96" s="696"/>
      <c r="BC96" s="696"/>
      <c r="BD96" s="696"/>
      <c r="BE96" s="696"/>
      <c r="BF96" s="696"/>
      <c r="BG96" s="696"/>
      <c r="BH96" s="696"/>
      <c r="BI96" s="696"/>
      <c r="BJ96" s="696"/>
      <c r="BK96" s="696"/>
      <c r="BL96" s="696"/>
      <c r="BM96" s="696"/>
      <c r="BN96" s="696"/>
      <c r="BO96" s="696"/>
      <c r="BP96" s="696"/>
      <c r="BQ96" s="696"/>
      <c r="BR96" s="696"/>
      <c r="BS96" s="696"/>
      <c r="BT96" s="697"/>
    </row>
    <row r="97" spans="2:73">
      <c r="B97" s="691"/>
      <c r="C97" s="691"/>
      <c r="D97" s="691"/>
      <c r="E97" s="691"/>
      <c r="F97" s="691"/>
      <c r="G97" s="691"/>
      <c r="H97" s="691"/>
      <c r="I97" s="643"/>
      <c r="J97" s="643"/>
      <c r="K97" s="632"/>
      <c r="L97" s="695"/>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7"/>
      <c r="AP97" s="632"/>
      <c r="AQ97" s="695"/>
      <c r="AR97" s="696"/>
      <c r="AS97" s="696"/>
      <c r="AT97" s="696"/>
      <c r="AU97" s="696"/>
      <c r="AV97" s="696"/>
      <c r="AW97" s="696"/>
      <c r="AX97" s="696"/>
      <c r="AY97" s="696"/>
      <c r="AZ97" s="696"/>
      <c r="BA97" s="696"/>
      <c r="BB97" s="696"/>
      <c r="BC97" s="696"/>
      <c r="BD97" s="696"/>
      <c r="BE97" s="696"/>
      <c r="BF97" s="696"/>
      <c r="BG97" s="696"/>
      <c r="BH97" s="696"/>
      <c r="BI97" s="696"/>
      <c r="BJ97" s="696"/>
      <c r="BK97" s="696"/>
      <c r="BL97" s="696"/>
      <c r="BM97" s="696"/>
      <c r="BN97" s="696"/>
      <c r="BO97" s="696"/>
      <c r="BP97" s="696"/>
      <c r="BQ97" s="696"/>
      <c r="BR97" s="696"/>
      <c r="BS97" s="696"/>
      <c r="BT97" s="697"/>
    </row>
    <row r="98" spans="2:73" ht="15.6">
      <c r="B98" s="691"/>
      <c r="C98" s="691"/>
      <c r="D98" s="691"/>
      <c r="E98" s="691"/>
      <c r="F98" s="691"/>
      <c r="G98" s="691"/>
      <c r="H98" s="691"/>
      <c r="I98" s="643"/>
      <c r="J98" s="643"/>
      <c r="K98" s="632"/>
      <c r="L98" s="695"/>
      <c r="M98" s="696"/>
      <c r="N98" s="696"/>
      <c r="O98" s="696"/>
      <c r="P98" s="696"/>
      <c r="Q98" s="696"/>
      <c r="R98" s="696"/>
      <c r="S98" s="696"/>
      <c r="T98" s="696"/>
      <c r="U98" s="696"/>
      <c r="V98" s="696"/>
      <c r="W98" s="696"/>
      <c r="X98" s="696"/>
      <c r="Y98" s="696"/>
      <c r="Z98" s="696"/>
      <c r="AA98" s="696"/>
      <c r="AB98" s="696"/>
      <c r="AC98" s="696"/>
      <c r="AD98" s="696"/>
      <c r="AE98" s="696"/>
      <c r="AF98" s="696"/>
      <c r="AG98" s="696"/>
      <c r="AH98" s="696"/>
      <c r="AI98" s="696"/>
      <c r="AJ98" s="696"/>
      <c r="AK98" s="696"/>
      <c r="AL98" s="696"/>
      <c r="AM98" s="696"/>
      <c r="AN98" s="696"/>
      <c r="AO98" s="697"/>
      <c r="AP98" s="632"/>
      <c r="AQ98" s="695"/>
      <c r="AR98" s="696"/>
      <c r="AS98" s="696"/>
      <c r="AT98" s="696"/>
      <c r="AU98" s="696"/>
      <c r="AV98" s="696"/>
      <c r="AW98" s="696"/>
      <c r="AX98" s="696"/>
      <c r="AY98" s="696"/>
      <c r="AZ98" s="696"/>
      <c r="BA98" s="696"/>
      <c r="BB98" s="696"/>
      <c r="BC98" s="696"/>
      <c r="BD98" s="696"/>
      <c r="BE98" s="696"/>
      <c r="BF98" s="696"/>
      <c r="BG98" s="696"/>
      <c r="BH98" s="696"/>
      <c r="BI98" s="696"/>
      <c r="BJ98" s="696"/>
      <c r="BK98" s="696"/>
      <c r="BL98" s="696"/>
      <c r="BM98" s="696"/>
      <c r="BN98" s="696"/>
      <c r="BO98" s="696"/>
      <c r="BP98" s="696"/>
      <c r="BQ98" s="696"/>
      <c r="BR98" s="696"/>
      <c r="BS98" s="696"/>
      <c r="BT98" s="697"/>
      <c r="BU98" s="163"/>
    </row>
    <row r="99" spans="2:73" ht="15.6">
      <c r="B99" s="691"/>
      <c r="C99" s="691"/>
      <c r="D99" s="691"/>
      <c r="E99" s="691"/>
      <c r="F99" s="691"/>
      <c r="G99" s="691"/>
      <c r="H99" s="691"/>
      <c r="I99" s="643"/>
      <c r="J99" s="643"/>
      <c r="K99" s="632"/>
      <c r="L99" s="695"/>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7"/>
      <c r="AP99" s="632"/>
      <c r="AQ99" s="695"/>
      <c r="AR99" s="696"/>
      <c r="AS99" s="696"/>
      <c r="AT99" s="696"/>
      <c r="AU99" s="696"/>
      <c r="AV99" s="696"/>
      <c r="AW99" s="696"/>
      <c r="AX99" s="696"/>
      <c r="AY99" s="696"/>
      <c r="AZ99" s="696"/>
      <c r="BA99" s="696"/>
      <c r="BB99" s="696"/>
      <c r="BC99" s="696"/>
      <c r="BD99" s="696"/>
      <c r="BE99" s="696"/>
      <c r="BF99" s="696"/>
      <c r="BG99" s="696"/>
      <c r="BH99" s="696"/>
      <c r="BI99" s="696"/>
      <c r="BJ99" s="696"/>
      <c r="BK99" s="696"/>
      <c r="BL99" s="696"/>
      <c r="BM99" s="696"/>
      <c r="BN99" s="696"/>
      <c r="BO99" s="696"/>
      <c r="BP99" s="696"/>
      <c r="BQ99" s="696"/>
      <c r="BR99" s="696"/>
      <c r="BS99" s="696"/>
      <c r="BT99" s="697"/>
      <c r="BU99" s="163"/>
    </row>
    <row r="100" spans="2:73" ht="15.6">
      <c r="B100" s="691"/>
      <c r="C100" s="691"/>
      <c r="D100" s="691"/>
      <c r="E100" s="691"/>
      <c r="F100" s="691"/>
      <c r="G100" s="691"/>
      <c r="H100" s="691"/>
      <c r="I100" s="643"/>
      <c r="J100" s="643"/>
      <c r="K100" s="632"/>
      <c r="L100" s="695"/>
      <c r="M100" s="696"/>
      <c r="N100" s="696"/>
      <c r="O100" s="696"/>
      <c r="P100" s="696"/>
      <c r="Q100" s="696"/>
      <c r="R100" s="696"/>
      <c r="S100" s="696"/>
      <c r="T100" s="696"/>
      <c r="U100" s="696"/>
      <c r="V100" s="696"/>
      <c r="W100" s="696"/>
      <c r="X100" s="696"/>
      <c r="Y100" s="696"/>
      <c r="Z100" s="696"/>
      <c r="AA100" s="696"/>
      <c r="AB100" s="696"/>
      <c r="AC100" s="696"/>
      <c r="AD100" s="696"/>
      <c r="AE100" s="696"/>
      <c r="AF100" s="696"/>
      <c r="AG100" s="696"/>
      <c r="AH100" s="696"/>
      <c r="AI100" s="696"/>
      <c r="AJ100" s="696"/>
      <c r="AK100" s="696"/>
      <c r="AL100" s="696"/>
      <c r="AM100" s="696"/>
      <c r="AN100" s="696"/>
      <c r="AO100" s="697"/>
      <c r="AP100" s="632"/>
      <c r="AQ100" s="695"/>
      <c r="AR100" s="696"/>
      <c r="AS100" s="696"/>
      <c r="AT100" s="696"/>
      <c r="AU100" s="696"/>
      <c r="AV100" s="696"/>
      <c r="AW100" s="696"/>
      <c r="AX100" s="696"/>
      <c r="AY100" s="696"/>
      <c r="AZ100" s="696"/>
      <c r="BA100" s="696"/>
      <c r="BB100" s="696"/>
      <c r="BC100" s="696"/>
      <c r="BD100" s="696"/>
      <c r="BE100" s="696"/>
      <c r="BF100" s="696"/>
      <c r="BG100" s="696"/>
      <c r="BH100" s="696"/>
      <c r="BI100" s="696"/>
      <c r="BJ100" s="696"/>
      <c r="BK100" s="696"/>
      <c r="BL100" s="696"/>
      <c r="BM100" s="696"/>
      <c r="BN100" s="696"/>
      <c r="BO100" s="696"/>
      <c r="BP100" s="696"/>
      <c r="BQ100" s="696"/>
      <c r="BR100" s="696"/>
      <c r="BS100" s="696"/>
      <c r="BT100" s="697"/>
      <c r="BU100" s="163"/>
    </row>
    <row r="101" spans="2:73">
      <c r="B101" s="691"/>
      <c r="C101" s="691"/>
      <c r="D101" s="691"/>
      <c r="E101" s="691"/>
      <c r="F101" s="691"/>
      <c r="G101" s="691"/>
      <c r="H101" s="691"/>
      <c r="I101" s="643"/>
      <c r="J101" s="643"/>
      <c r="K101" s="632"/>
      <c r="L101" s="695"/>
      <c r="M101" s="696"/>
      <c r="N101" s="696"/>
      <c r="O101" s="696"/>
      <c r="P101" s="696"/>
      <c r="Q101" s="696"/>
      <c r="R101" s="696"/>
      <c r="S101" s="696"/>
      <c r="T101" s="696"/>
      <c r="U101" s="696"/>
      <c r="V101" s="696"/>
      <c r="W101" s="696"/>
      <c r="X101" s="696"/>
      <c r="Y101" s="696"/>
      <c r="Z101" s="696"/>
      <c r="AA101" s="696"/>
      <c r="AB101" s="696"/>
      <c r="AC101" s="696"/>
      <c r="AD101" s="696"/>
      <c r="AE101" s="696"/>
      <c r="AF101" s="696"/>
      <c r="AG101" s="696"/>
      <c r="AH101" s="696"/>
      <c r="AI101" s="696"/>
      <c r="AJ101" s="696"/>
      <c r="AK101" s="696"/>
      <c r="AL101" s="696"/>
      <c r="AM101" s="696"/>
      <c r="AN101" s="696"/>
      <c r="AO101" s="697"/>
      <c r="AP101" s="632"/>
      <c r="AQ101" s="695"/>
      <c r="AR101" s="696"/>
      <c r="AS101" s="696"/>
      <c r="AT101" s="696"/>
      <c r="AU101" s="696"/>
      <c r="AV101" s="696"/>
      <c r="AW101" s="696"/>
      <c r="AX101" s="696"/>
      <c r="AY101" s="696"/>
      <c r="AZ101" s="696"/>
      <c r="BA101" s="696"/>
      <c r="BB101" s="696"/>
      <c r="BC101" s="696"/>
      <c r="BD101" s="696"/>
      <c r="BE101" s="696"/>
      <c r="BF101" s="696"/>
      <c r="BG101" s="696"/>
      <c r="BH101" s="696"/>
      <c r="BI101" s="696"/>
      <c r="BJ101" s="696"/>
      <c r="BK101" s="696"/>
      <c r="BL101" s="696"/>
      <c r="BM101" s="696"/>
      <c r="BN101" s="696"/>
      <c r="BO101" s="696"/>
      <c r="BP101" s="696"/>
      <c r="BQ101" s="696"/>
      <c r="BR101" s="696"/>
      <c r="BS101" s="696"/>
      <c r="BT101" s="697"/>
    </row>
    <row r="102" spans="2:73" ht="15.6">
      <c r="B102" s="691"/>
      <c r="C102" s="691"/>
      <c r="D102" s="691"/>
      <c r="E102" s="691"/>
      <c r="F102" s="691"/>
      <c r="G102" s="691"/>
      <c r="H102" s="691"/>
      <c r="I102" s="643"/>
      <c r="J102" s="643"/>
      <c r="K102" s="632"/>
      <c r="L102" s="695"/>
      <c r="M102" s="696"/>
      <c r="N102" s="696"/>
      <c r="O102" s="696"/>
      <c r="P102" s="696"/>
      <c r="Q102" s="696"/>
      <c r="R102" s="696"/>
      <c r="S102" s="696"/>
      <c r="T102" s="696"/>
      <c r="U102" s="696"/>
      <c r="V102" s="696"/>
      <c r="W102" s="696"/>
      <c r="X102" s="696"/>
      <c r="Y102" s="696"/>
      <c r="Z102" s="696"/>
      <c r="AA102" s="696"/>
      <c r="AB102" s="696"/>
      <c r="AC102" s="696"/>
      <c r="AD102" s="696"/>
      <c r="AE102" s="696"/>
      <c r="AF102" s="696"/>
      <c r="AG102" s="696"/>
      <c r="AH102" s="696"/>
      <c r="AI102" s="696"/>
      <c r="AJ102" s="696"/>
      <c r="AK102" s="696"/>
      <c r="AL102" s="696"/>
      <c r="AM102" s="696"/>
      <c r="AN102" s="696"/>
      <c r="AO102" s="697"/>
      <c r="AP102" s="632"/>
      <c r="AQ102" s="695"/>
      <c r="AR102" s="696"/>
      <c r="AS102" s="696"/>
      <c r="AT102" s="696"/>
      <c r="AU102" s="696"/>
      <c r="AV102" s="696"/>
      <c r="AW102" s="696"/>
      <c r="AX102" s="696"/>
      <c r="AY102" s="696"/>
      <c r="AZ102" s="696"/>
      <c r="BA102" s="696"/>
      <c r="BB102" s="696"/>
      <c r="BC102" s="696"/>
      <c r="BD102" s="696"/>
      <c r="BE102" s="696"/>
      <c r="BF102" s="696"/>
      <c r="BG102" s="696"/>
      <c r="BH102" s="696"/>
      <c r="BI102" s="696"/>
      <c r="BJ102" s="696"/>
      <c r="BK102" s="696"/>
      <c r="BL102" s="696"/>
      <c r="BM102" s="696"/>
      <c r="BN102" s="696"/>
      <c r="BO102" s="696"/>
      <c r="BP102" s="696"/>
      <c r="BQ102" s="696"/>
      <c r="BR102" s="696"/>
      <c r="BS102" s="696"/>
      <c r="BT102" s="697"/>
      <c r="BU102" s="163"/>
    </row>
    <row r="103" spans="2:73" ht="15.6">
      <c r="B103" s="691"/>
      <c r="C103" s="691"/>
      <c r="D103" s="691"/>
      <c r="E103" s="691"/>
      <c r="F103" s="691"/>
      <c r="G103" s="691"/>
      <c r="H103" s="691"/>
      <c r="I103" s="643"/>
      <c r="J103" s="643"/>
      <c r="K103" s="632"/>
      <c r="L103" s="695"/>
      <c r="M103" s="696"/>
      <c r="N103" s="696"/>
      <c r="O103" s="696"/>
      <c r="P103" s="696"/>
      <c r="Q103" s="696"/>
      <c r="R103" s="696"/>
      <c r="S103" s="696"/>
      <c r="T103" s="696"/>
      <c r="U103" s="696"/>
      <c r="V103" s="696"/>
      <c r="W103" s="696"/>
      <c r="X103" s="696"/>
      <c r="Y103" s="696"/>
      <c r="Z103" s="696"/>
      <c r="AA103" s="696"/>
      <c r="AB103" s="696"/>
      <c r="AC103" s="696"/>
      <c r="AD103" s="696"/>
      <c r="AE103" s="696"/>
      <c r="AF103" s="696"/>
      <c r="AG103" s="696"/>
      <c r="AH103" s="696"/>
      <c r="AI103" s="696"/>
      <c r="AJ103" s="696"/>
      <c r="AK103" s="696"/>
      <c r="AL103" s="696"/>
      <c r="AM103" s="696"/>
      <c r="AN103" s="696"/>
      <c r="AO103" s="697"/>
      <c r="AP103" s="632"/>
      <c r="AQ103" s="695"/>
      <c r="AR103" s="696"/>
      <c r="AS103" s="696"/>
      <c r="AT103" s="696"/>
      <c r="AU103" s="696"/>
      <c r="AV103" s="696"/>
      <c r="AW103" s="696"/>
      <c r="AX103" s="696"/>
      <c r="AY103" s="696"/>
      <c r="AZ103" s="696"/>
      <c r="BA103" s="696"/>
      <c r="BB103" s="696"/>
      <c r="BC103" s="696"/>
      <c r="BD103" s="696"/>
      <c r="BE103" s="696"/>
      <c r="BF103" s="696"/>
      <c r="BG103" s="696"/>
      <c r="BH103" s="696"/>
      <c r="BI103" s="696"/>
      <c r="BJ103" s="696"/>
      <c r="BK103" s="696"/>
      <c r="BL103" s="696"/>
      <c r="BM103" s="696"/>
      <c r="BN103" s="696"/>
      <c r="BO103" s="696"/>
      <c r="BP103" s="696"/>
      <c r="BQ103" s="696"/>
      <c r="BR103" s="696"/>
      <c r="BS103" s="696"/>
      <c r="BT103" s="697"/>
      <c r="BU103" s="163"/>
    </row>
    <row r="104" spans="2:73" ht="15.6">
      <c r="B104" s="691"/>
      <c r="C104" s="691"/>
      <c r="D104" s="691"/>
      <c r="E104" s="691"/>
      <c r="F104" s="691"/>
      <c r="G104" s="691"/>
      <c r="H104" s="691"/>
      <c r="I104" s="643"/>
      <c r="J104" s="643"/>
      <c r="K104" s="632"/>
      <c r="L104" s="695"/>
      <c r="M104" s="696"/>
      <c r="N104" s="696"/>
      <c r="O104" s="696"/>
      <c r="P104" s="696"/>
      <c r="Q104" s="696"/>
      <c r="R104" s="696"/>
      <c r="S104" s="696"/>
      <c r="T104" s="696"/>
      <c r="U104" s="696"/>
      <c r="V104" s="696"/>
      <c r="W104" s="696"/>
      <c r="X104" s="696"/>
      <c r="Y104" s="696"/>
      <c r="Z104" s="696"/>
      <c r="AA104" s="696"/>
      <c r="AB104" s="696"/>
      <c r="AC104" s="696"/>
      <c r="AD104" s="696"/>
      <c r="AE104" s="696"/>
      <c r="AF104" s="696"/>
      <c r="AG104" s="696"/>
      <c r="AH104" s="696"/>
      <c r="AI104" s="696"/>
      <c r="AJ104" s="696"/>
      <c r="AK104" s="696"/>
      <c r="AL104" s="696"/>
      <c r="AM104" s="696"/>
      <c r="AN104" s="696"/>
      <c r="AO104" s="697"/>
      <c r="AP104" s="632"/>
      <c r="AQ104" s="695"/>
      <c r="AR104" s="696"/>
      <c r="AS104" s="696"/>
      <c r="AT104" s="696"/>
      <c r="AU104" s="696"/>
      <c r="AV104" s="696"/>
      <c r="AW104" s="696"/>
      <c r="AX104" s="696"/>
      <c r="AY104" s="696"/>
      <c r="AZ104" s="696"/>
      <c r="BA104" s="696"/>
      <c r="BB104" s="696"/>
      <c r="BC104" s="696"/>
      <c r="BD104" s="696"/>
      <c r="BE104" s="696"/>
      <c r="BF104" s="696"/>
      <c r="BG104" s="696"/>
      <c r="BH104" s="696"/>
      <c r="BI104" s="696"/>
      <c r="BJ104" s="696"/>
      <c r="BK104" s="696"/>
      <c r="BL104" s="696"/>
      <c r="BM104" s="696"/>
      <c r="BN104" s="696"/>
      <c r="BO104" s="696"/>
      <c r="BP104" s="696"/>
      <c r="BQ104" s="696"/>
      <c r="BR104" s="696"/>
      <c r="BS104" s="696"/>
      <c r="BT104" s="697"/>
      <c r="BU104" s="163"/>
    </row>
    <row r="105" spans="2:73" ht="15.6">
      <c r="B105" s="691"/>
      <c r="C105" s="691"/>
      <c r="D105" s="691"/>
      <c r="E105" s="691"/>
      <c r="F105" s="691"/>
      <c r="G105" s="691"/>
      <c r="H105" s="691"/>
      <c r="I105" s="643"/>
      <c r="J105" s="643"/>
      <c r="K105" s="632"/>
      <c r="L105" s="695"/>
      <c r="M105" s="696"/>
      <c r="N105" s="696"/>
      <c r="O105" s="696"/>
      <c r="P105" s="696"/>
      <c r="Q105" s="696"/>
      <c r="R105" s="696"/>
      <c r="S105" s="696"/>
      <c r="T105" s="696"/>
      <c r="U105" s="696"/>
      <c r="V105" s="696"/>
      <c r="W105" s="696"/>
      <c r="X105" s="696"/>
      <c r="Y105" s="696"/>
      <c r="Z105" s="696"/>
      <c r="AA105" s="696"/>
      <c r="AB105" s="696"/>
      <c r="AC105" s="696"/>
      <c r="AD105" s="696"/>
      <c r="AE105" s="696"/>
      <c r="AF105" s="696"/>
      <c r="AG105" s="696"/>
      <c r="AH105" s="696"/>
      <c r="AI105" s="696"/>
      <c r="AJ105" s="696"/>
      <c r="AK105" s="696"/>
      <c r="AL105" s="696"/>
      <c r="AM105" s="696"/>
      <c r="AN105" s="696"/>
      <c r="AO105" s="697"/>
      <c r="AP105" s="632"/>
      <c r="AQ105" s="695"/>
      <c r="AR105" s="696"/>
      <c r="AS105" s="696"/>
      <c r="AT105" s="696"/>
      <c r="AU105" s="696"/>
      <c r="AV105" s="696"/>
      <c r="AW105" s="696"/>
      <c r="AX105" s="696"/>
      <c r="AY105" s="696"/>
      <c r="AZ105" s="696"/>
      <c r="BA105" s="696"/>
      <c r="BB105" s="696"/>
      <c r="BC105" s="696"/>
      <c r="BD105" s="696"/>
      <c r="BE105" s="696"/>
      <c r="BF105" s="696"/>
      <c r="BG105" s="696"/>
      <c r="BH105" s="696"/>
      <c r="BI105" s="696"/>
      <c r="BJ105" s="696"/>
      <c r="BK105" s="696"/>
      <c r="BL105" s="696"/>
      <c r="BM105" s="696"/>
      <c r="BN105" s="696"/>
      <c r="BO105" s="696"/>
      <c r="BP105" s="696"/>
      <c r="BQ105" s="696"/>
      <c r="BR105" s="696"/>
      <c r="BS105" s="696"/>
      <c r="BT105" s="697"/>
      <c r="BU105" s="163"/>
    </row>
    <row r="106" spans="2:73" ht="15.6">
      <c r="B106" s="691"/>
      <c r="C106" s="691"/>
      <c r="D106" s="691"/>
      <c r="E106" s="691"/>
      <c r="F106" s="691"/>
      <c r="G106" s="691"/>
      <c r="H106" s="691"/>
      <c r="I106" s="643"/>
      <c r="J106" s="643"/>
      <c r="K106" s="632"/>
      <c r="L106" s="695"/>
      <c r="M106" s="696"/>
      <c r="N106" s="696"/>
      <c r="O106" s="696"/>
      <c r="P106" s="696"/>
      <c r="Q106" s="696"/>
      <c r="R106" s="696"/>
      <c r="S106" s="696"/>
      <c r="T106" s="696"/>
      <c r="U106" s="696"/>
      <c r="V106" s="696"/>
      <c r="W106" s="696"/>
      <c r="X106" s="696"/>
      <c r="Y106" s="696"/>
      <c r="Z106" s="696"/>
      <c r="AA106" s="696"/>
      <c r="AB106" s="696"/>
      <c r="AC106" s="696"/>
      <c r="AD106" s="696"/>
      <c r="AE106" s="696"/>
      <c r="AF106" s="696"/>
      <c r="AG106" s="696"/>
      <c r="AH106" s="696"/>
      <c r="AI106" s="696"/>
      <c r="AJ106" s="696"/>
      <c r="AK106" s="696"/>
      <c r="AL106" s="696"/>
      <c r="AM106" s="696"/>
      <c r="AN106" s="696"/>
      <c r="AO106" s="697"/>
      <c r="AP106" s="632"/>
      <c r="AQ106" s="695"/>
      <c r="AR106" s="696"/>
      <c r="AS106" s="696"/>
      <c r="AT106" s="696"/>
      <c r="AU106" s="696"/>
      <c r="AV106" s="696"/>
      <c r="AW106" s="696"/>
      <c r="AX106" s="696"/>
      <c r="AY106" s="696"/>
      <c r="AZ106" s="696"/>
      <c r="BA106" s="696"/>
      <c r="BB106" s="696"/>
      <c r="BC106" s="696"/>
      <c r="BD106" s="696"/>
      <c r="BE106" s="696"/>
      <c r="BF106" s="696"/>
      <c r="BG106" s="696"/>
      <c r="BH106" s="696"/>
      <c r="BI106" s="696"/>
      <c r="BJ106" s="696"/>
      <c r="BK106" s="696"/>
      <c r="BL106" s="696"/>
      <c r="BM106" s="696"/>
      <c r="BN106" s="696"/>
      <c r="BO106" s="696"/>
      <c r="BP106" s="696"/>
      <c r="BQ106" s="696"/>
      <c r="BR106" s="696"/>
      <c r="BS106" s="696"/>
      <c r="BT106" s="697"/>
      <c r="BU106" s="163"/>
    </row>
    <row r="107" spans="2:73" ht="15.6">
      <c r="B107" s="691"/>
      <c r="C107" s="691"/>
      <c r="D107" s="691"/>
      <c r="E107" s="691"/>
      <c r="F107" s="691"/>
      <c r="G107" s="691"/>
      <c r="H107" s="691"/>
      <c r="I107" s="643"/>
      <c r="J107" s="643"/>
      <c r="K107" s="632"/>
      <c r="L107" s="695"/>
      <c r="M107" s="696"/>
      <c r="N107" s="696"/>
      <c r="O107" s="696"/>
      <c r="P107" s="696"/>
      <c r="Q107" s="696"/>
      <c r="R107" s="696"/>
      <c r="S107" s="696"/>
      <c r="T107" s="696"/>
      <c r="U107" s="696"/>
      <c r="V107" s="696"/>
      <c r="W107" s="696"/>
      <c r="X107" s="696"/>
      <c r="Y107" s="696"/>
      <c r="Z107" s="696"/>
      <c r="AA107" s="696"/>
      <c r="AB107" s="696"/>
      <c r="AC107" s="696"/>
      <c r="AD107" s="696"/>
      <c r="AE107" s="696"/>
      <c r="AF107" s="696"/>
      <c r="AG107" s="696"/>
      <c r="AH107" s="696"/>
      <c r="AI107" s="696"/>
      <c r="AJ107" s="696"/>
      <c r="AK107" s="696"/>
      <c r="AL107" s="696"/>
      <c r="AM107" s="696"/>
      <c r="AN107" s="696"/>
      <c r="AO107" s="697"/>
      <c r="AP107" s="632"/>
      <c r="AQ107" s="698"/>
      <c r="AR107" s="699"/>
      <c r="AS107" s="699"/>
      <c r="AT107" s="699"/>
      <c r="AU107" s="699"/>
      <c r="AV107" s="699"/>
      <c r="AW107" s="699"/>
      <c r="AX107" s="699"/>
      <c r="AY107" s="699"/>
      <c r="AZ107" s="699"/>
      <c r="BA107" s="699"/>
      <c r="BB107" s="699"/>
      <c r="BC107" s="699"/>
      <c r="BD107" s="699"/>
      <c r="BE107" s="699"/>
      <c r="BF107" s="699"/>
      <c r="BG107" s="699"/>
      <c r="BH107" s="699"/>
      <c r="BI107" s="699"/>
      <c r="BJ107" s="699"/>
      <c r="BK107" s="699"/>
      <c r="BL107" s="699"/>
      <c r="BM107" s="699"/>
      <c r="BN107" s="699"/>
      <c r="BO107" s="699"/>
      <c r="BP107" s="699"/>
      <c r="BQ107" s="699"/>
      <c r="BR107" s="699"/>
      <c r="BS107" s="699"/>
      <c r="BT107" s="700"/>
      <c r="BU107" s="163"/>
    </row>
    <row r="108" spans="2:73" ht="15.6">
      <c r="B108" s="691"/>
      <c r="C108" s="691"/>
      <c r="D108" s="691"/>
      <c r="E108" s="691"/>
      <c r="F108" s="691"/>
      <c r="G108" s="691"/>
      <c r="H108" s="691"/>
      <c r="I108" s="643"/>
      <c r="J108" s="643"/>
      <c r="K108" s="632"/>
      <c r="L108" s="695"/>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7"/>
      <c r="AP108" s="632"/>
      <c r="AQ108" s="692"/>
      <c r="AR108" s="693"/>
      <c r="AS108" s="693"/>
      <c r="AT108" s="693"/>
      <c r="AU108" s="693"/>
      <c r="AV108" s="693"/>
      <c r="AW108" s="693"/>
      <c r="AX108" s="693"/>
      <c r="AY108" s="693"/>
      <c r="AZ108" s="693"/>
      <c r="BA108" s="693"/>
      <c r="BB108" s="693"/>
      <c r="BC108" s="693"/>
      <c r="BD108" s="693"/>
      <c r="BE108" s="693"/>
      <c r="BF108" s="693"/>
      <c r="BG108" s="693"/>
      <c r="BH108" s="693"/>
      <c r="BI108" s="693"/>
      <c r="BJ108" s="693"/>
      <c r="BK108" s="693"/>
      <c r="BL108" s="693"/>
      <c r="BM108" s="693"/>
      <c r="BN108" s="693"/>
      <c r="BO108" s="693"/>
      <c r="BP108" s="693"/>
      <c r="BQ108" s="693"/>
      <c r="BR108" s="693"/>
      <c r="BS108" s="693"/>
      <c r="BT108" s="694"/>
      <c r="BU108" s="163"/>
    </row>
    <row r="109" spans="2:73" ht="15.6">
      <c r="B109" s="691"/>
      <c r="C109" s="691"/>
      <c r="D109" s="691"/>
      <c r="E109" s="691"/>
      <c r="F109" s="691"/>
      <c r="G109" s="691"/>
      <c r="H109" s="691"/>
      <c r="I109" s="643"/>
      <c r="J109" s="643"/>
      <c r="K109" s="632"/>
      <c r="L109" s="695"/>
      <c r="M109" s="696"/>
      <c r="N109" s="696"/>
      <c r="O109" s="696"/>
      <c r="P109" s="696"/>
      <c r="Q109" s="696"/>
      <c r="R109" s="696"/>
      <c r="S109" s="696"/>
      <c r="T109" s="696"/>
      <c r="U109" s="696"/>
      <c r="V109" s="696"/>
      <c r="W109" s="696"/>
      <c r="X109" s="696"/>
      <c r="Y109" s="696"/>
      <c r="Z109" s="696"/>
      <c r="AA109" s="696"/>
      <c r="AB109" s="696"/>
      <c r="AC109" s="696"/>
      <c r="AD109" s="696"/>
      <c r="AE109" s="696"/>
      <c r="AF109" s="696"/>
      <c r="AG109" s="696"/>
      <c r="AH109" s="696"/>
      <c r="AI109" s="696"/>
      <c r="AJ109" s="696"/>
      <c r="AK109" s="696"/>
      <c r="AL109" s="696"/>
      <c r="AM109" s="696"/>
      <c r="AN109" s="696"/>
      <c r="AO109" s="697"/>
      <c r="AP109" s="632"/>
      <c r="AQ109" s="695"/>
      <c r="AR109" s="696"/>
      <c r="AS109" s="696"/>
      <c r="AT109" s="696"/>
      <c r="AU109" s="696"/>
      <c r="AV109" s="696"/>
      <c r="AW109" s="696"/>
      <c r="AX109" s="696"/>
      <c r="AY109" s="696"/>
      <c r="AZ109" s="696"/>
      <c r="BA109" s="696"/>
      <c r="BB109" s="696"/>
      <c r="BC109" s="696"/>
      <c r="BD109" s="696"/>
      <c r="BE109" s="696"/>
      <c r="BF109" s="696"/>
      <c r="BG109" s="696"/>
      <c r="BH109" s="696"/>
      <c r="BI109" s="696"/>
      <c r="BJ109" s="696"/>
      <c r="BK109" s="696"/>
      <c r="BL109" s="696"/>
      <c r="BM109" s="696"/>
      <c r="BN109" s="696"/>
      <c r="BO109" s="696"/>
      <c r="BP109" s="696"/>
      <c r="BQ109" s="696"/>
      <c r="BR109" s="696"/>
      <c r="BS109" s="696"/>
      <c r="BT109" s="697"/>
      <c r="BU109" s="163"/>
    </row>
    <row r="110" spans="2:73" ht="15.6">
      <c r="B110" s="691"/>
      <c r="C110" s="691"/>
      <c r="D110" s="691"/>
      <c r="E110" s="691"/>
      <c r="F110" s="691"/>
      <c r="G110" s="691"/>
      <c r="H110" s="691"/>
      <c r="I110" s="643"/>
      <c r="J110" s="643"/>
      <c r="K110" s="632"/>
      <c r="L110" s="695"/>
      <c r="M110" s="696"/>
      <c r="N110" s="696"/>
      <c r="O110" s="696"/>
      <c r="P110" s="696"/>
      <c r="Q110" s="696"/>
      <c r="R110" s="696"/>
      <c r="S110" s="696"/>
      <c r="T110" s="696"/>
      <c r="U110" s="696"/>
      <c r="V110" s="696"/>
      <c r="W110" s="696"/>
      <c r="X110" s="696"/>
      <c r="Y110" s="696"/>
      <c r="Z110" s="696"/>
      <c r="AA110" s="696"/>
      <c r="AB110" s="696"/>
      <c r="AC110" s="696"/>
      <c r="AD110" s="696"/>
      <c r="AE110" s="696"/>
      <c r="AF110" s="696"/>
      <c r="AG110" s="696"/>
      <c r="AH110" s="696"/>
      <c r="AI110" s="696"/>
      <c r="AJ110" s="696"/>
      <c r="AK110" s="696"/>
      <c r="AL110" s="696"/>
      <c r="AM110" s="696"/>
      <c r="AN110" s="696"/>
      <c r="AO110" s="697"/>
      <c r="AP110" s="632"/>
      <c r="AQ110" s="695"/>
      <c r="AR110" s="696"/>
      <c r="AS110" s="696"/>
      <c r="AT110" s="696"/>
      <c r="AU110" s="696"/>
      <c r="AV110" s="696"/>
      <c r="AW110" s="696"/>
      <c r="AX110" s="696"/>
      <c r="AY110" s="696"/>
      <c r="AZ110" s="696"/>
      <c r="BA110" s="696"/>
      <c r="BB110" s="696"/>
      <c r="BC110" s="696"/>
      <c r="BD110" s="696"/>
      <c r="BE110" s="696"/>
      <c r="BF110" s="696"/>
      <c r="BG110" s="696"/>
      <c r="BH110" s="696"/>
      <c r="BI110" s="696"/>
      <c r="BJ110" s="696"/>
      <c r="BK110" s="696"/>
      <c r="BL110" s="696"/>
      <c r="BM110" s="696"/>
      <c r="BN110" s="696"/>
      <c r="BO110" s="696"/>
      <c r="BP110" s="696"/>
      <c r="BQ110" s="696"/>
      <c r="BR110" s="696"/>
      <c r="BS110" s="696"/>
      <c r="BT110" s="697"/>
      <c r="BU110" s="163"/>
    </row>
    <row r="111" spans="2:73" ht="15.6">
      <c r="B111" s="691"/>
      <c r="C111" s="691"/>
      <c r="D111" s="691"/>
      <c r="E111" s="691"/>
      <c r="F111" s="691"/>
      <c r="G111" s="691"/>
      <c r="H111" s="691"/>
      <c r="I111" s="643"/>
      <c r="J111" s="643"/>
      <c r="K111" s="632"/>
      <c r="L111" s="695"/>
      <c r="M111" s="696"/>
      <c r="N111" s="696"/>
      <c r="O111" s="696"/>
      <c r="P111" s="696"/>
      <c r="Q111" s="696"/>
      <c r="R111" s="696"/>
      <c r="S111" s="696"/>
      <c r="T111" s="696"/>
      <c r="U111" s="696"/>
      <c r="V111" s="696"/>
      <c r="W111" s="696"/>
      <c r="X111" s="696"/>
      <c r="Y111" s="696"/>
      <c r="Z111" s="696"/>
      <c r="AA111" s="696"/>
      <c r="AB111" s="696"/>
      <c r="AC111" s="696"/>
      <c r="AD111" s="696"/>
      <c r="AE111" s="696"/>
      <c r="AF111" s="696"/>
      <c r="AG111" s="696"/>
      <c r="AH111" s="696"/>
      <c r="AI111" s="696"/>
      <c r="AJ111" s="696"/>
      <c r="AK111" s="696"/>
      <c r="AL111" s="696"/>
      <c r="AM111" s="696"/>
      <c r="AN111" s="696"/>
      <c r="AO111" s="697"/>
      <c r="AP111" s="632"/>
      <c r="AQ111" s="695"/>
      <c r="AR111" s="696"/>
      <c r="AS111" s="696"/>
      <c r="AT111" s="696"/>
      <c r="AU111" s="696"/>
      <c r="AV111" s="696"/>
      <c r="AW111" s="696"/>
      <c r="AX111" s="696"/>
      <c r="AY111" s="696"/>
      <c r="AZ111" s="696"/>
      <c r="BA111" s="696"/>
      <c r="BB111" s="696"/>
      <c r="BC111" s="696"/>
      <c r="BD111" s="696"/>
      <c r="BE111" s="696"/>
      <c r="BF111" s="696"/>
      <c r="BG111" s="696"/>
      <c r="BH111" s="696"/>
      <c r="BI111" s="696"/>
      <c r="BJ111" s="696"/>
      <c r="BK111" s="696"/>
      <c r="BL111" s="696"/>
      <c r="BM111" s="696"/>
      <c r="BN111" s="696"/>
      <c r="BO111" s="696"/>
      <c r="BP111" s="696"/>
      <c r="BQ111" s="696"/>
      <c r="BR111" s="696"/>
      <c r="BS111" s="696"/>
      <c r="BT111" s="697"/>
      <c r="BU111" s="163"/>
    </row>
    <row r="112" spans="2:73">
      <c r="B112" s="691"/>
      <c r="C112" s="691"/>
      <c r="D112" s="691"/>
      <c r="E112" s="691"/>
      <c r="F112" s="691"/>
      <c r="G112" s="691"/>
      <c r="H112" s="691"/>
      <c r="I112" s="643"/>
      <c r="J112" s="643"/>
      <c r="K112" s="632"/>
      <c r="L112" s="695"/>
      <c r="M112" s="696"/>
      <c r="N112" s="696"/>
      <c r="O112" s="696"/>
      <c r="P112" s="696"/>
      <c r="Q112" s="696"/>
      <c r="R112" s="696"/>
      <c r="S112" s="696"/>
      <c r="T112" s="696"/>
      <c r="U112" s="696"/>
      <c r="V112" s="696"/>
      <c r="W112" s="696"/>
      <c r="X112" s="696"/>
      <c r="Y112" s="696"/>
      <c r="Z112" s="696"/>
      <c r="AA112" s="696"/>
      <c r="AB112" s="696"/>
      <c r="AC112" s="696"/>
      <c r="AD112" s="696"/>
      <c r="AE112" s="696"/>
      <c r="AF112" s="696"/>
      <c r="AG112" s="696"/>
      <c r="AH112" s="696"/>
      <c r="AI112" s="696"/>
      <c r="AJ112" s="696"/>
      <c r="AK112" s="696"/>
      <c r="AL112" s="696"/>
      <c r="AM112" s="696"/>
      <c r="AN112" s="696"/>
      <c r="AO112" s="697"/>
      <c r="AP112" s="632"/>
      <c r="AQ112" s="695"/>
      <c r="AR112" s="696"/>
      <c r="AS112" s="696"/>
      <c r="AT112" s="696"/>
      <c r="AU112" s="696"/>
      <c r="AV112" s="696"/>
      <c r="AW112" s="696"/>
      <c r="AX112" s="696"/>
      <c r="AY112" s="696"/>
      <c r="AZ112" s="696"/>
      <c r="BA112" s="696"/>
      <c r="BB112" s="696"/>
      <c r="BC112" s="696"/>
      <c r="BD112" s="696"/>
      <c r="BE112" s="696"/>
      <c r="BF112" s="696"/>
      <c r="BG112" s="696"/>
      <c r="BH112" s="696"/>
      <c r="BI112" s="696"/>
      <c r="BJ112" s="696"/>
      <c r="BK112" s="696"/>
      <c r="BL112" s="696"/>
      <c r="BM112" s="696"/>
      <c r="BN112" s="696"/>
      <c r="BO112" s="696"/>
      <c r="BP112" s="696"/>
      <c r="BQ112" s="696"/>
      <c r="BR112" s="696"/>
      <c r="BS112" s="696"/>
      <c r="BT112" s="697"/>
    </row>
    <row r="113" spans="2:73">
      <c r="B113" s="691"/>
      <c r="C113" s="691"/>
      <c r="D113" s="691"/>
      <c r="E113" s="691"/>
      <c r="F113" s="691"/>
      <c r="G113" s="691"/>
      <c r="H113" s="691"/>
      <c r="I113" s="643"/>
      <c r="J113" s="643"/>
      <c r="K113" s="632"/>
      <c r="L113" s="695"/>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7"/>
      <c r="AP113" s="632"/>
      <c r="AQ113" s="695"/>
      <c r="AR113" s="696"/>
      <c r="AS113" s="696"/>
      <c r="AT113" s="696"/>
      <c r="AU113" s="696"/>
      <c r="AV113" s="696"/>
      <c r="AW113" s="696"/>
      <c r="AX113" s="696"/>
      <c r="AY113" s="696"/>
      <c r="AZ113" s="696"/>
      <c r="BA113" s="696"/>
      <c r="BB113" s="696"/>
      <c r="BC113" s="696"/>
      <c r="BD113" s="696"/>
      <c r="BE113" s="696"/>
      <c r="BF113" s="696"/>
      <c r="BG113" s="696"/>
      <c r="BH113" s="696"/>
      <c r="BI113" s="696"/>
      <c r="BJ113" s="696"/>
      <c r="BK113" s="696"/>
      <c r="BL113" s="696"/>
      <c r="BM113" s="696"/>
      <c r="BN113" s="696"/>
      <c r="BO113" s="696"/>
      <c r="BP113" s="696"/>
      <c r="BQ113" s="696"/>
      <c r="BR113" s="696"/>
      <c r="BS113" s="696"/>
      <c r="BT113" s="697"/>
    </row>
    <row r="114" spans="2:73">
      <c r="B114" s="691"/>
      <c r="C114" s="691"/>
      <c r="D114" s="691"/>
      <c r="E114" s="691"/>
      <c r="F114" s="691"/>
      <c r="G114" s="691"/>
      <c r="H114" s="691"/>
      <c r="I114" s="643"/>
      <c r="J114" s="643"/>
      <c r="K114" s="632"/>
      <c r="L114" s="695"/>
      <c r="M114" s="696"/>
      <c r="N114" s="696"/>
      <c r="O114" s="696"/>
      <c r="P114" s="696"/>
      <c r="Q114" s="696"/>
      <c r="R114" s="696"/>
      <c r="S114" s="696"/>
      <c r="T114" s="696"/>
      <c r="U114" s="696"/>
      <c r="V114" s="696"/>
      <c r="W114" s="696"/>
      <c r="X114" s="696"/>
      <c r="Y114" s="696"/>
      <c r="Z114" s="696"/>
      <c r="AA114" s="696"/>
      <c r="AB114" s="696"/>
      <c r="AC114" s="696"/>
      <c r="AD114" s="696"/>
      <c r="AE114" s="696"/>
      <c r="AF114" s="696"/>
      <c r="AG114" s="696"/>
      <c r="AH114" s="696"/>
      <c r="AI114" s="696"/>
      <c r="AJ114" s="696"/>
      <c r="AK114" s="696"/>
      <c r="AL114" s="696"/>
      <c r="AM114" s="696"/>
      <c r="AN114" s="696"/>
      <c r="AO114" s="697"/>
      <c r="AP114" s="632"/>
      <c r="AQ114" s="695"/>
      <c r="AR114" s="696"/>
      <c r="AS114" s="696"/>
      <c r="AT114" s="696"/>
      <c r="AU114" s="696"/>
      <c r="AV114" s="696"/>
      <c r="AW114" s="696"/>
      <c r="AX114" s="696"/>
      <c r="AY114" s="696"/>
      <c r="AZ114" s="696"/>
      <c r="BA114" s="696"/>
      <c r="BB114" s="696"/>
      <c r="BC114" s="696"/>
      <c r="BD114" s="696"/>
      <c r="BE114" s="696"/>
      <c r="BF114" s="696"/>
      <c r="BG114" s="696"/>
      <c r="BH114" s="696"/>
      <c r="BI114" s="696"/>
      <c r="BJ114" s="696"/>
      <c r="BK114" s="696"/>
      <c r="BL114" s="696"/>
      <c r="BM114" s="696"/>
      <c r="BN114" s="696"/>
      <c r="BO114" s="696"/>
      <c r="BP114" s="696"/>
      <c r="BQ114" s="696"/>
      <c r="BR114" s="696"/>
      <c r="BS114" s="696"/>
      <c r="BT114" s="697"/>
    </row>
    <row r="115" spans="2:73" ht="15.6">
      <c r="B115" s="691"/>
      <c r="C115" s="691"/>
      <c r="D115" s="691"/>
      <c r="E115" s="691"/>
      <c r="F115" s="691"/>
      <c r="G115" s="691"/>
      <c r="H115" s="691"/>
      <c r="I115" s="643"/>
      <c r="J115" s="643"/>
      <c r="K115" s="632"/>
      <c r="L115" s="695"/>
      <c r="M115" s="696"/>
      <c r="N115" s="696"/>
      <c r="O115" s="696"/>
      <c r="P115" s="696"/>
      <c r="Q115" s="696"/>
      <c r="R115" s="696"/>
      <c r="S115" s="696"/>
      <c r="T115" s="696"/>
      <c r="U115" s="696"/>
      <c r="V115" s="696"/>
      <c r="W115" s="696"/>
      <c r="X115" s="696"/>
      <c r="Y115" s="696"/>
      <c r="Z115" s="696"/>
      <c r="AA115" s="696"/>
      <c r="AB115" s="696"/>
      <c r="AC115" s="696"/>
      <c r="AD115" s="696"/>
      <c r="AE115" s="696"/>
      <c r="AF115" s="696"/>
      <c r="AG115" s="696"/>
      <c r="AH115" s="696"/>
      <c r="AI115" s="696"/>
      <c r="AJ115" s="696"/>
      <c r="AK115" s="696"/>
      <c r="AL115" s="696"/>
      <c r="AM115" s="696"/>
      <c r="AN115" s="696"/>
      <c r="AO115" s="697"/>
      <c r="AP115" s="632"/>
      <c r="AQ115" s="695"/>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7"/>
      <c r="BU115" s="163"/>
    </row>
    <row r="116" spans="2:73" ht="15.6">
      <c r="B116" s="691"/>
      <c r="C116" s="691"/>
      <c r="D116" s="691"/>
      <c r="E116" s="691"/>
      <c r="F116" s="691"/>
      <c r="G116" s="691"/>
      <c r="H116" s="691"/>
      <c r="I116" s="643"/>
      <c r="J116" s="643"/>
      <c r="K116" s="632"/>
      <c r="L116" s="695"/>
      <c r="M116" s="696"/>
      <c r="N116" s="696"/>
      <c r="O116" s="696"/>
      <c r="P116" s="696"/>
      <c r="Q116" s="696"/>
      <c r="R116" s="696"/>
      <c r="S116" s="696"/>
      <c r="T116" s="696"/>
      <c r="U116" s="696"/>
      <c r="V116" s="696"/>
      <c r="W116" s="696"/>
      <c r="X116" s="696"/>
      <c r="Y116" s="696"/>
      <c r="Z116" s="696"/>
      <c r="AA116" s="696"/>
      <c r="AB116" s="696"/>
      <c r="AC116" s="696"/>
      <c r="AD116" s="696"/>
      <c r="AE116" s="696"/>
      <c r="AF116" s="696"/>
      <c r="AG116" s="696"/>
      <c r="AH116" s="696"/>
      <c r="AI116" s="696"/>
      <c r="AJ116" s="696"/>
      <c r="AK116" s="696"/>
      <c r="AL116" s="696"/>
      <c r="AM116" s="696"/>
      <c r="AN116" s="696"/>
      <c r="AO116" s="697"/>
      <c r="AP116" s="632"/>
      <c r="AQ116" s="695"/>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7"/>
      <c r="BU116" s="163"/>
    </row>
    <row r="117" spans="2:73" ht="15.6">
      <c r="B117" s="691"/>
      <c r="C117" s="691"/>
      <c r="D117" s="691"/>
      <c r="E117" s="691"/>
      <c r="F117" s="691"/>
      <c r="G117" s="691"/>
      <c r="H117" s="691"/>
      <c r="I117" s="643"/>
      <c r="J117" s="643"/>
      <c r="K117" s="632"/>
      <c r="L117" s="695"/>
      <c r="M117" s="696"/>
      <c r="N117" s="696"/>
      <c r="O117" s="696"/>
      <c r="P117" s="696"/>
      <c r="Q117" s="696"/>
      <c r="R117" s="696"/>
      <c r="S117" s="696"/>
      <c r="T117" s="696"/>
      <c r="U117" s="696"/>
      <c r="V117" s="696"/>
      <c r="W117" s="696"/>
      <c r="X117" s="696"/>
      <c r="Y117" s="696"/>
      <c r="Z117" s="696"/>
      <c r="AA117" s="696"/>
      <c r="AB117" s="696"/>
      <c r="AC117" s="696"/>
      <c r="AD117" s="696"/>
      <c r="AE117" s="696"/>
      <c r="AF117" s="696"/>
      <c r="AG117" s="696"/>
      <c r="AH117" s="696"/>
      <c r="AI117" s="696"/>
      <c r="AJ117" s="696"/>
      <c r="AK117" s="696"/>
      <c r="AL117" s="696"/>
      <c r="AM117" s="696"/>
      <c r="AN117" s="696"/>
      <c r="AO117" s="697"/>
      <c r="AP117" s="632"/>
      <c r="AQ117" s="695"/>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7"/>
      <c r="BU117" s="163"/>
    </row>
    <row r="118" spans="2:73" ht="15.6">
      <c r="B118" s="691"/>
      <c r="C118" s="691"/>
      <c r="D118" s="691"/>
      <c r="E118" s="691"/>
      <c r="F118" s="691"/>
      <c r="G118" s="691"/>
      <c r="H118" s="691"/>
      <c r="I118" s="643"/>
      <c r="J118" s="643"/>
      <c r="K118" s="632"/>
      <c r="L118" s="695"/>
      <c r="M118" s="696"/>
      <c r="N118" s="696"/>
      <c r="O118" s="696"/>
      <c r="P118" s="696"/>
      <c r="Q118" s="696"/>
      <c r="R118" s="696"/>
      <c r="S118" s="696"/>
      <c r="T118" s="696"/>
      <c r="U118" s="696"/>
      <c r="V118" s="696"/>
      <c r="W118" s="696"/>
      <c r="X118" s="696"/>
      <c r="Y118" s="696"/>
      <c r="Z118" s="696"/>
      <c r="AA118" s="696"/>
      <c r="AB118" s="696"/>
      <c r="AC118" s="696"/>
      <c r="AD118" s="696"/>
      <c r="AE118" s="696"/>
      <c r="AF118" s="696"/>
      <c r="AG118" s="696"/>
      <c r="AH118" s="696"/>
      <c r="AI118" s="696"/>
      <c r="AJ118" s="696"/>
      <c r="AK118" s="696"/>
      <c r="AL118" s="696"/>
      <c r="AM118" s="696"/>
      <c r="AN118" s="696"/>
      <c r="AO118" s="697"/>
      <c r="AP118" s="632"/>
      <c r="AQ118" s="695"/>
      <c r="AR118" s="696"/>
      <c r="AS118" s="696"/>
      <c r="AT118" s="696"/>
      <c r="AU118" s="696"/>
      <c r="AV118" s="696"/>
      <c r="AW118" s="696"/>
      <c r="AX118" s="696"/>
      <c r="AY118" s="696"/>
      <c r="AZ118" s="696"/>
      <c r="BA118" s="696"/>
      <c r="BB118" s="696"/>
      <c r="BC118" s="696"/>
      <c r="BD118" s="696"/>
      <c r="BE118" s="696"/>
      <c r="BF118" s="696"/>
      <c r="BG118" s="696"/>
      <c r="BH118" s="696"/>
      <c r="BI118" s="696"/>
      <c r="BJ118" s="696"/>
      <c r="BK118" s="696"/>
      <c r="BL118" s="696"/>
      <c r="BM118" s="696"/>
      <c r="BN118" s="696"/>
      <c r="BO118" s="696"/>
      <c r="BP118" s="696"/>
      <c r="BQ118" s="696"/>
      <c r="BR118" s="696"/>
      <c r="BS118" s="696"/>
      <c r="BT118" s="697"/>
      <c r="BU118" s="163"/>
    </row>
    <row r="119" spans="2:73" ht="15.6">
      <c r="B119" s="691"/>
      <c r="C119" s="691"/>
      <c r="D119" s="691"/>
      <c r="E119" s="691"/>
      <c r="F119" s="691"/>
      <c r="G119" s="691"/>
      <c r="H119" s="691"/>
      <c r="I119" s="643"/>
      <c r="J119" s="643"/>
      <c r="K119" s="632"/>
      <c r="L119" s="695"/>
      <c r="M119" s="696"/>
      <c r="N119" s="696"/>
      <c r="O119" s="696"/>
      <c r="P119" s="696"/>
      <c r="Q119" s="696"/>
      <c r="R119" s="696"/>
      <c r="S119" s="696"/>
      <c r="T119" s="696"/>
      <c r="U119" s="696"/>
      <c r="V119" s="696"/>
      <c r="W119" s="696"/>
      <c r="X119" s="696"/>
      <c r="Y119" s="696"/>
      <c r="Z119" s="696"/>
      <c r="AA119" s="696"/>
      <c r="AB119" s="696"/>
      <c r="AC119" s="696"/>
      <c r="AD119" s="696"/>
      <c r="AE119" s="696"/>
      <c r="AF119" s="696"/>
      <c r="AG119" s="696"/>
      <c r="AH119" s="696"/>
      <c r="AI119" s="696"/>
      <c r="AJ119" s="696"/>
      <c r="AK119" s="696"/>
      <c r="AL119" s="696"/>
      <c r="AM119" s="696"/>
      <c r="AN119" s="696"/>
      <c r="AO119" s="697"/>
      <c r="AP119" s="632"/>
      <c r="AQ119" s="695"/>
      <c r="AR119" s="696"/>
      <c r="AS119" s="696"/>
      <c r="AT119" s="696"/>
      <c r="AU119" s="696"/>
      <c r="AV119" s="696"/>
      <c r="AW119" s="696"/>
      <c r="AX119" s="696"/>
      <c r="AY119" s="696"/>
      <c r="AZ119" s="696"/>
      <c r="BA119" s="696"/>
      <c r="BB119" s="696"/>
      <c r="BC119" s="696"/>
      <c r="BD119" s="696"/>
      <c r="BE119" s="696"/>
      <c r="BF119" s="696"/>
      <c r="BG119" s="696"/>
      <c r="BH119" s="696"/>
      <c r="BI119" s="696"/>
      <c r="BJ119" s="696"/>
      <c r="BK119" s="696"/>
      <c r="BL119" s="696"/>
      <c r="BM119" s="696"/>
      <c r="BN119" s="696"/>
      <c r="BO119" s="696"/>
      <c r="BP119" s="696"/>
      <c r="BQ119" s="696"/>
      <c r="BR119" s="696"/>
      <c r="BS119" s="696"/>
      <c r="BT119" s="697"/>
      <c r="BU119" s="163"/>
    </row>
    <row r="120" spans="2:73">
      <c r="B120" s="691"/>
      <c r="C120" s="691"/>
      <c r="D120" s="691"/>
      <c r="E120" s="691"/>
      <c r="F120" s="691"/>
      <c r="G120" s="691"/>
      <c r="H120" s="691"/>
      <c r="I120" s="643"/>
      <c r="J120" s="643"/>
      <c r="K120" s="632"/>
      <c r="L120" s="695"/>
      <c r="M120" s="696"/>
      <c r="N120" s="696"/>
      <c r="O120" s="696"/>
      <c r="P120" s="696"/>
      <c r="Q120" s="696"/>
      <c r="R120" s="696"/>
      <c r="S120" s="696"/>
      <c r="T120" s="696"/>
      <c r="U120" s="696"/>
      <c r="V120" s="696"/>
      <c r="W120" s="696"/>
      <c r="X120" s="696"/>
      <c r="Y120" s="696"/>
      <c r="Z120" s="696"/>
      <c r="AA120" s="696"/>
      <c r="AB120" s="696"/>
      <c r="AC120" s="696"/>
      <c r="AD120" s="696"/>
      <c r="AE120" s="696"/>
      <c r="AF120" s="696"/>
      <c r="AG120" s="696"/>
      <c r="AH120" s="696"/>
      <c r="AI120" s="696"/>
      <c r="AJ120" s="696"/>
      <c r="AK120" s="696"/>
      <c r="AL120" s="696"/>
      <c r="AM120" s="696"/>
      <c r="AN120" s="696"/>
      <c r="AO120" s="697"/>
      <c r="AP120" s="632"/>
      <c r="AQ120" s="695"/>
      <c r="AR120" s="696"/>
      <c r="AS120" s="696"/>
      <c r="AT120" s="696"/>
      <c r="AU120" s="696"/>
      <c r="AV120" s="696"/>
      <c r="AW120" s="696"/>
      <c r="AX120" s="696"/>
      <c r="AY120" s="696"/>
      <c r="AZ120" s="696"/>
      <c r="BA120" s="696"/>
      <c r="BB120" s="696"/>
      <c r="BC120" s="696"/>
      <c r="BD120" s="696"/>
      <c r="BE120" s="696"/>
      <c r="BF120" s="696"/>
      <c r="BG120" s="696"/>
      <c r="BH120" s="696"/>
      <c r="BI120" s="696"/>
      <c r="BJ120" s="696"/>
      <c r="BK120" s="696"/>
      <c r="BL120" s="696"/>
      <c r="BM120" s="696"/>
      <c r="BN120" s="696"/>
      <c r="BO120" s="696"/>
      <c r="BP120" s="696"/>
      <c r="BQ120" s="696"/>
      <c r="BR120" s="696"/>
      <c r="BS120" s="696"/>
      <c r="BT120" s="697"/>
    </row>
    <row r="121" spans="2:73" ht="15.6">
      <c r="B121" s="691"/>
      <c r="C121" s="691"/>
      <c r="D121" s="691"/>
      <c r="E121" s="691"/>
      <c r="F121" s="691"/>
      <c r="G121" s="691"/>
      <c r="H121" s="691"/>
      <c r="I121" s="643"/>
      <c r="J121" s="643"/>
      <c r="K121" s="632"/>
      <c r="L121" s="695"/>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7"/>
      <c r="AP121" s="632"/>
      <c r="AQ121" s="695"/>
      <c r="AR121" s="696"/>
      <c r="AS121" s="696"/>
      <c r="AT121" s="696"/>
      <c r="AU121" s="696"/>
      <c r="AV121" s="696"/>
      <c r="AW121" s="696"/>
      <c r="AX121" s="696"/>
      <c r="AY121" s="696"/>
      <c r="AZ121" s="696"/>
      <c r="BA121" s="696"/>
      <c r="BB121" s="696"/>
      <c r="BC121" s="696"/>
      <c r="BD121" s="696"/>
      <c r="BE121" s="696"/>
      <c r="BF121" s="696"/>
      <c r="BG121" s="696"/>
      <c r="BH121" s="696"/>
      <c r="BI121" s="696"/>
      <c r="BJ121" s="696"/>
      <c r="BK121" s="696"/>
      <c r="BL121" s="696"/>
      <c r="BM121" s="696"/>
      <c r="BN121" s="696"/>
      <c r="BO121" s="696"/>
      <c r="BP121" s="696"/>
      <c r="BQ121" s="696"/>
      <c r="BR121" s="696"/>
      <c r="BS121" s="696"/>
      <c r="BT121" s="697"/>
      <c r="BU121" s="163"/>
    </row>
    <row r="122" spans="2:73" ht="15.6">
      <c r="B122" s="691"/>
      <c r="C122" s="691"/>
      <c r="D122" s="691"/>
      <c r="E122" s="691"/>
      <c r="F122" s="691"/>
      <c r="G122" s="691"/>
      <c r="H122" s="691"/>
      <c r="I122" s="643"/>
      <c r="J122" s="643"/>
      <c r="K122" s="632"/>
      <c r="L122" s="698"/>
      <c r="M122" s="699"/>
      <c r="N122" s="699"/>
      <c r="O122" s="699"/>
      <c r="P122" s="699"/>
      <c r="Q122" s="699"/>
      <c r="R122" s="699"/>
      <c r="S122" s="699"/>
      <c r="T122" s="699"/>
      <c r="U122" s="699"/>
      <c r="V122" s="699"/>
      <c r="W122" s="699"/>
      <c r="X122" s="699"/>
      <c r="Y122" s="699"/>
      <c r="Z122" s="699"/>
      <c r="AA122" s="699"/>
      <c r="AB122" s="699"/>
      <c r="AC122" s="699"/>
      <c r="AD122" s="699"/>
      <c r="AE122" s="699"/>
      <c r="AF122" s="699"/>
      <c r="AG122" s="699"/>
      <c r="AH122" s="699"/>
      <c r="AI122" s="699"/>
      <c r="AJ122" s="699"/>
      <c r="AK122" s="699"/>
      <c r="AL122" s="699"/>
      <c r="AM122" s="699"/>
      <c r="AN122" s="699"/>
      <c r="AO122" s="700"/>
      <c r="AP122" s="632"/>
      <c r="AQ122" s="698"/>
      <c r="AR122" s="699"/>
      <c r="AS122" s="699"/>
      <c r="AT122" s="699"/>
      <c r="AU122" s="699"/>
      <c r="AV122" s="699"/>
      <c r="AW122" s="699"/>
      <c r="AX122" s="699"/>
      <c r="AY122" s="699"/>
      <c r="AZ122" s="699"/>
      <c r="BA122" s="699"/>
      <c r="BB122" s="699"/>
      <c r="BC122" s="699"/>
      <c r="BD122" s="699"/>
      <c r="BE122" s="699"/>
      <c r="BF122" s="699"/>
      <c r="BG122" s="699"/>
      <c r="BH122" s="699"/>
      <c r="BI122" s="699"/>
      <c r="BJ122" s="699"/>
      <c r="BK122" s="699"/>
      <c r="BL122" s="699"/>
      <c r="BM122" s="699"/>
      <c r="BN122" s="699"/>
      <c r="BO122" s="699"/>
      <c r="BP122" s="699"/>
      <c r="BQ122" s="699"/>
      <c r="BR122" s="699"/>
      <c r="BS122" s="699"/>
      <c r="BT122" s="700"/>
      <c r="BU122" s="163"/>
    </row>
  </sheetData>
  <autoFilter ref="C26:BT50" xr:uid="{00000000-0009-0000-0000-00000C000000}">
    <sortState xmlns:xlrd2="http://schemas.microsoft.com/office/spreadsheetml/2017/richdata2" ref="C26:BT42">
      <sortCondition ref="H25"/>
    </sortState>
  </autoFilter>
  <mergeCells count="1">
    <mergeCell ref="C24:G24"/>
  </mergeCells>
  <conditionalFormatting sqref="AQ51:BT71 L58:AO69 AQ37:AT43 AQ44:AV50 L28:O57 AN46:AO57">
    <cfRule type="cellIs" dxfId="20" priority="29" operator="equal">
      <formula>0</formula>
    </cfRule>
  </conditionalFormatting>
  <conditionalFormatting sqref="L110:AO122 AQ108:BT122">
    <cfRule type="cellIs" dxfId="19" priority="26" operator="equal">
      <formula>0</formula>
    </cfRule>
  </conditionalFormatting>
  <conditionalFormatting sqref="L74:AO86 AQ72:BT88">
    <cfRule type="cellIs" dxfId="18" priority="28" operator="equal">
      <formula>0</formula>
    </cfRule>
  </conditionalFormatting>
  <conditionalFormatting sqref="L91:AO105 AQ89:BT107">
    <cfRule type="cellIs" dxfId="17" priority="27" operator="equal">
      <formula>0</formula>
    </cfRule>
  </conditionalFormatting>
  <conditionalFormatting sqref="L28:O32">
    <cfRule type="cellIs" dxfId="16" priority="25" operator="equal">
      <formula>0</formula>
    </cfRule>
  </conditionalFormatting>
  <conditionalFormatting sqref="L33:O43 AQ41:AT43">
    <cfRule type="cellIs" dxfId="15" priority="24" operator="equal">
      <formula>0</formula>
    </cfRule>
  </conditionalFormatting>
  <conditionalFormatting sqref="L70:AO73">
    <cfRule type="cellIs" dxfId="14" priority="23" operator="equal">
      <formula>0</formula>
    </cfRule>
  </conditionalFormatting>
  <conditionalFormatting sqref="L87:AO90">
    <cfRule type="cellIs" dxfId="13" priority="22" operator="equal">
      <formula>0</formula>
    </cfRule>
  </conditionalFormatting>
  <conditionalFormatting sqref="L106:AO109">
    <cfRule type="cellIs" dxfId="12" priority="21" operator="equal">
      <formula>0</formula>
    </cfRule>
  </conditionalFormatting>
  <conditionalFormatting sqref="AQ28:AT28">
    <cfRule type="cellIs" dxfId="11" priority="20" operator="equal">
      <formula>0</formula>
    </cfRule>
  </conditionalFormatting>
  <conditionalFormatting sqref="AQ29:AT40">
    <cfRule type="cellIs" dxfId="10" priority="18" operator="equal">
      <formula>0</formula>
    </cfRule>
  </conditionalFormatting>
  <conditionalFormatting sqref="AU28:BT43">
    <cfRule type="cellIs" dxfId="9" priority="10" operator="equal">
      <formula>0</formula>
    </cfRule>
  </conditionalFormatting>
  <conditionalFormatting sqref="AW44:BT50">
    <cfRule type="cellIs" dxfId="8" priority="9" operator="equal">
      <formula>0</formula>
    </cfRule>
  </conditionalFormatting>
  <conditionalFormatting sqref="L27:O27">
    <cfRule type="cellIs" dxfId="7" priority="8" operator="equal">
      <formula>0</formula>
    </cfRule>
  </conditionalFormatting>
  <conditionalFormatting sqref="L27:O27">
    <cfRule type="cellIs" dxfId="6" priority="7" operator="equal">
      <formula>0</formula>
    </cfRule>
  </conditionalFormatting>
  <conditionalFormatting sqref="AQ27:AT27">
    <cfRule type="cellIs" dxfId="5" priority="6" operator="equal">
      <formula>0</formula>
    </cfRule>
  </conditionalFormatting>
  <conditionalFormatting sqref="AU27:BT27">
    <cfRule type="cellIs" dxfId="4" priority="5" operator="equal">
      <formula>0</formula>
    </cfRule>
  </conditionalFormatting>
  <conditionalFormatting sqref="P27:AM57">
    <cfRule type="cellIs" dxfId="3" priority="4" operator="equal">
      <formula>0</formula>
    </cfRule>
  </conditionalFormatting>
  <conditionalFormatting sqref="P27:AM57">
    <cfRule type="cellIs" dxfId="2" priority="3" operator="equal">
      <formula>0</formula>
    </cfRule>
  </conditionalFormatting>
  <conditionalFormatting sqref="AN27:AO45">
    <cfRule type="cellIs" dxfId="1" priority="2" operator="equal">
      <formula>0</formula>
    </cfRule>
  </conditionalFormatting>
  <conditionalFormatting sqref="AN27:AO45">
    <cfRule type="cellIs" dxfId="0" priority="1" operator="equal">
      <formula>0</formula>
    </cfRule>
  </conditionalFormatting>
  <pageMargins left="0.7" right="0.7" top="0.75" bottom="0.75" header="0.3" footer="0.3"/>
  <pageSetup paperSize="5" scale="19"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2:U49"/>
  <sheetViews>
    <sheetView topLeftCell="A26" zoomScale="90" zoomScaleNormal="90" workbookViewId="0">
      <selection activeCell="F51" sqref="F51"/>
    </sheetView>
  </sheetViews>
  <sheetFormatPr defaultColWidth="9.109375" defaultRowHeight="14.4"/>
  <cols>
    <col min="1" max="1" width="9.109375" style="12"/>
    <col min="2" max="2" width="10.109375" style="12" customWidth="1"/>
    <col min="3" max="3" width="11.33203125" style="12" customWidth="1"/>
    <col min="4" max="4" width="13.33203125" style="12" customWidth="1"/>
    <col min="5" max="5" width="12.6640625" style="12" customWidth="1"/>
    <col min="6" max="6" width="12" style="12" customWidth="1"/>
    <col min="7" max="7" width="9.109375" style="12"/>
    <col min="8" max="8" width="24.5546875" style="12" customWidth="1"/>
    <col min="9" max="9" width="11.109375" style="12" customWidth="1"/>
    <col min="10" max="10" width="9.109375" style="12"/>
    <col min="11" max="11" width="11.5546875" style="12" customWidth="1"/>
    <col min="12" max="12" width="9.109375" style="12"/>
    <col min="13" max="13" width="26" style="12" customWidth="1"/>
    <col min="14" max="14" width="9.88671875" style="12" customWidth="1"/>
    <col min="15" max="15" width="9.109375" style="12"/>
    <col min="16" max="16" width="9.6640625" style="12" customWidth="1"/>
    <col min="17" max="16384" width="9.109375" style="12"/>
  </cols>
  <sheetData>
    <row r="12" spans="1:17" ht="24" customHeight="1" thickBot="1"/>
    <row r="13" spans="1:17" s="9" customFormat="1" ht="23.4" customHeight="1" thickBot="1">
      <c r="A13" s="587"/>
      <c r="B13" s="587" t="s">
        <v>171</v>
      </c>
      <c r="D13" s="126" t="s">
        <v>175</v>
      </c>
      <c r="E13" s="744"/>
      <c r="F13" s="177"/>
      <c r="G13" s="178"/>
      <c r="H13" s="179"/>
      <c r="K13" s="179"/>
      <c r="L13" s="177"/>
      <c r="M13" s="177"/>
      <c r="N13" s="177"/>
      <c r="O13" s="177"/>
      <c r="P13" s="177"/>
      <c r="Q13" s="180"/>
    </row>
    <row r="14" spans="1:17" s="9" customFormat="1" ht="15.75" customHeight="1">
      <c r="B14" s="550"/>
      <c r="D14" s="17"/>
      <c r="E14" s="17"/>
      <c r="F14" s="177"/>
      <c r="G14" s="178"/>
      <c r="H14" s="179"/>
      <c r="K14" s="179"/>
      <c r="L14" s="177"/>
      <c r="M14" s="177"/>
      <c r="N14" s="177"/>
      <c r="O14" s="177"/>
      <c r="P14" s="177"/>
      <c r="Q14" s="180"/>
    </row>
    <row r="15" spans="1:17" ht="15.6">
      <c r="B15" s="587" t="s">
        <v>505</v>
      </c>
    </row>
    <row r="16" spans="1:17" ht="15.6">
      <c r="B16" s="587"/>
    </row>
    <row r="17" spans="2:21" s="667" customFormat="1" ht="20.399999999999999" customHeight="1">
      <c r="B17" s="665" t="s">
        <v>663</v>
      </c>
      <c r="C17" s="666"/>
      <c r="D17" s="666"/>
      <c r="E17" s="666"/>
      <c r="F17" s="666"/>
      <c r="G17" s="666"/>
      <c r="H17" s="666"/>
      <c r="I17" s="666"/>
      <c r="J17" s="666"/>
      <c r="K17" s="666"/>
      <c r="L17" s="666"/>
      <c r="M17" s="666"/>
      <c r="N17" s="666"/>
      <c r="O17" s="666"/>
      <c r="P17" s="666"/>
      <c r="Q17" s="666"/>
      <c r="R17" s="666"/>
      <c r="S17" s="666"/>
      <c r="T17" s="666"/>
      <c r="U17" s="666"/>
    </row>
    <row r="18" spans="2:21" ht="60" customHeight="1">
      <c r="B18" s="895" t="s">
        <v>715</v>
      </c>
      <c r="C18" s="895"/>
      <c r="D18" s="895"/>
      <c r="E18" s="895"/>
      <c r="F18" s="895"/>
      <c r="G18" s="895"/>
      <c r="H18" s="895"/>
      <c r="I18" s="895"/>
      <c r="J18" s="895"/>
      <c r="K18" s="895"/>
      <c r="L18" s="895"/>
      <c r="M18" s="895"/>
      <c r="N18" s="895"/>
      <c r="O18" s="895"/>
      <c r="P18" s="895"/>
      <c r="Q18" s="895"/>
      <c r="R18" s="895"/>
      <c r="S18" s="895"/>
      <c r="T18" s="895"/>
      <c r="U18" s="895"/>
    </row>
    <row r="21" spans="2:21" ht="21">
      <c r="B21" s="742" t="s">
        <v>777</v>
      </c>
    </row>
    <row r="23" spans="2:21" ht="21">
      <c r="B23" s="742" t="s">
        <v>700</v>
      </c>
      <c r="C23" s="743"/>
      <c r="E23" s="743"/>
      <c r="F23" s="743"/>
      <c r="H23" s="742" t="s">
        <v>701</v>
      </c>
    </row>
    <row r="24" spans="2:21" ht="18.75" customHeight="1">
      <c r="B24" s="894" t="s">
        <v>679</v>
      </c>
      <c r="C24" s="894"/>
      <c r="D24" s="894"/>
      <c r="E24" s="894"/>
      <c r="F24" s="894"/>
      <c r="H24" s="12" t="s">
        <v>687</v>
      </c>
      <c r="M24" s="12" t="s">
        <v>688</v>
      </c>
    </row>
    <row r="25" spans="2:21" ht="43.2">
      <c r="B25" s="739" t="s">
        <v>62</v>
      </c>
      <c r="C25" s="739" t="s">
        <v>680</v>
      </c>
      <c r="D25" s="739" t="s">
        <v>681</v>
      </c>
      <c r="E25" s="739" t="s">
        <v>683</v>
      </c>
      <c r="F25" s="739" t="s">
        <v>682</v>
      </c>
      <c r="H25" s="739" t="s">
        <v>684</v>
      </c>
      <c r="I25" s="739" t="s">
        <v>685</v>
      </c>
      <c r="J25" s="739" t="s">
        <v>686</v>
      </c>
      <c r="K25" s="739" t="s">
        <v>680</v>
      </c>
      <c r="M25" s="739" t="s">
        <v>684</v>
      </c>
      <c r="N25" s="739" t="s">
        <v>685</v>
      </c>
      <c r="O25" s="739" t="s">
        <v>686</v>
      </c>
      <c r="P25" s="739" t="s">
        <v>680</v>
      </c>
    </row>
    <row r="26" spans="2:21" ht="15.6">
      <c r="B26" s="746"/>
      <c r="C26" s="746" t="s">
        <v>690</v>
      </c>
      <c r="D26" s="746" t="s">
        <v>691</v>
      </c>
      <c r="E26" s="746" t="s">
        <v>692</v>
      </c>
      <c r="F26" s="746" t="s">
        <v>693</v>
      </c>
      <c r="H26" s="746"/>
      <c r="I26" s="746" t="s">
        <v>694</v>
      </c>
      <c r="J26" s="746" t="s">
        <v>695</v>
      </c>
      <c r="K26" s="746" t="s">
        <v>696</v>
      </c>
      <c r="M26" s="746"/>
      <c r="N26" s="746" t="s">
        <v>697</v>
      </c>
      <c r="O26" s="746" t="s">
        <v>698</v>
      </c>
      <c r="P26" s="746" t="s">
        <v>699</v>
      </c>
    </row>
    <row r="27" spans="2:21" ht="15.75" customHeight="1">
      <c r="B27" s="741" t="s">
        <v>703</v>
      </c>
      <c r="C27" s="749">
        <f>K49</f>
        <v>272550</v>
      </c>
      <c r="D27" s="747"/>
      <c r="E27" s="740"/>
      <c r="F27" s="740"/>
      <c r="H27" s="818" t="s">
        <v>778</v>
      </c>
      <c r="I27" s="740">
        <v>115</v>
      </c>
      <c r="J27" s="740">
        <v>6</v>
      </c>
      <c r="K27" s="740">
        <f>I27*J27</f>
        <v>690</v>
      </c>
      <c r="M27" s="740" t="s">
        <v>785</v>
      </c>
      <c r="N27" s="740">
        <v>53</v>
      </c>
      <c r="O27" s="740">
        <v>103</v>
      </c>
      <c r="P27" s="740">
        <f>N27*O27</f>
        <v>5459</v>
      </c>
    </row>
    <row r="28" spans="2:21" ht="15.75" customHeight="1">
      <c r="B28" s="741" t="s">
        <v>704</v>
      </c>
      <c r="C28" s="750">
        <f>P49</f>
        <v>77274.600000000006</v>
      </c>
      <c r="D28" s="751">
        <f>C28-C27</f>
        <v>-195275.4</v>
      </c>
      <c r="E28" s="740"/>
      <c r="F28" s="748">
        <f>D28*E28</f>
        <v>0</v>
      </c>
      <c r="H28" s="818" t="s">
        <v>779</v>
      </c>
      <c r="I28" s="740">
        <v>130</v>
      </c>
      <c r="J28" s="740">
        <v>6</v>
      </c>
      <c r="K28" s="818">
        <f t="shared" ref="K28:K33" si="0">I28*J28</f>
        <v>780</v>
      </c>
      <c r="M28" s="818" t="s">
        <v>785</v>
      </c>
      <c r="N28" s="740">
        <v>57.6</v>
      </c>
      <c r="O28" s="740">
        <v>86</v>
      </c>
      <c r="P28" s="818">
        <f t="shared" ref="P28:P29" si="1">N28*O28</f>
        <v>4953.6000000000004</v>
      </c>
    </row>
    <row r="29" spans="2:21" ht="15.75" customHeight="1">
      <c r="B29" s="741" t="s">
        <v>705</v>
      </c>
      <c r="C29" s="740"/>
      <c r="D29" s="740"/>
      <c r="E29" s="740"/>
      <c r="F29" s="740"/>
      <c r="H29" s="818" t="s">
        <v>780</v>
      </c>
      <c r="I29" s="740">
        <v>185</v>
      </c>
      <c r="J29" s="740">
        <v>97</v>
      </c>
      <c r="K29" s="818">
        <f t="shared" si="0"/>
        <v>17945</v>
      </c>
      <c r="M29" s="818" t="s">
        <v>785</v>
      </c>
      <c r="N29" s="740">
        <v>101</v>
      </c>
      <c r="O29" s="740">
        <v>662</v>
      </c>
      <c r="P29" s="818">
        <f t="shared" si="1"/>
        <v>66862</v>
      </c>
    </row>
    <row r="30" spans="2:21" ht="15.75" customHeight="1">
      <c r="B30" s="741" t="s">
        <v>706</v>
      </c>
      <c r="C30" s="740"/>
      <c r="D30" s="740"/>
      <c r="E30" s="740"/>
      <c r="F30" s="740"/>
      <c r="H30" s="818" t="s">
        <v>781</v>
      </c>
      <c r="I30" s="740">
        <v>185</v>
      </c>
      <c r="J30" s="740">
        <v>162</v>
      </c>
      <c r="K30" s="818">
        <f t="shared" si="0"/>
        <v>29970</v>
      </c>
      <c r="M30" s="818"/>
      <c r="N30" s="740"/>
      <c r="O30" s="740"/>
      <c r="P30" s="740"/>
    </row>
    <row r="31" spans="2:21" ht="15.75" customHeight="1">
      <c r="B31" s="741" t="s">
        <v>707</v>
      </c>
      <c r="C31" s="740"/>
      <c r="D31" s="740"/>
      <c r="E31" s="740"/>
      <c r="F31" s="740"/>
      <c r="H31" s="818" t="s">
        <v>782</v>
      </c>
      <c r="I31" s="740">
        <v>185</v>
      </c>
      <c r="J31" s="740">
        <v>37</v>
      </c>
      <c r="K31" s="818">
        <f t="shared" si="0"/>
        <v>6845</v>
      </c>
      <c r="M31" s="740"/>
      <c r="N31" s="740"/>
      <c r="O31" s="740"/>
      <c r="P31" s="740"/>
    </row>
    <row r="32" spans="2:21" ht="15.75" customHeight="1">
      <c r="B32" s="741" t="s">
        <v>708</v>
      </c>
      <c r="C32" s="740"/>
      <c r="D32" s="740"/>
      <c r="E32" s="740"/>
      <c r="F32" s="740"/>
      <c r="H32" s="818" t="s">
        <v>783</v>
      </c>
      <c r="I32" s="740">
        <v>185</v>
      </c>
      <c r="J32" s="740">
        <v>60</v>
      </c>
      <c r="K32" s="818">
        <f t="shared" si="0"/>
        <v>11100</v>
      </c>
      <c r="M32" s="740"/>
      <c r="N32" s="740"/>
      <c r="O32" s="740"/>
      <c r="P32" s="740"/>
    </row>
    <row r="33" spans="2:16" ht="15.75" customHeight="1">
      <c r="B33" s="741" t="s">
        <v>709</v>
      </c>
      <c r="C33" s="740"/>
      <c r="D33" s="740"/>
      <c r="E33" s="740"/>
      <c r="F33" s="740"/>
      <c r="H33" s="818" t="s">
        <v>784</v>
      </c>
      <c r="I33" s="740">
        <v>310</v>
      </c>
      <c r="J33" s="740">
        <v>662</v>
      </c>
      <c r="K33" s="818">
        <f t="shared" si="0"/>
        <v>205220</v>
      </c>
      <c r="M33" s="740"/>
      <c r="N33" s="740"/>
      <c r="O33" s="740"/>
      <c r="P33" s="740"/>
    </row>
    <row r="34" spans="2:16" ht="15.75" customHeight="1">
      <c r="B34" s="741" t="s">
        <v>710</v>
      </c>
      <c r="C34" s="740"/>
      <c r="D34" s="740"/>
      <c r="E34" s="740"/>
      <c r="F34" s="740"/>
      <c r="H34" s="740"/>
      <c r="I34" s="740"/>
      <c r="J34" s="740"/>
      <c r="K34" s="740"/>
      <c r="M34" s="740"/>
      <c r="N34" s="740"/>
      <c r="O34" s="740"/>
      <c r="P34" s="740"/>
    </row>
    <row r="35" spans="2:16" ht="15.75" customHeight="1">
      <c r="B35" s="741" t="s">
        <v>711</v>
      </c>
      <c r="C35" s="740"/>
      <c r="D35" s="740"/>
      <c r="E35" s="740"/>
      <c r="F35" s="740"/>
      <c r="H35" s="740"/>
      <c r="I35" s="740"/>
      <c r="J35" s="740"/>
      <c r="K35" s="740"/>
      <c r="M35" s="740"/>
      <c r="N35" s="740"/>
      <c r="O35" s="740"/>
      <c r="P35" s="740"/>
    </row>
    <row r="36" spans="2:16" ht="15.75" customHeight="1">
      <c r="B36" s="741" t="s">
        <v>712</v>
      </c>
      <c r="C36" s="740"/>
      <c r="D36" s="740"/>
      <c r="E36" s="740"/>
      <c r="F36" s="740"/>
      <c r="H36" s="740"/>
      <c r="I36" s="740"/>
      <c r="J36" s="740"/>
      <c r="K36" s="740"/>
      <c r="M36" s="740"/>
      <c r="N36" s="740"/>
      <c r="O36" s="740"/>
      <c r="P36" s="740"/>
    </row>
    <row r="37" spans="2:16" ht="15.75" customHeight="1">
      <c r="B37" s="741" t="s">
        <v>713</v>
      </c>
      <c r="C37" s="740"/>
      <c r="D37" s="740"/>
      <c r="E37" s="740"/>
      <c r="F37" s="740"/>
      <c r="H37" s="740"/>
      <c r="I37" s="740"/>
      <c r="J37" s="740"/>
      <c r="K37" s="740"/>
      <c r="M37" s="740"/>
      <c r="N37" s="740"/>
      <c r="O37" s="740"/>
      <c r="P37" s="740"/>
    </row>
    <row r="38" spans="2:16" ht="15.75" customHeight="1">
      <c r="B38" s="741" t="s">
        <v>714</v>
      </c>
      <c r="C38" s="740"/>
      <c r="D38" s="740"/>
      <c r="E38" s="740"/>
      <c r="F38" s="740"/>
      <c r="H38" s="740"/>
      <c r="I38" s="740"/>
      <c r="J38" s="740"/>
      <c r="K38" s="740"/>
      <c r="M38" s="740"/>
      <c r="N38" s="740"/>
      <c r="O38" s="740"/>
      <c r="P38" s="740"/>
    </row>
    <row r="39" spans="2:16" ht="16.2" customHeight="1">
      <c r="B39" s="752" t="s">
        <v>26</v>
      </c>
      <c r="C39" s="753"/>
      <c r="D39" s="753"/>
      <c r="E39" s="753"/>
      <c r="F39" s="754">
        <f>SUM(F28:F38)</f>
        <v>0</v>
      </c>
      <c r="H39" s="740"/>
      <c r="I39" s="740"/>
      <c r="J39" s="740"/>
      <c r="K39" s="740"/>
      <c r="M39" s="740"/>
      <c r="N39" s="740"/>
      <c r="O39" s="740"/>
      <c r="P39" s="740"/>
    </row>
    <row r="40" spans="2:16">
      <c r="B40" s="741" t="s">
        <v>702</v>
      </c>
      <c r="C40" s="740"/>
      <c r="D40" s="740"/>
      <c r="E40" s="740"/>
      <c r="F40" s="740"/>
      <c r="H40" s="740"/>
      <c r="I40" s="740"/>
      <c r="J40" s="740"/>
      <c r="K40" s="740"/>
      <c r="M40" s="740"/>
      <c r="N40" s="740"/>
      <c r="O40" s="740"/>
      <c r="P40" s="740"/>
    </row>
    <row r="41" spans="2:16">
      <c r="B41" s="741" t="s">
        <v>702</v>
      </c>
      <c r="C41" s="740"/>
      <c r="D41" s="740"/>
      <c r="E41" s="740"/>
      <c r="F41" s="740"/>
      <c r="H41" s="740"/>
      <c r="I41" s="740"/>
      <c r="J41" s="740"/>
      <c r="K41" s="740"/>
      <c r="M41" s="740"/>
      <c r="N41" s="740"/>
      <c r="O41" s="740"/>
      <c r="P41" s="740"/>
    </row>
    <row r="42" spans="2:16">
      <c r="B42" s="741" t="s">
        <v>702</v>
      </c>
      <c r="C42" s="740"/>
      <c r="D42" s="740"/>
      <c r="E42" s="740"/>
      <c r="F42" s="740"/>
      <c r="H42" s="740"/>
      <c r="I42" s="740"/>
      <c r="J42" s="740"/>
      <c r="K42" s="740"/>
      <c r="M42" s="740"/>
      <c r="N42" s="740"/>
      <c r="O42" s="740"/>
      <c r="P42" s="740"/>
    </row>
    <row r="43" spans="2:16">
      <c r="B43" s="741" t="s">
        <v>702</v>
      </c>
      <c r="C43" s="740"/>
      <c r="D43" s="740"/>
      <c r="E43" s="740"/>
      <c r="F43" s="740"/>
      <c r="H43" s="740"/>
      <c r="I43" s="740"/>
      <c r="J43" s="740"/>
      <c r="K43" s="740"/>
      <c r="M43" s="740"/>
      <c r="N43" s="740"/>
      <c r="O43" s="740"/>
      <c r="P43" s="740"/>
    </row>
    <row r="44" spans="2:16">
      <c r="H44" s="740"/>
      <c r="I44" s="740"/>
      <c r="J44" s="740"/>
      <c r="K44" s="740"/>
      <c r="M44" s="740"/>
      <c r="N44" s="740"/>
      <c r="O44" s="740"/>
      <c r="P44" s="740"/>
    </row>
    <row r="45" spans="2:16">
      <c r="H45" s="740"/>
      <c r="I45" s="740"/>
      <c r="J45" s="740"/>
      <c r="K45" s="740"/>
      <c r="M45" s="740"/>
      <c r="N45" s="740"/>
      <c r="O45" s="740"/>
      <c r="P45" s="740"/>
    </row>
    <row r="46" spans="2:16">
      <c r="H46" s="740"/>
      <c r="I46" s="740"/>
      <c r="J46" s="740"/>
      <c r="K46" s="740"/>
      <c r="M46" s="740"/>
      <c r="N46" s="740"/>
      <c r="O46" s="740"/>
      <c r="P46" s="740"/>
    </row>
    <row r="47" spans="2:16">
      <c r="H47" s="740"/>
      <c r="I47" s="740"/>
      <c r="J47" s="740"/>
      <c r="K47" s="740"/>
      <c r="M47" s="740"/>
      <c r="N47" s="740"/>
      <c r="O47" s="740"/>
      <c r="P47" s="740"/>
    </row>
    <row r="48" spans="2:16">
      <c r="H48" s="740"/>
      <c r="I48" s="740"/>
      <c r="J48" s="740"/>
      <c r="K48" s="740"/>
      <c r="M48" s="740"/>
      <c r="N48" s="740"/>
      <c r="O48" s="740"/>
      <c r="P48" s="740"/>
    </row>
    <row r="49" spans="8:16">
      <c r="H49" s="752" t="s">
        <v>26</v>
      </c>
      <c r="I49" s="753"/>
      <c r="J49" s="753"/>
      <c r="K49" s="749">
        <f>SUM(K27:K48)</f>
        <v>272550</v>
      </c>
      <c r="M49" s="752" t="s">
        <v>26</v>
      </c>
      <c r="N49" s="753"/>
      <c r="O49" s="753"/>
      <c r="P49" s="750">
        <f>SUM(P27:P48)</f>
        <v>77274.600000000006</v>
      </c>
    </row>
  </sheetData>
  <mergeCells count="2">
    <mergeCell ref="B24:F24"/>
    <mergeCell ref="B18:U18"/>
  </mergeCells>
  <pageMargins left="0.7" right="0.7" top="0.75" bottom="0.75" header="0.3" footer="0.3"/>
  <pageSetup scale="3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6:U59"/>
  <sheetViews>
    <sheetView zoomScale="80" zoomScaleNormal="80" workbookViewId="0">
      <pane ySplit="16" topLeftCell="A56" activePane="bottomLeft" state="frozen"/>
      <selection pane="bottomLeft" activeCell="B21" sqref="B21"/>
    </sheetView>
  </sheetViews>
  <sheetFormatPr defaultColWidth="9.109375" defaultRowHeight="14.4"/>
  <cols>
    <col min="1" max="1" width="9.109375" style="12"/>
    <col min="2" max="2" width="36.88671875" style="703" customWidth="1"/>
    <col min="3" max="3" width="9.109375" style="10"/>
    <col min="4" max="16384" width="9.109375" style="12"/>
  </cols>
  <sheetData>
    <row r="16" spans="2:21" ht="26.25" customHeight="1">
      <c r="B16" s="704" t="s">
        <v>562</v>
      </c>
      <c r="C16" s="831" t="s">
        <v>505</v>
      </c>
      <c r="D16" s="832"/>
      <c r="E16" s="832"/>
      <c r="F16" s="832"/>
      <c r="G16" s="832"/>
      <c r="H16" s="832"/>
      <c r="I16" s="832"/>
      <c r="J16" s="832"/>
      <c r="K16" s="832"/>
      <c r="L16" s="832"/>
      <c r="M16" s="832"/>
      <c r="N16" s="832"/>
      <c r="O16" s="832"/>
      <c r="P16" s="832"/>
      <c r="Q16" s="832"/>
      <c r="R16" s="832"/>
      <c r="S16" s="832"/>
      <c r="T16" s="832"/>
      <c r="U16" s="832"/>
    </row>
    <row r="17" spans="2:21" ht="55.5" customHeight="1">
      <c r="B17" s="705" t="s">
        <v>633</v>
      </c>
      <c r="C17" s="833" t="s">
        <v>738</v>
      </c>
      <c r="D17" s="833"/>
      <c r="E17" s="833"/>
      <c r="F17" s="833"/>
      <c r="G17" s="833"/>
      <c r="H17" s="833"/>
      <c r="I17" s="833"/>
      <c r="J17" s="833"/>
      <c r="K17" s="833"/>
      <c r="L17" s="833"/>
      <c r="M17" s="833"/>
      <c r="N17" s="833"/>
      <c r="O17" s="833"/>
      <c r="P17" s="833"/>
      <c r="Q17" s="833"/>
      <c r="R17" s="833"/>
      <c r="S17" s="833"/>
      <c r="T17" s="833"/>
      <c r="U17" s="834"/>
    </row>
    <row r="18" spans="2:21" ht="15.6">
      <c r="B18" s="706"/>
      <c r="C18" s="707"/>
      <c r="D18" s="708"/>
      <c r="E18" s="708"/>
      <c r="F18" s="708"/>
      <c r="G18" s="708"/>
      <c r="H18" s="708"/>
      <c r="I18" s="708"/>
      <c r="J18" s="708"/>
      <c r="K18" s="708"/>
      <c r="L18" s="708"/>
      <c r="M18" s="708"/>
      <c r="N18" s="708"/>
      <c r="O18" s="708"/>
      <c r="P18" s="708"/>
      <c r="Q18" s="708"/>
      <c r="R18" s="708"/>
      <c r="S18" s="708"/>
      <c r="T18" s="708"/>
      <c r="U18" s="709"/>
    </row>
    <row r="19" spans="2:21" ht="15.6">
      <c r="B19" s="706"/>
      <c r="C19" s="707" t="s">
        <v>637</v>
      </c>
      <c r="D19" s="708"/>
      <c r="E19" s="708"/>
      <c r="F19" s="708"/>
      <c r="G19" s="708"/>
      <c r="H19" s="708"/>
      <c r="I19" s="708"/>
      <c r="J19" s="708"/>
      <c r="K19" s="708"/>
      <c r="L19" s="708"/>
      <c r="M19" s="708"/>
      <c r="N19" s="708"/>
      <c r="O19" s="708"/>
      <c r="P19" s="708"/>
      <c r="Q19" s="708"/>
      <c r="R19" s="708"/>
      <c r="S19" s="708"/>
      <c r="T19" s="708"/>
      <c r="U19" s="709"/>
    </row>
    <row r="20" spans="2:21" ht="15.6">
      <c r="B20" s="706"/>
      <c r="C20" s="707"/>
      <c r="D20" s="708"/>
      <c r="E20" s="708"/>
      <c r="F20" s="708"/>
      <c r="G20" s="708"/>
      <c r="H20" s="708"/>
      <c r="I20" s="708"/>
      <c r="J20" s="708"/>
      <c r="K20" s="708"/>
      <c r="L20" s="708"/>
      <c r="M20" s="708"/>
      <c r="N20" s="708"/>
      <c r="O20" s="708"/>
      <c r="P20" s="708"/>
      <c r="Q20" s="708"/>
      <c r="R20" s="708"/>
      <c r="S20" s="708"/>
      <c r="T20" s="708"/>
      <c r="U20" s="709"/>
    </row>
    <row r="21" spans="2:21" ht="15.6">
      <c r="B21" s="706"/>
      <c r="C21" s="707" t="s">
        <v>634</v>
      </c>
      <c r="D21" s="708"/>
      <c r="E21" s="708"/>
      <c r="F21" s="708"/>
      <c r="G21" s="708"/>
      <c r="H21" s="708"/>
      <c r="I21" s="708"/>
      <c r="J21" s="708"/>
      <c r="K21" s="708"/>
      <c r="L21" s="708"/>
      <c r="M21" s="708"/>
      <c r="N21" s="708"/>
      <c r="O21" s="708"/>
      <c r="P21" s="708"/>
      <c r="Q21" s="708"/>
      <c r="R21" s="708"/>
      <c r="S21" s="708"/>
      <c r="T21" s="708"/>
      <c r="U21" s="709"/>
    </row>
    <row r="22" spans="2:21" ht="15.6">
      <c r="B22" s="706"/>
      <c r="C22" s="707"/>
      <c r="D22" s="708"/>
      <c r="E22" s="708"/>
      <c r="F22" s="708"/>
      <c r="G22" s="708"/>
      <c r="H22" s="708"/>
      <c r="I22" s="708"/>
      <c r="J22" s="708"/>
      <c r="K22" s="708"/>
      <c r="L22" s="708"/>
      <c r="M22" s="708"/>
      <c r="N22" s="708"/>
      <c r="O22" s="708"/>
      <c r="P22" s="708"/>
      <c r="Q22" s="708"/>
      <c r="R22" s="708"/>
      <c r="S22" s="708"/>
      <c r="T22" s="708"/>
      <c r="U22" s="709"/>
    </row>
    <row r="23" spans="2:21" ht="30" customHeight="1">
      <c r="B23" s="706"/>
      <c r="C23" s="830" t="s">
        <v>635</v>
      </c>
      <c r="D23" s="830"/>
      <c r="E23" s="830"/>
      <c r="F23" s="830"/>
      <c r="G23" s="830"/>
      <c r="H23" s="830"/>
      <c r="I23" s="830"/>
      <c r="J23" s="830"/>
      <c r="K23" s="830"/>
      <c r="L23" s="830"/>
      <c r="M23" s="830"/>
      <c r="N23" s="830"/>
      <c r="O23" s="830"/>
      <c r="P23" s="830"/>
      <c r="Q23" s="830"/>
      <c r="R23" s="830"/>
      <c r="S23" s="830"/>
      <c r="T23" s="708"/>
      <c r="U23" s="709"/>
    </row>
    <row r="24" spans="2:21" ht="15.6">
      <c r="B24" s="706"/>
      <c r="C24" s="707"/>
      <c r="D24" s="708"/>
      <c r="E24" s="708"/>
      <c r="F24" s="708"/>
      <c r="G24" s="708"/>
      <c r="H24" s="708"/>
      <c r="I24" s="708"/>
      <c r="J24" s="708"/>
      <c r="K24" s="708"/>
      <c r="L24" s="708"/>
      <c r="M24" s="708"/>
      <c r="N24" s="708"/>
      <c r="O24" s="708"/>
      <c r="P24" s="708"/>
      <c r="Q24" s="708"/>
      <c r="R24" s="708"/>
      <c r="S24" s="708"/>
      <c r="T24" s="708"/>
      <c r="U24" s="709"/>
    </row>
    <row r="25" spans="2:21" ht="15.6">
      <c r="B25" s="706"/>
      <c r="C25" s="707" t="s">
        <v>638</v>
      </c>
      <c r="D25" s="708"/>
      <c r="E25" s="708"/>
      <c r="F25" s="708"/>
      <c r="G25" s="708"/>
      <c r="H25" s="708"/>
      <c r="I25" s="708"/>
      <c r="J25" s="708"/>
      <c r="K25" s="708"/>
      <c r="L25" s="708"/>
      <c r="M25" s="708"/>
      <c r="N25" s="708"/>
      <c r="O25" s="708"/>
      <c r="P25" s="708"/>
      <c r="Q25" s="708"/>
      <c r="R25" s="708"/>
      <c r="S25" s="708"/>
      <c r="T25" s="708"/>
      <c r="U25" s="709"/>
    </row>
    <row r="26" spans="2:21" ht="15.6">
      <c r="B26" s="706"/>
      <c r="C26" s="707"/>
      <c r="D26" s="708"/>
      <c r="E26" s="708"/>
      <c r="F26" s="708"/>
      <c r="G26" s="708"/>
      <c r="H26" s="708"/>
      <c r="I26" s="708"/>
      <c r="J26" s="708"/>
      <c r="K26" s="708"/>
      <c r="L26" s="708"/>
      <c r="M26" s="708"/>
      <c r="N26" s="708"/>
      <c r="O26" s="708"/>
      <c r="P26" s="708"/>
      <c r="Q26" s="708"/>
      <c r="R26" s="708"/>
      <c r="S26" s="708"/>
      <c r="T26" s="708"/>
      <c r="U26" s="709"/>
    </row>
    <row r="27" spans="2:21" ht="31.5" customHeight="1">
      <c r="B27" s="706"/>
      <c r="C27" s="830" t="s">
        <v>636</v>
      </c>
      <c r="D27" s="830"/>
      <c r="E27" s="830"/>
      <c r="F27" s="830"/>
      <c r="G27" s="830"/>
      <c r="H27" s="830"/>
      <c r="I27" s="830"/>
      <c r="J27" s="830"/>
      <c r="K27" s="830"/>
      <c r="L27" s="830"/>
      <c r="M27" s="830"/>
      <c r="N27" s="830"/>
      <c r="O27" s="830"/>
      <c r="P27" s="830"/>
      <c r="Q27" s="830"/>
      <c r="R27" s="830"/>
      <c r="S27" s="830"/>
      <c r="T27" s="830"/>
      <c r="U27" s="835"/>
    </row>
    <row r="28" spans="2:21" ht="15.6">
      <c r="B28" s="706"/>
      <c r="C28" s="707"/>
      <c r="D28" s="708"/>
      <c r="E28" s="708"/>
      <c r="F28" s="708"/>
      <c r="G28" s="708"/>
      <c r="H28" s="708"/>
      <c r="I28" s="708"/>
      <c r="J28" s="708"/>
      <c r="K28" s="708"/>
      <c r="L28" s="708"/>
      <c r="M28" s="708"/>
      <c r="N28" s="708"/>
      <c r="O28" s="708"/>
      <c r="P28" s="708"/>
      <c r="Q28" s="708"/>
      <c r="R28" s="708"/>
      <c r="S28" s="708"/>
      <c r="T28" s="708"/>
      <c r="U28" s="709"/>
    </row>
    <row r="29" spans="2:21" ht="31.5" customHeight="1">
      <c r="B29" s="706"/>
      <c r="C29" s="830" t="s">
        <v>639</v>
      </c>
      <c r="D29" s="830"/>
      <c r="E29" s="830"/>
      <c r="F29" s="830"/>
      <c r="G29" s="830"/>
      <c r="H29" s="830"/>
      <c r="I29" s="830"/>
      <c r="J29" s="830"/>
      <c r="K29" s="830"/>
      <c r="L29" s="830"/>
      <c r="M29" s="830"/>
      <c r="N29" s="830"/>
      <c r="O29" s="830"/>
      <c r="P29" s="830"/>
      <c r="Q29" s="830"/>
      <c r="R29" s="830"/>
      <c r="S29" s="830"/>
      <c r="T29" s="830"/>
      <c r="U29" s="835"/>
    </row>
    <row r="30" spans="2:21" ht="15.6">
      <c r="B30" s="706"/>
      <c r="C30" s="707"/>
      <c r="D30" s="708"/>
      <c r="E30" s="708"/>
      <c r="F30" s="708"/>
      <c r="G30" s="708"/>
      <c r="H30" s="708"/>
      <c r="I30" s="708"/>
      <c r="J30" s="708"/>
      <c r="K30" s="708"/>
      <c r="L30" s="708"/>
      <c r="M30" s="708"/>
      <c r="N30" s="708"/>
      <c r="O30" s="708"/>
      <c r="P30" s="708"/>
      <c r="Q30" s="708"/>
      <c r="R30" s="708"/>
      <c r="S30" s="708"/>
      <c r="T30" s="708"/>
      <c r="U30" s="709"/>
    </row>
    <row r="31" spans="2:21" ht="15.6">
      <c r="B31" s="706"/>
      <c r="C31" s="707" t="s">
        <v>640</v>
      </c>
      <c r="D31" s="708"/>
      <c r="E31" s="708"/>
      <c r="F31" s="708"/>
      <c r="G31" s="708"/>
      <c r="H31" s="708"/>
      <c r="I31" s="708"/>
      <c r="J31" s="708"/>
      <c r="K31" s="708"/>
      <c r="L31" s="708"/>
      <c r="M31" s="708"/>
      <c r="N31" s="708"/>
      <c r="O31" s="708"/>
      <c r="P31" s="708"/>
      <c r="Q31" s="708"/>
      <c r="R31" s="708"/>
      <c r="S31" s="708"/>
      <c r="T31" s="708"/>
      <c r="U31" s="709"/>
    </row>
    <row r="32" spans="2:21" ht="15.6">
      <c r="B32" s="710"/>
      <c r="C32" s="711"/>
      <c r="D32" s="712"/>
      <c r="E32" s="712"/>
      <c r="F32" s="712"/>
      <c r="G32" s="712"/>
      <c r="H32" s="712"/>
      <c r="I32" s="712"/>
      <c r="J32" s="712"/>
      <c r="K32" s="712"/>
      <c r="L32" s="712"/>
      <c r="M32" s="712"/>
      <c r="N32" s="712"/>
      <c r="O32" s="712"/>
      <c r="P32" s="712"/>
      <c r="Q32" s="712"/>
      <c r="R32" s="712"/>
      <c r="S32" s="712"/>
      <c r="T32" s="712"/>
      <c r="U32" s="713"/>
    </row>
    <row r="33" spans="2:21" ht="39" customHeight="1">
      <c r="B33" s="714" t="s">
        <v>641</v>
      </c>
      <c r="C33" s="836" t="s">
        <v>642</v>
      </c>
      <c r="D33" s="836"/>
      <c r="E33" s="836"/>
      <c r="F33" s="836"/>
      <c r="G33" s="836"/>
      <c r="H33" s="836"/>
      <c r="I33" s="836"/>
      <c r="J33" s="836"/>
      <c r="K33" s="836"/>
      <c r="L33" s="836"/>
      <c r="M33" s="836"/>
      <c r="N33" s="836"/>
      <c r="O33" s="836"/>
      <c r="P33" s="836"/>
      <c r="Q33" s="836"/>
      <c r="R33" s="836"/>
      <c r="S33" s="836"/>
      <c r="T33" s="836"/>
      <c r="U33" s="837"/>
    </row>
    <row r="34" spans="2:21">
      <c r="B34" s="715"/>
      <c r="C34" s="716"/>
      <c r="D34" s="716"/>
      <c r="E34" s="716"/>
      <c r="F34" s="716"/>
      <c r="G34" s="716"/>
      <c r="H34" s="716"/>
      <c r="I34" s="716"/>
      <c r="J34" s="716"/>
      <c r="K34" s="716"/>
      <c r="L34" s="716"/>
      <c r="M34" s="716"/>
      <c r="N34" s="716"/>
      <c r="O34" s="716"/>
      <c r="P34" s="716"/>
      <c r="Q34" s="716"/>
      <c r="R34" s="716"/>
      <c r="S34" s="716"/>
      <c r="T34" s="716"/>
      <c r="U34" s="717"/>
    </row>
    <row r="35" spans="2:21" ht="15.6">
      <c r="B35" s="718" t="s">
        <v>643</v>
      </c>
      <c r="C35" s="719" t="s">
        <v>644</v>
      </c>
      <c r="D35" s="708"/>
      <c r="E35" s="708"/>
      <c r="F35" s="708"/>
      <c r="G35" s="708"/>
      <c r="H35" s="708"/>
      <c r="I35" s="708"/>
      <c r="J35" s="708"/>
      <c r="K35" s="708"/>
      <c r="L35" s="708"/>
      <c r="M35" s="708"/>
      <c r="N35" s="708"/>
      <c r="O35" s="708"/>
      <c r="P35" s="708"/>
      <c r="Q35" s="708"/>
      <c r="R35" s="708"/>
      <c r="S35" s="708"/>
      <c r="T35" s="708"/>
      <c r="U35" s="709"/>
    </row>
    <row r="36" spans="2:21">
      <c r="B36" s="720"/>
      <c r="C36" s="712"/>
      <c r="D36" s="712"/>
      <c r="E36" s="712"/>
      <c r="F36" s="712"/>
      <c r="G36" s="712"/>
      <c r="H36" s="712"/>
      <c r="I36" s="712"/>
      <c r="J36" s="712"/>
      <c r="K36" s="712"/>
      <c r="L36" s="712"/>
      <c r="M36" s="712"/>
      <c r="N36" s="712"/>
      <c r="O36" s="712"/>
      <c r="P36" s="712"/>
      <c r="Q36" s="712"/>
      <c r="R36" s="712"/>
      <c r="S36" s="712"/>
      <c r="T36" s="712"/>
      <c r="U36" s="713"/>
    </row>
    <row r="37" spans="2:21" ht="34.5" customHeight="1">
      <c r="B37" s="705" t="s">
        <v>645</v>
      </c>
      <c r="C37" s="838" t="s">
        <v>646</v>
      </c>
      <c r="D37" s="838"/>
      <c r="E37" s="838"/>
      <c r="F37" s="838"/>
      <c r="G37" s="838"/>
      <c r="H37" s="838"/>
      <c r="I37" s="838"/>
      <c r="J37" s="838"/>
      <c r="K37" s="838"/>
      <c r="L37" s="838"/>
      <c r="M37" s="838"/>
      <c r="N37" s="838"/>
      <c r="O37" s="838"/>
      <c r="P37" s="838"/>
      <c r="Q37" s="838"/>
      <c r="R37" s="838"/>
      <c r="S37" s="838"/>
      <c r="T37" s="838"/>
      <c r="U37" s="839"/>
    </row>
    <row r="38" spans="2:21">
      <c r="B38" s="720"/>
      <c r="C38" s="712"/>
      <c r="D38" s="712"/>
      <c r="E38" s="712"/>
      <c r="F38" s="712"/>
      <c r="G38" s="712"/>
      <c r="H38" s="712"/>
      <c r="I38" s="712"/>
      <c r="J38" s="712"/>
      <c r="K38" s="712"/>
      <c r="L38" s="712"/>
      <c r="M38" s="712"/>
      <c r="N38" s="712"/>
      <c r="O38" s="712"/>
      <c r="P38" s="712"/>
      <c r="Q38" s="712"/>
      <c r="R38" s="712"/>
      <c r="S38" s="712"/>
      <c r="T38" s="712"/>
      <c r="U38" s="713"/>
    </row>
    <row r="39" spans="2:21" ht="15.6">
      <c r="B39" s="705" t="s">
        <v>647</v>
      </c>
      <c r="C39" s="721" t="s">
        <v>648</v>
      </c>
      <c r="D39" s="716"/>
      <c r="E39" s="716"/>
      <c r="F39" s="716"/>
      <c r="G39" s="716"/>
      <c r="H39" s="716"/>
      <c r="I39" s="716"/>
      <c r="J39" s="716"/>
      <c r="K39" s="716"/>
      <c r="L39" s="716"/>
      <c r="M39" s="716"/>
      <c r="N39" s="716"/>
      <c r="O39" s="716"/>
      <c r="P39" s="716"/>
      <c r="Q39" s="716"/>
      <c r="R39" s="716"/>
      <c r="S39" s="716"/>
      <c r="T39" s="716"/>
      <c r="U39" s="717"/>
    </row>
    <row r="40" spans="2:21">
      <c r="B40" s="720"/>
      <c r="C40" s="712"/>
      <c r="D40" s="712"/>
      <c r="E40" s="712"/>
      <c r="F40" s="712"/>
      <c r="G40" s="712"/>
      <c r="H40" s="712"/>
      <c r="I40" s="712"/>
      <c r="J40" s="712"/>
      <c r="K40" s="712"/>
      <c r="L40" s="712"/>
      <c r="M40" s="712"/>
      <c r="N40" s="712"/>
      <c r="O40" s="712"/>
      <c r="P40" s="712"/>
      <c r="Q40" s="712"/>
      <c r="R40" s="712"/>
      <c r="S40" s="712"/>
      <c r="T40" s="712"/>
      <c r="U40" s="713"/>
    </row>
    <row r="41" spans="2:21" ht="38.25" customHeight="1">
      <c r="B41" s="714" t="s">
        <v>649</v>
      </c>
      <c r="C41" s="840" t="s">
        <v>650</v>
      </c>
      <c r="D41" s="840"/>
      <c r="E41" s="840"/>
      <c r="F41" s="840"/>
      <c r="G41" s="840"/>
      <c r="H41" s="840"/>
      <c r="I41" s="840"/>
      <c r="J41" s="840"/>
      <c r="K41" s="840"/>
      <c r="L41" s="840"/>
      <c r="M41" s="840"/>
      <c r="N41" s="840"/>
      <c r="O41" s="840"/>
      <c r="P41" s="840"/>
      <c r="Q41" s="840"/>
      <c r="R41" s="840"/>
      <c r="S41" s="840"/>
      <c r="T41" s="840"/>
      <c r="U41" s="841"/>
    </row>
    <row r="42" spans="2:21">
      <c r="B42" s="722"/>
      <c r="C42" s="716"/>
      <c r="D42" s="716"/>
      <c r="E42" s="716"/>
      <c r="F42" s="716"/>
      <c r="G42" s="716"/>
      <c r="H42" s="716"/>
      <c r="I42" s="716"/>
      <c r="J42" s="716"/>
      <c r="K42" s="716"/>
      <c r="L42" s="716"/>
      <c r="M42" s="716"/>
      <c r="N42" s="716"/>
      <c r="O42" s="716"/>
      <c r="P42" s="716"/>
      <c r="Q42" s="716"/>
      <c r="R42" s="716"/>
      <c r="S42" s="716"/>
      <c r="T42" s="716"/>
      <c r="U42" s="717"/>
    </row>
    <row r="43" spans="2:21" ht="15.6">
      <c r="B43" s="718" t="s">
        <v>651</v>
      </c>
      <c r="C43" s="719" t="s">
        <v>652</v>
      </c>
      <c r="D43" s="708"/>
      <c r="E43" s="708"/>
      <c r="F43" s="708"/>
      <c r="G43" s="708"/>
      <c r="H43" s="708"/>
      <c r="I43" s="708"/>
      <c r="J43" s="708"/>
      <c r="K43" s="708"/>
      <c r="L43" s="708"/>
      <c r="M43" s="708"/>
      <c r="N43" s="708"/>
      <c r="O43" s="708"/>
      <c r="P43" s="708"/>
      <c r="Q43" s="708"/>
      <c r="R43" s="708"/>
      <c r="S43" s="708"/>
      <c r="T43" s="708"/>
      <c r="U43" s="709"/>
    </row>
    <row r="44" spans="2:21">
      <c r="B44" s="723"/>
      <c r="C44" s="708"/>
      <c r="D44" s="708"/>
      <c r="E44" s="708"/>
      <c r="F44" s="708"/>
      <c r="G44" s="708"/>
      <c r="H44" s="708"/>
      <c r="I44" s="708"/>
      <c r="J44" s="708"/>
      <c r="K44" s="708"/>
      <c r="L44" s="708"/>
      <c r="M44" s="708"/>
      <c r="N44" s="708"/>
      <c r="O44" s="708"/>
      <c r="P44" s="708"/>
      <c r="Q44" s="708"/>
      <c r="R44" s="708"/>
      <c r="S44" s="708"/>
      <c r="T44" s="708"/>
      <c r="U44" s="709"/>
    </row>
    <row r="45" spans="2:21" ht="36" customHeight="1">
      <c r="B45" s="723"/>
      <c r="C45" s="828" t="s">
        <v>668</v>
      </c>
      <c r="D45" s="828"/>
      <c r="E45" s="828"/>
      <c r="F45" s="828"/>
      <c r="G45" s="828"/>
      <c r="H45" s="828"/>
      <c r="I45" s="828"/>
      <c r="J45" s="828"/>
      <c r="K45" s="828"/>
      <c r="L45" s="828"/>
      <c r="M45" s="828"/>
      <c r="N45" s="828"/>
      <c r="O45" s="828"/>
      <c r="P45" s="828"/>
      <c r="Q45" s="828"/>
      <c r="R45" s="828"/>
      <c r="S45" s="828"/>
      <c r="T45" s="828"/>
      <c r="U45" s="829"/>
    </row>
    <row r="46" spans="2:21">
      <c r="B46" s="723"/>
      <c r="C46" s="724"/>
      <c r="D46" s="708"/>
      <c r="E46" s="708"/>
      <c r="F46" s="708"/>
      <c r="G46" s="708"/>
      <c r="H46" s="708"/>
      <c r="I46" s="708"/>
      <c r="J46" s="708"/>
      <c r="K46" s="708"/>
      <c r="L46" s="708"/>
      <c r="M46" s="708"/>
      <c r="N46" s="708"/>
      <c r="O46" s="708"/>
      <c r="P46" s="708"/>
      <c r="Q46" s="708"/>
      <c r="R46" s="708"/>
      <c r="S46" s="708"/>
      <c r="T46" s="708"/>
      <c r="U46" s="709"/>
    </row>
    <row r="47" spans="2:21" ht="35.25" customHeight="1">
      <c r="B47" s="723"/>
      <c r="C47" s="828" t="s">
        <v>653</v>
      </c>
      <c r="D47" s="828"/>
      <c r="E47" s="828"/>
      <c r="F47" s="828"/>
      <c r="G47" s="828"/>
      <c r="H47" s="828"/>
      <c r="I47" s="828"/>
      <c r="J47" s="828"/>
      <c r="K47" s="828"/>
      <c r="L47" s="828"/>
      <c r="M47" s="828"/>
      <c r="N47" s="828"/>
      <c r="O47" s="828"/>
      <c r="P47" s="828"/>
      <c r="Q47" s="828"/>
      <c r="R47" s="828"/>
      <c r="S47" s="828"/>
      <c r="T47" s="828"/>
      <c r="U47" s="829"/>
    </row>
    <row r="48" spans="2:21">
      <c r="B48" s="723"/>
      <c r="C48" s="724"/>
      <c r="D48" s="708"/>
      <c r="E48" s="708"/>
      <c r="F48" s="708"/>
      <c r="G48" s="708"/>
      <c r="H48" s="708"/>
      <c r="I48" s="708"/>
      <c r="J48" s="708"/>
      <c r="K48" s="708"/>
      <c r="L48" s="708"/>
      <c r="M48" s="708"/>
      <c r="N48" s="708"/>
      <c r="O48" s="708"/>
      <c r="P48" s="708"/>
      <c r="Q48" s="708"/>
      <c r="R48" s="708"/>
      <c r="S48" s="708"/>
      <c r="T48" s="708"/>
      <c r="U48" s="709"/>
    </row>
    <row r="49" spans="2:21" ht="40.5" customHeight="1">
      <c r="B49" s="723"/>
      <c r="C49" s="828" t="s">
        <v>654</v>
      </c>
      <c r="D49" s="828"/>
      <c r="E49" s="828"/>
      <c r="F49" s="828"/>
      <c r="G49" s="828"/>
      <c r="H49" s="828"/>
      <c r="I49" s="828"/>
      <c r="J49" s="828"/>
      <c r="K49" s="828"/>
      <c r="L49" s="828"/>
      <c r="M49" s="828"/>
      <c r="N49" s="828"/>
      <c r="O49" s="828"/>
      <c r="P49" s="828"/>
      <c r="Q49" s="828"/>
      <c r="R49" s="828"/>
      <c r="S49" s="828"/>
      <c r="T49" s="828"/>
      <c r="U49" s="829"/>
    </row>
    <row r="50" spans="2:21">
      <c r="B50" s="723"/>
      <c r="C50" s="724"/>
      <c r="D50" s="708"/>
      <c r="E50" s="708"/>
      <c r="F50" s="708"/>
      <c r="G50" s="708"/>
      <c r="H50" s="708"/>
      <c r="I50" s="708"/>
      <c r="J50" s="708"/>
      <c r="K50" s="708"/>
      <c r="L50" s="708"/>
      <c r="M50" s="708"/>
      <c r="N50" s="708"/>
      <c r="O50" s="708"/>
      <c r="P50" s="708"/>
      <c r="Q50" s="708"/>
      <c r="R50" s="708"/>
      <c r="S50" s="708"/>
      <c r="T50" s="708"/>
      <c r="U50" s="709"/>
    </row>
    <row r="51" spans="2:21" ht="30" customHeight="1">
      <c r="B51" s="723"/>
      <c r="C51" s="828" t="s">
        <v>655</v>
      </c>
      <c r="D51" s="828"/>
      <c r="E51" s="828"/>
      <c r="F51" s="828"/>
      <c r="G51" s="828"/>
      <c r="H51" s="828"/>
      <c r="I51" s="828"/>
      <c r="J51" s="828"/>
      <c r="K51" s="828"/>
      <c r="L51" s="828"/>
      <c r="M51" s="828"/>
      <c r="N51" s="828"/>
      <c r="O51" s="828"/>
      <c r="P51" s="828"/>
      <c r="Q51" s="828"/>
      <c r="R51" s="828"/>
      <c r="S51" s="828"/>
      <c r="T51" s="828"/>
      <c r="U51" s="829"/>
    </row>
    <row r="52" spans="2:21" ht="15.6">
      <c r="B52" s="723"/>
      <c r="C52" s="707"/>
      <c r="D52" s="708"/>
      <c r="E52" s="708"/>
      <c r="F52" s="708"/>
      <c r="G52" s="708"/>
      <c r="H52" s="708"/>
      <c r="I52" s="708"/>
      <c r="J52" s="708"/>
      <c r="K52" s="708"/>
      <c r="L52" s="708"/>
      <c r="M52" s="708"/>
      <c r="N52" s="708"/>
      <c r="O52" s="708"/>
      <c r="P52" s="708"/>
      <c r="Q52" s="708"/>
      <c r="R52" s="708"/>
      <c r="S52" s="708"/>
      <c r="T52" s="708"/>
      <c r="U52" s="709"/>
    </row>
    <row r="53" spans="2:21" ht="31.5" customHeight="1">
      <c r="B53" s="723"/>
      <c r="C53" s="830" t="s">
        <v>667</v>
      </c>
      <c r="D53" s="830"/>
      <c r="E53" s="830"/>
      <c r="F53" s="830"/>
      <c r="G53" s="830"/>
      <c r="H53" s="830"/>
      <c r="I53" s="830"/>
      <c r="J53" s="830"/>
      <c r="K53" s="830"/>
      <c r="L53" s="830"/>
      <c r="M53" s="830"/>
      <c r="N53" s="830"/>
      <c r="O53" s="830"/>
      <c r="P53" s="830"/>
      <c r="Q53" s="830"/>
      <c r="R53" s="830"/>
      <c r="S53" s="830"/>
      <c r="T53" s="830"/>
      <c r="U53" s="835"/>
    </row>
    <row r="54" spans="2:21">
      <c r="B54" s="720"/>
      <c r="C54" s="712"/>
      <c r="D54" s="712"/>
      <c r="E54" s="712"/>
      <c r="F54" s="712"/>
      <c r="G54" s="712"/>
      <c r="H54" s="712"/>
      <c r="I54" s="712"/>
      <c r="J54" s="712"/>
      <c r="K54" s="712"/>
      <c r="L54" s="712"/>
      <c r="M54" s="712"/>
      <c r="N54" s="712"/>
      <c r="O54" s="712"/>
      <c r="P54" s="712"/>
      <c r="Q54" s="712"/>
      <c r="R54" s="712"/>
      <c r="S54" s="712"/>
      <c r="T54" s="712"/>
      <c r="U54" s="713"/>
    </row>
    <row r="55" spans="2:21" ht="48" customHeight="1">
      <c r="B55" s="705" t="s">
        <v>656</v>
      </c>
      <c r="C55" s="838" t="s">
        <v>657</v>
      </c>
      <c r="D55" s="838"/>
      <c r="E55" s="838"/>
      <c r="F55" s="838"/>
      <c r="G55" s="838"/>
      <c r="H55" s="838"/>
      <c r="I55" s="838"/>
      <c r="J55" s="838"/>
      <c r="K55" s="838"/>
      <c r="L55" s="838"/>
      <c r="M55" s="838"/>
      <c r="N55" s="838"/>
      <c r="O55" s="838"/>
      <c r="P55" s="838"/>
      <c r="Q55" s="838"/>
      <c r="R55" s="838"/>
      <c r="S55" s="838"/>
      <c r="T55" s="838"/>
      <c r="U55" s="839"/>
    </row>
    <row r="56" spans="2:21">
      <c r="B56" s="720"/>
      <c r="C56" s="712"/>
      <c r="D56" s="712"/>
      <c r="E56" s="712"/>
      <c r="F56" s="712"/>
      <c r="G56" s="712"/>
      <c r="H56" s="712"/>
      <c r="I56" s="712"/>
      <c r="J56" s="712"/>
      <c r="K56" s="712"/>
      <c r="L56" s="712"/>
      <c r="M56" s="712"/>
      <c r="N56" s="712"/>
      <c r="O56" s="712"/>
      <c r="P56" s="712"/>
      <c r="Q56" s="712"/>
      <c r="R56" s="712"/>
      <c r="S56" s="712"/>
      <c r="T56" s="712"/>
      <c r="U56" s="713"/>
    </row>
    <row r="57" spans="2:21" ht="34.5" customHeight="1">
      <c r="B57" s="705" t="s">
        <v>658</v>
      </c>
      <c r="C57" s="838" t="s">
        <v>659</v>
      </c>
      <c r="D57" s="838"/>
      <c r="E57" s="838"/>
      <c r="F57" s="838"/>
      <c r="G57" s="838"/>
      <c r="H57" s="838"/>
      <c r="I57" s="838"/>
      <c r="J57" s="838"/>
      <c r="K57" s="838"/>
      <c r="L57" s="838"/>
      <c r="M57" s="838"/>
      <c r="N57" s="838"/>
      <c r="O57" s="838"/>
      <c r="P57" s="838"/>
      <c r="Q57" s="838"/>
      <c r="R57" s="838"/>
      <c r="S57" s="838"/>
      <c r="T57" s="838"/>
      <c r="U57" s="839"/>
    </row>
    <row r="58" spans="2:21">
      <c r="B58" s="725"/>
      <c r="C58" s="712"/>
      <c r="D58" s="712"/>
      <c r="E58" s="712"/>
      <c r="F58" s="712"/>
      <c r="G58" s="712"/>
      <c r="H58" s="712"/>
      <c r="I58" s="712"/>
      <c r="J58" s="712"/>
      <c r="K58" s="712"/>
      <c r="L58" s="712"/>
      <c r="M58" s="712"/>
      <c r="N58" s="712"/>
      <c r="O58" s="712"/>
      <c r="P58" s="712"/>
      <c r="Q58" s="712"/>
      <c r="R58" s="712"/>
      <c r="S58" s="712"/>
      <c r="T58" s="712"/>
      <c r="U58" s="713"/>
    </row>
    <row r="59" spans="2:21" ht="30.75" customHeight="1">
      <c r="B59" s="714" t="s">
        <v>660</v>
      </c>
      <c r="C59" s="726" t="s">
        <v>661</v>
      </c>
      <c r="D59" s="727"/>
      <c r="E59" s="727"/>
      <c r="F59" s="727"/>
      <c r="G59" s="727"/>
      <c r="H59" s="727"/>
      <c r="I59" s="727"/>
      <c r="J59" s="727"/>
      <c r="K59" s="727"/>
      <c r="L59" s="727"/>
      <c r="M59" s="727"/>
      <c r="N59" s="727"/>
      <c r="O59" s="727"/>
      <c r="P59" s="727"/>
      <c r="Q59" s="727"/>
      <c r="R59" s="727"/>
      <c r="S59" s="727"/>
      <c r="T59" s="727"/>
      <c r="U59" s="728"/>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4"/>
  <sheetViews>
    <sheetView zoomScale="85" zoomScaleNormal="85" workbookViewId="0">
      <selection activeCell="C15" sqref="C15"/>
    </sheetView>
  </sheetViews>
  <sheetFormatPr defaultColWidth="9.109375" defaultRowHeight="15.6"/>
  <cols>
    <col min="1" max="1" width="3.109375" style="12" customWidth="1"/>
    <col min="2" max="2" width="61.5546875" style="10" customWidth="1"/>
    <col min="3" max="3" width="58.5546875" style="12" customWidth="1"/>
    <col min="4" max="4" width="62.5546875" style="12" customWidth="1"/>
    <col min="5" max="5" width="42" style="12" customWidth="1"/>
    <col min="6" max="6" width="44.33203125" style="12" customWidth="1"/>
    <col min="7" max="7" width="9.109375" style="16"/>
    <col min="8" max="10" width="9.109375" style="12"/>
    <col min="11" max="11" width="26.109375" style="12" customWidth="1"/>
    <col min="12" max="12" width="59.88671875" style="17" customWidth="1"/>
    <col min="13" max="13" width="14.5546875" style="25" customWidth="1"/>
    <col min="14" max="14" width="29.5546875" style="17" customWidth="1"/>
    <col min="15" max="16384" width="9.109375" style="12"/>
  </cols>
  <sheetData>
    <row r="1" spans="2:20" ht="146.25" customHeight="1"/>
    <row r="3" spans="2:20" ht="25.5" customHeight="1">
      <c r="B3" s="843" t="s">
        <v>733</v>
      </c>
      <c r="C3" s="844"/>
      <c r="D3" s="844"/>
      <c r="E3" s="844"/>
      <c r="F3" s="845"/>
      <c r="G3" s="122"/>
    </row>
    <row r="4" spans="2:20" ht="16.5" customHeight="1">
      <c r="B4" s="846"/>
      <c r="C4" s="847"/>
      <c r="D4" s="847"/>
      <c r="E4" s="847"/>
      <c r="F4" s="848"/>
      <c r="G4" s="122"/>
    </row>
    <row r="5" spans="2:20" ht="71.25" customHeight="1">
      <c r="B5" s="846"/>
      <c r="C5" s="847"/>
      <c r="D5" s="847"/>
      <c r="E5" s="847"/>
      <c r="F5" s="848"/>
      <c r="G5" s="122"/>
    </row>
    <row r="6" spans="2:20" ht="21.75" customHeight="1">
      <c r="B6" s="849"/>
      <c r="C6" s="850"/>
      <c r="D6" s="850"/>
      <c r="E6" s="850"/>
      <c r="F6" s="851"/>
      <c r="G6" s="122"/>
    </row>
    <row r="8" spans="2:20" ht="21">
      <c r="B8" s="842" t="s">
        <v>481</v>
      </c>
      <c r="C8" s="842"/>
      <c r="D8" s="842"/>
      <c r="E8" s="842"/>
      <c r="F8" s="842"/>
      <c r="G8" s="842"/>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587</v>
      </c>
      <c r="G12" s="28"/>
      <c r="L12" s="33"/>
      <c r="M12" s="33"/>
      <c r="N12" s="33"/>
      <c r="O12" s="33"/>
      <c r="P12" s="33"/>
      <c r="Q12" s="68"/>
      <c r="S12" s="8"/>
      <c r="T12" s="8"/>
    </row>
    <row r="13" spans="2:20" s="9" customFormat="1" ht="26.25" customHeight="1" thickBot="1">
      <c r="B13" s="102" t="s">
        <v>418</v>
      </c>
      <c r="C13" s="124" t="s">
        <v>626</v>
      </c>
      <c r="G13" s="109"/>
      <c r="L13" s="33"/>
      <c r="M13" s="33"/>
      <c r="N13" s="33"/>
      <c r="O13" s="33"/>
      <c r="P13" s="33"/>
      <c r="Q13" s="68"/>
      <c r="S13" s="8"/>
      <c r="T13" s="8"/>
    </row>
    <row r="14" spans="2:20" s="9" customFormat="1" ht="26.25" customHeight="1" thickBot="1">
      <c r="B14" s="102"/>
      <c r="C14" s="172" t="s">
        <v>621</v>
      </c>
      <c r="G14" s="123"/>
      <c r="L14" s="33"/>
      <c r="M14" s="33"/>
      <c r="N14" s="33"/>
      <c r="O14" s="33"/>
      <c r="P14" s="33"/>
      <c r="Q14" s="68"/>
      <c r="S14" s="8"/>
      <c r="T14" s="8"/>
    </row>
    <row r="15" spans="2:20" s="9" customFormat="1" ht="26.25" customHeight="1" thickBot="1">
      <c r="B15" s="102"/>
      <c r="C15" s="172" t="s">
        <v>622</v>
      </c>
      <c r="G15" s="123"/>
      <c r="L15" s="33"/>
      <c r="M15" s="33"/>
      <c r="N15" s="33"/>
      <c r="O15" s="33"/>
      <c r="P15" s="33"/>
      <c r="Q15" s="68"/>
      <c r="S15" s="8"/>
      <c r="T15" s="8"/>
    </row>
    <row r="16" spans="2:20" s="9" customFormat="1" ht="26.25" customHeight="1" thickBot="1">
      <c r="B16" s="102"/>
      <c r="C16" s="172" t="s">
        <v>623</v>
      </c>
      <c r="G16" s="123"/>
      <c r="L16" s="33"/>
      <c r="M16" s="33"/>
      <c r="N16" s="33"/>
      <c r="O16" s="33"/>
      <c r="P16" s="33"/>
      <c r="Q16" s="68"/>
      <c r="S16" s="8"/>
      <c r="T16" s="8"/>
    </row>
    <row r="17" spans="2:20" s="9" customFormat="1" ht="26.25" customHeight="1" thickBot="1">
      <c r="B17" s="102"/>
      <c r="C17" s="124" t="s">
        <v>624</v>
      </c>
      <c r="G17" s="109"/>
      <c r="L17" s="33"/>
      <c r="M17" s="33"/>
      <c r="N17" s="33"/>
      <c r="O17" s="33"/>
      <c r="P17" s="33"/>
      <c r="Q17" s="68"/>
      <c r="S17" s="8"/>
      <c r="T17" s="8"/>
    </row>
    <row r="18" spans="2:20" s="9" customFormat="1" ht="26.25" customHeight="1" thickBot="1">
      <c r="B18" s="102"/>
      <c r="C18" s="124" t="s">
        <v>625</v>
      </c>
      <c r="G18" s="123"/>
      <c r="L18" s="33"/>
      <c r="M18" s="33"/>
      <c r="N18" s="33"/>
      <c r="O18" s="33"/>
      <c r="P18" s="33"/>
      <c r="Q18" s="68"/>
      <c r="S18" s="8"/>
      <c r="T18" s="8"/>
    </row>
    <row r="19" spans="2:20" s="9" customFormat="1" ht="26.25" customHeight="1" thickBot="1">
      <c r="B19" s="102"/>
      <c r="C19" s="124" t="s">
        <v>627</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541</v>
      </c>
      <c r="C21" s="243" t="s">
        <v>471</v>
      </c>
      <c r="D21" s="243" t="s">
        <v>447</v>
      </c>
      <c r="E21" s="243" t="s">
        <v>439</v>
      </c>
      <c r="F21" s="243" t="s">
        <v>554</v>
      </c>
      <c r="G21" s="40"/>
      <c r="M21" s="25"/>
      <c r="T21" s="25"/>
    </row>
    <row r="22" spans="2:20" s="103" customFormat="1" ht="36" customHeight="1">
      <c r="B22" s="646" t="s">
        <v>544</v>
      </c>
      <c r="C22" s="652" t="s">
        <v>437</v>
      </c>
      <c r="D22" s="655" t="s">
        <v>443</v>
      </c>
      <c r="E22" s="659" t="s">
        <v>586</v>
      </c>
      <c r="F22" s="655" t="s">
        <v>448</v>
      </c>
      <c r="G22" s="174"/>
      <c r="M22" s="644"/>
      <c r="T22" s="644"/>
    </row>
    <row r="23" spans="2:20" s="103" customFormat="1" ht="35.25" customHeight="1">
      <c r="B23" s="647" t="s">
        <v>458</v>
      </c>
      <c r="C23" s="653" t="s">
        <v>438</v>
      </c>
      <c r="D23" s="656" t="s">
        <v>444</v>
      </c>
      <c r="E23" s="660" t="s">
        <v>586</v>
      </c>
      <c r="F23" s="656" t="s">
        <v>448</v>
      </c>
      <c r="G23" s="174"/>
      <c r="M23" s="644"/>
      <c r="T23" s="644"/>
    </row>
    <row r="24" spans="2:20" s="103" customFormat="1" ht="34.5" customHeight="1">
      <c r="B24" s="647" t="s">
        <v>455</v>
      </c>
      <c r="C24" s="653" t="s">
        <v>438</v>
      </c>
      <c r="D24" s="656" t="s">
        <v>445</v>
      </c>
      <c r="E24" s="660" t="s">
        <v>586</v>
      </c>
      <c r="F24" s="656" t="s">
        <v>448</v>
      </c>
      <c r="G24" s="174"/>
      <c r="M24" s="644"/>
      <c r="T24" s="644"/>
    </row>
    <row r="25" spans="2:20" s="103" customFormat="1" ht="32.25" customHeight="1">
      <c r="B25" s="648" t="s">
        <v>456</v>
      </c>
      <c r="C25" s="653" t="s">
        <v>437</v>
      </c>
      <c r="D25" s="656" t="s">
        <v>446</v>
      </c>
      <c r="E25" s="661" t="s">
        <v>605</v>
      </c>
      <c r="F25" s="664"/>
      <c r="G25" s="174"/>
      <c r="M25" s="644"/>
      <c r="T25" s="644"/>
    </row>
    <row r="26" spans="2:20" s="103" customFormat="1" ht="30.75" customHeight="1">
      <c r="B26" s="649" t="s">
        <v>542</v>
      </c>
      <c r="C26" s="653" t="s">
        <v>437</v>
      </c>
      <c r="D26" s="656"/>
      <c r="E26" s="661"/>
      <c r="F26" s="664"/>
      <c r="G26" s="174"/>
      <c r="M26" s="644"/>
      <c r="T26" s="644"/>
    </row>
    <row r="27" spans="2:20" s="103" customFormat="1" ht="32.25" customHeight="1">
      <c r="B27" s="650" t="s">
        <v>543</v>
      </c>
      <c r="C27" s="653" t="s">
        <v>437</v>
      </c>
      <c r="D27" s="657" t="s">
        <v>539</v>
      </c>
      <c r="E27" s="661"/>
      <c r="F27" s="664"/>
      <c r="G27" s="174"/>
      <c r="M27" s="644"/>
      <c r="T27" s="644"/>
    </row>
    <row r="28" spans="2:20" s="103" customFormat="1" ht="27" customHeight="1">
      <c r="B28" s="648" t="s">
        <v>457</v>
      </c>
      <c r="C28" s="653" t="s">
        <v>440</v>
      </c>
      <c r="D28" s="656" t="s">
        <v>482</v>
      </c>
      <c r="E28" s="661" t="s">
        <v>459</v>
      </c>
      <c r="F28" s="664"/>
      <c r="G28" s="174"/>
      <c r="M28" s="644"/>
      <c r="T28" s="644"/>
    </row>
    <row r="29" spans="2:20" s="103" customFormat="1" ht="27" customHeight="1">
      <c r="B29" s="650" t="s">
        <v>452</v>
      </c>
      <c r="C29" s="653" t="s">
        <v>437</v>
      </c>
      <c r="D29" s="656"/>
      <c r="E29" s="661"/>
      <c r="F29" s="656" t="s">
        <v>407</v>
      </c>
      <c r="G29" s="174"/>
      <c r="M29" s="644"/>
      <c r="T29" s="644"/>
    </row>
    <row r="30" spans="2:20" s="103" customFormat="1" ht="32.25" customHeight="1">
      <c r="B30" s="648" t="s">
        <v>207</v>
      </c>
      <c r="C30" s="653" t="s">
        <v>442</v>
      </c>
      <c r="D30" s="656" t="s">
        <v>556</v>
      </c>
      <c r="E30" s="662"/>
      <c r="F30" s="656" t="s">
        <v>555</v>
      </c>
      <c r="G30" s="645"/>
      <c r="M30" s="644"/>
    </row>
    <row r="31" spans="2:20" s="103" customFormat="1" ht="27.75" customHeight="1">
      <c r="B31" s="651" t="s">
        <v>540</v>
      </c>
      <c r="C31" s="654" t="s">
        <v>441</v>
      </c>
      <c r="D31" s="658"/>
      <c r="E31" s="663"/>
      <c r="F31" s="658"/>
      <c r="G31" s="645"/>
      <c r="M31" s="644"/>
    </row>
    <row r="32" spans="2:20" s="103" customFormat="1" ht="23.25" customHeight="1">
      <c r="C32" s="175"/>
      <c r="D32" s="175"/>
      <c r="E32" s="175"/>
      <c r="G32" s="645"/>
      <c r="M32" s="644"/>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E28" sqref="E28"/>
    </sheetView>
  </sheetViews>
  <sheetFormatPr defaultColWidth="9.109375" defaultRowHeight="14.4"/>
  <cols>
    <col min="1" max="1" width="61.109375" style="12" bestFit="1" customWidth="1"/>
    <col min="2" max="2" width="13.5546875" style="12" customWidth="1"/>
    <col min="3" max="3" width="9.109375" style="10"/>
    <col min="4" max="4" width="15" style="12" customWidth="1"/>
    <col min="5" max="5" width="11.5546875" style="10" customWidth="1"/>
    <col min="6" max="6" width="24.109375" style="12" customWidth="1"/>
    <col min="7" max="7" width="32" style="12" customWidth="1"/>
    <col min="8" max="8" width="14.5546875" style="12" customWidth="1"/>
    <col min="9" max="16384" width="9.109375" style="12"/>
  </cols>
  <sheetData>
    <row r="1" spans="1:8">
      <c r="A1" s="8" t="s">
        <v>410</v>
      </c>
      <c r="B1" s="8" t="s">
        <v>41</v>
      </c>
      <c r="C1" s="120" t="s">
        <v>234</v>
      </c>
      <c r="D1" s="8" t="s">
        <v>415</v>
      </c>
      <c r="E1" s="120" t="s">
        <v>450</v>
      </c>
      <c r="F1" s="120" t="s">
        <v>550</v>
      </c>
      <c r="G1" s="120" t="s">
        <v>569</v>
      </c>
      <c r="H1" s="120" t="s">
        <v>580</v>
      </c>
    </row>
    <row r="2" spans="1:8">
      <c r="A2" s="12" t="s">
        <v>29</v>
      </c>
      <c r="B2" s="12" t="s">
        <v>27</v>
      </c>
      <c r="C2" s="10">
        <v>2006</v>
      </c>
      <c r="D2" s="12" t="s">
        <v>416</v>
      </c>
      <c r="E2" s="10">
        <f>'2. LRAMVA Threshold'!D9</f>
        <v>2014</v>
      </c>
      <c r="F2" s="26" t="s">
        <v>170</v>
      </c>
      <c r="G2" s="12" t="s">
        <v>570</v>
      </c>
      <c r="H2" s="12" t="s">
        <v>588</v>
      </c>
    </row>
    <row r="3" spans="1:8">
      <c r="A3" s="12" t="s">
        <v>371</v>
      </c>
      <c r="B3" s="12" t="s">
        <v>27</v>
      </c>
      <c r="C3" s="10">
        <v>2007</v>
      </c>
      <c r="D3" s="12" t="s">
        <v>417</v>
      </c>
      <c r="E3" s="10">
        <f>'2. LRAMVA Threshold'!D24</f>
        <v>2014</v>
      </c>
      <c r="F3" s="12" t="s">
        <v>551</v>
      </c>
      <c r="G3" s="12" t="s">
        <v>571</v>
      </c>
      <c r="H3" s="12" t="s">
        <v>581</v>
      </c>
    </row>
    <row r="4" spans="1:8">
      <c r="A4" s="12" t="s">
        <v>372</v>
      </c>
      <c r="B4" s="12" t="s">
        <v>28</v>
      </c>
      <c r="C4" s="10">
        <v>2008</v>
      </c>
      <c r="D4" s="12" t="s">
        <v>418</v>
      </c>
      <c r="F4" s="12" t="s">
        <v>169</v>
      </c>
      <c r="G4" s="12" t="s">
        <v>572</v>
      </c>
    </row>
    <row r="5" spans="1:8">
      <c r="A5" s="12" t="s">
        <v>373</v>
      </c>
      <c r="B5" s="12" t="s">
        <v>28</v>
      </c>
      <c r="C5" s="10">
        <v>2009</v>
      </c>
      <c r="F5" s="12" t="s">
        <v>368</v>
      </c>
      <c r="G5" s="12" t="s">
        <v>573</v>
      </c>
    </row>
    <row r="6" spans="1:8">
      <c r="A6" s="12" t="s">
        <v>374</v>
      </c>
      <c r="B6" s="12" t="s">
        <v>28</v>
      </c>
      <c r="C6" s="10">
        <v>2010</v>
      </c>
      <c r="F6" s="12" t="s">
        <v>369</v>
      </c>
      <c r="G6" s="12" t="s">
        <v>574</v>
      </c>
    </row>
    <row r="7" spans="1:8">
      <c r="A7" s="12" t="s">
        <v>375</v>
      </c>
      <c r="B7" s="12" t="s">
        <v>28</v>
      </c>
      <c r="C7" s="10">
        <v>2011</v>
      </c>
      <c r="F7" s="12" t="s">
        <v>370</v>
      </c>
      <c r="G7" s="12" t="s">
        <v>575</v>
      </c>
    </row>
    <row r="8" spans="1:8">
      <c r="A8" s="12" t="s">
        <v>376</v>
      </c>
      <c r="B8" s="12" t="s">
        <v>28</v>
      </c>
      <c r="C8" s="10">
        <v>2012</v>
      </c>
      <c r="F8" s="12" t="s">
        <v>559</v>
      </c>
      <c r="G8" s="12" t="s">
        <v>576</v>
      </c>
    </row>
    <row r="9" spans="1:8">
      <c r="A9" s="12" t="s">
        <v>377</v>
      </c>
      <c r="B9" s="12" t="s">
        <v>28</v>
      </c>
      <c r="C9" s="10">
        <v>2013</v>
      </c>
      <c r="G9" s="12" t="s">
        <v>577</v>
      </c>
    </row>
    <row r="10" spans="1:8">
      <c r="A10" s="12" t="s">
        <v>378</v>
      </c>
      <c r="B10" s="12" t="s">
        <v>28</v>
      </c>
      <c r="C10" s="10">
        <v>2014</v>
      </c>
      <c r="G10" s="12" t="s">
        <v>578</v>
      </c>
    </row>
    <row r="11" spans="1:8">
      <c r="A11" s="12" t="s">
        <v>379</v>
      </c>
      <c r="B11" s="12" t="s">
        <v>28</v>
      </c>
      <c r="C11" s="10">
        <v>2015</v>
      </c>
      <c r="G11" s="12" t="s">
        <v>579</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V108"/>
  <sheetViews>
    <sheetView tabSelected="1" topLeftCell="A33" zoomScaleNormal="100" workbookViewId="0">
      <selection activeCell="E22" sqref="E22"/>
    </sheetView>
  </sheetViews>
  <sheetFormatPr defaultColWidth="9.109375" defaultRowHeight="15.6"/>
  <cols>
    <col min="1" max="1" width="2.5546875" style="9" customWidth="1"/>
    <col min="2" max="2" width="33.5546875" style="9" customWidth="1"/>
    <col min="3" max="4" width="29.5546875" style="9" customWidth="1"/>
    <col min="5" max="5" width="24.44140625" style="17" customWidth="1"/>
    <col min="6" max="6" width="34.44140625" style="9" customWidth="1"/>
    <col min="7" max="7" width="27.5546875" style="9" customWidth="1"/>
    <col min="8" max="8" width="28.88671875" style="9" customWidth="1"/>
    <col min="9" max="9" width="23.109375" style="9" customWidth="1"/>
    <col min="10" max="10" width="22" style="9" customWidth="1"/>
    <col min="11" max="11" width="19.5546875" style="9" customWidth="1"/>
    <col min="12" max="12" width="21.5546875" style="9" customWidth="1"/>
    <col min="13" max="13" width="24" style="9" customWidth="1"/>
    <col min="14" max="14" width="24.109375" style="9" customWidth="1"/>
    <col min="15" max="15" width="21.44140625" style="9" customWidth="1"/>
    <col min="16" max="16" width="22.109375" style="9" customWidth="1"/>
    <col min="17" max="17" width="16.44140625" style="9" customWidth="1"/>
    <col min="18" max="18" width="15.5546875" style="9" customWidth="1"/>
    <col min="19" max="19" width="17.109375" style="9" customWidth="1"/>
    <col min="20" max="20" width="13.5546875" style="8" customWidth="1"/>
    <col min="21" max="21" width="6.33203125" style="8" customWidth="1"/>
    <col min="22" max="22" width="13.5546875" style="9" customWidth="1"/>
    <col min="23" max="23" width="15.33203125" style="9" customWidth="1"/>
    <col min="24" max="16384" width="9.109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8" t="s">
        <v>552</v>
      </c>
      <c r="D6" s="17"/>
      <c r="E6" s="9"/>
      <c r="T6" s="9"/>
      <c r="V6" s="8"/>
    </row>
    <row r="7" spans="2:22" ht="21" customHeight="1">
      <c r="B7" s="537"/>
      <c r="C7" s="17"/>
      <c r="D7" s="17"/>
      <c r="E7" s="9"/>
      <c r="T7" s="9"/>
      <c r="V7" s="8"/>
    </row>
    <row r="8" spans="2:22" ht="24.75" customHeight="1">
      <c r="B8" s="117" t="s">
        <v>239</v>
      </c>
      <c r="C8" s="189" t="s">
        <v>754</v>
      </c>
      <c r="D8" s="600"/>
      <c r="E8" s="9"/>
      <c r="T8" s="9"/>
      <c r="V8" s="8"/>
    </row>
    <row r="9" spans="2:22" ht="41.25" customHeight="1">
      <c r="B9" s="550" t="s">
        <v>521</v>
      </c>
      <c r="C9" s="546"/>
      <c r="D9" s="544"/>
      <c r="E9" s="544"/>
      <c r="F9" s="544"/>
      <c r="G9" s="544"/>
      <c r="H9" s="544"/>
      <c r="I9" s="544"/>
      <c r="J9" s="545"/>
      <c r="K9" s="545"/>
      <c r="L9" s="545"/>
      <c r="M9" s="18"/>
      <c r="T9" s="9"/>
      <c r="V9" s="8"/>
    </row>
    <row r="10" spans="2:22" ht="10.5" customHeight="1">
      <c r="B10" s="550"/>
      <c r="C10" s="546"/>
      <c r="D10" s="544"/>
      <c r="E10" s="544"/>
      <c r="F10" s="544"/>
      <c r="G10" s="544"/>
      <c r="H10" s="544"/>
      <c r="I10" s="544"/>
      <c r="J10" s="545"/>
      <c r="K10" s="545"/>
      <c r="L10" s="545"/>
      <c r="M10" s="18"/>
      <c r="T10" s="9"/>
      <c r="V10" s="8"/>
    </row>
    <row r="11" spans="2:22" s="548" customFormat="1" ht="26.25" customHeight="1">
      <c r="B11" s="567" t="s">
        <v>557</v>
      </c>
      <c r="C11" s="566"/>
      <c r="D11" s="566"/>
      <c r="E11" s="566"/>
      <c r="F11" s="566"/>
      <c r="G11" s="566"/>
      <c r="H11" s="566"/>
      <c r="T11" s="549"/>
      <c r="U11" s="549"/>
    </row>
    <row r="12" spans="2:22" s="32" customFormat="1" ht="18.75" customHeight="1">
      <c r="B12" s="543"/>
      <c r="T12" s="186"/>
      <c r="U12" s="186"/>
    </row>
    <row r="13" spans="2:22" s="32" customFormat="1" ht="22.5" customHeight="1" thickBot="1">
      <c r="B13" s="185" t="s">
        <v>508</v>
      </c>
      <c r="C13" s="17"/>
      <c r="F13" s="185" t="s">
        <v>509</v>
      </c>
      <c r="G13" s="36"/>
      <c r="H13" s="31"/>
      <c r="I13" s="9"/>
      <c r="J13" s="184" t="s">
        <v>506</v>
      </c>
      <c r="N13" s="103"/>
      <c r="P13" s="9"/>
      <c r="Q13" s="187"/>
      <c r="R13" s="42"/>
      <c r="T13" s="186"/>
      <c r="U13" s="186"/>
    </row>
    <row r="14" spans="2:22" ht="29.25" customHeight="1" thickBot="1">
      <c r="B14" s="124" t="s">
        <v>548</v>
      </c>
      <c r="D14" s="542" t="s">
        <v>760</v>
      </c>
      <c r="E14" s="130"/>
      <c r="F14" s="124" t="s">
        <v>549</v>
      </c>
      <c r="H14" s="542" t="s">
        <v>511</v>
      </c>
      <c r="J14" s="124" t="s">
        <v>516</v>
      </c>
      <c r="L14" s="132"/>
      <c r="N14" s="103"/>
      <c r="Q14" s="99"/>
      <c r="R14" s="96"/>
    </row>
    <row r="15" spans="2:22" ht="26.25" customHeight="1" thickBot="1">
      <c r="B15" s="124" t="s">
        <v>424</v>
      </c>
      <c r="C15" s="106"/>
      <c r="D15" s="542" t="s">
        <v>797</v>
      </c>
      <c r="F15" s="124" t="s">
        <v>414</v>
      </c>
      <c r="G15" s="127"/>
      <c r="H15" s="542" t="s">
        <v>798</v>
      </c>
      <c r="I15" s="17"/>
      <c r="J15" s="124" t="s">
        <v>517</v>
      </c>
      <c r="L15" s="132"/>
      <c r="M15" s="103"/>
      <c r="Q15" s="108"/>
      <c r="R15" s="96"/>
    </row>
    <row r="16" spans="2:22" ht="28.5" customHeight="1" thickBot="1">
      <c r="B16" s="124" t="s">
        <v>454</v>
      </c>
      <c r="C16" s="106"/>
      <c r="D16" s="542" t="s">
        <v>178</v>
      </c>
      <c r="E16" s="103"/>
      <c r="F16" s="124" t="s">
        <v>434</v>
      </c>
      <c r="G16" s="125"/>
      <c r="H16" s="542" t="s">
        <v>796</v>
      </c>
      <c r="I16" s="103"/>
      <c r="K16" s="195"/>
      <c r="L16" s="195"/>
      <c r="M16" s="195"/>
      <c r="N16" s="195"/>
      <c r="Q16" s="115"/>
      <c r="R16" s="96"/>
    </row>
    <row r="17" spans="1:21" ht="29.25" customHeight="1" thickBot="1">
      <c r="B17" s="124" t="s">
        <v>421</v>
      </c>
      <c r="C17" s="106"/>
      <c r="D17" s="732">
        <v>5049.6899999999996</v>
      </c>
      <c r="E17" s="121"/>
      <c r="F17" s="738" t="s">
        <v>671</v>
      </c>
      <c r="G17" s="195"/>
      <c r="H17" s="542">
        <v>2</v>
      </c>
      <c r="I17" s="17"/>
      <c r="M17" s="195"/>
      <c r="N17" s="195"/>
      <c r="P17" s="99"/>
      <c r="Q17" s="99"/>
      <c r="R17" s="96"/>
    </row>
    <row r="18" spans="1:21" s="28" customFormat="1" ht="29.25" customHeight="1">
      <c r="B18" s="124"/>
      <c r="C18" s="733"/>
      <c r="D18" s="731"/>
      <c r="E18" s="734"/>
      <c r="F18" s="730"/>
      <c r="G18" s="735"/>
      <c r="H18" s="736"/>
      <c r="I18" s="163"/>
      <c r="M18" s="735"/>
      <c r="N18" s="735"/>
      <c r="P18" s="735"/>
      <c r="Q18" s="735"/>
      <c r="R18" s="737"/>
      <c r="T18" s="37"/>
      <c r="U18" s="37"/>
    </row>
    <row r="19" spans="1:21" ht="27.75" customHeight="1" thickBot="1">
      <c r="E19" s="9"/>
      <c r="F19" s="124" t="s">
        <v>435</v>
      </c>
      <c r="G19" s="602" t="s">
        <v>363</v>
      </c>
      <c r="H19" s="242">
        <f>SUM(R54,R57,R60,R63,R66,R69,R72,R75,R78)</f>
        <v>136485.35746</v>
      </c>
      <c r="I19" s="17"/>
      <c r="J19" s="115"/>
      <c r="K19" s="115"/>
      <c r="L19" s="115"/>
      <c r="M19" s="115"/>
      <c r="N19" s="115"/>
      <c r="P19" s="115"/>
      <c r="Q19" s="115"/>
      <c r="R19" s="96"/>
    </row>
    <row r="20" spans="1:21" ht="27.75" customHeight="1" thickBot="1">
      <c r="E20" s="9"/>
      <c r="F20" s="124" t="s">
        <v>436</v>
      </c>
      <c r="G20" s="602" t="s">
        <v>364</v>
      </c>
      <c r="H20" s="131">
        <f>-SUM(R55,R58,R61,R64,R67,R70,R73,R76,R79)</f>
        <v>91583.184699999983</v>
      </c>
      <c r="I20" s="17"/>
      <c r="J20" s="115"/>
      <c r="P20" s="115"/>
      <c r="Q20" s="115"/>
      <c r="R20" s="96"/>
    </row>
    <row r="21" spans="1:21" ht="27.75" customHeight="1" thickBot="1">
      <c r="C21" s="32"/>
      <c r="D21" s="32"/>
      <c r="E21" s="32"/>
      <c r="F21" s="124" t="s">
        <v>408</v>
      </c>
      <c r="G21" s="602" t="s">
        <v>365</v>
      </c>
      <c r="H21" s="188">
        <f>R84</f>
        <v>3306.1294012097483</v>
      </c>
      <c r="I21" s="103"/>
      <c r="P21" s="115"/>
      <c r="Q21" s="115"/>
      <c r="R21" s="96"/>
    </row>
    <row r="22" spans="1:21" ht="27.75" customHeight="1">
      <c r="C22" s="32"/>
      <c r="D22" s="32"/>
      <c r="E22" s="32"/>
      <c r="F22" s="124" t="s">
        <v>510</v>
      </c>
      <c r="G22" s="602" t="s">
        <v>449</v>
      </c>
      <c r="H22" s="188">
        <f>H19-H20+H21</f>
        <v>48208.302161209765</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854" t="s">
        <v>678</v>
      </c>
      <c r="C26" s="854"/>
      <c r="D26" s="854"/>
      <c r="E26" s="854"/>
      <c r="F26" s="854"/>
      <c r="G26" s="854"/>
    </row>
    <row r="27" spans="1:21" ht="14.25" customHeight="1">
      <c r="A27" s="28"/>
      <c r="B27" s="547"/>
      <c r="C27" s="547"/>
      <c r="D27" s="538"/>
      <c r="E27" s="538"/>
      <c r="F27" s="538"/>
      <c r="G27" s="547"/>
    </row>
    <row r="28" spans="1:21" s="17" customFormat="1" ht="27" customHeight="1">
      <c r="B28" s="855" t="s">
        <v>507</v>
      </c>
      <c r="C28" s="856"/>
      <c r="D28" s="133" t="s">
        <v>41</v>
      </c>
      <c r="E28" s="134" t="s">
        <v>669</v>
      </c>
      <c r="F28" s="134" t="s">
        <v>408</v>
      </c>
      <c r="G28" s="135" t="s">
        <v>409</v>
      </c>
      <c r="T28" s="136"/>
      <c r="U28" s="136"/>
    </row>
    <row r="29" spans="1:21" ht="20.25" customHeight="1">
      <c r="B29" s="852" t="s">
        <v>29</v>
      </c>
      <c r="C29" s="853"/>
      <c r="D29" s="637" t="s">
        <v>27</v>
      </c>
      <c r="E29" s="138">
        <f>SUM(D54:D80)</f>
        <v>22911.159500000002</v>
      </c>
      <c r="F29" s="139">
        <f>D84</f>
        <v>1416.6566985156262</v>
      </c>
      <c r="G29" s="138">
        <f>E29+F29</f>
        <v>24327.816198515629</v>
      </c>
    </row>
    <row r="30" spans="1:21" ht="20.25" customHeight="1">
      <c r="B30" s="852" t="s">
        <v>371</v>
      </c>
      <c r="C30" s="853"/>
      <c r="D30" s="637" t="s">
        <v>27</v>
      </c>
      <c r="E30" s="140">
        <f>SUM(E54:E80)</f>
        <v>14480.655423999997</v>
      </c>
      <c r="F30" s="141">
        <f>E84</f>
        <v>995.36901084077954</v>
      </c>
      <c r="G30" s="140">
        <f>E30+F30</f>
        <v>15476.024434840776</v>
      </c>
    </row>
    <row r="31" spans="1:21" ht="20.25" customHeight="1">
      <c r="B31" s="852" t="s">
        <v>755</v>
      </c>
      <c r="C31" s="853"/>
      <c r="D31" s="637" t="s">
        <v>766</v>
      </c>
      <c r="E31" s="140">
        <f>SUM(F54:F80)</f>
        <v>-11272.473599999998</v>
      </c>
      <c r="F31" s="141">
        <f>F84</f>
        <v>-861.34746608029945</v>
      </c>
      <c r="G31" s="140">
        <f t="shared" ref="G31:G34" si="0">E31+F31</f>
        <v>-12133.821066080298</v>
      </c>
    </row>
    <row r="32" spans="1:21" ht="20.25" customHeight="1">
      <c r="B32" s="852" t="s">
        <v>31</v>
      </c>
      <c r="C32" s="853"/>
      <c r="D32" s="755" t="s">
        <v>766</v>
      </c>
      <c r="E32" s="140">
        <f>SUM(G54:G80)</f>
        <v>18782.831436000008</v>
      </c>
      <c r="F32" s="141">
        <f>G84</f>
        <v>1755.4511579336418</v>
      </c>
      <c r="G32" s="140">
        <f t="shared" si="0"/>
        <v>20538.282593933651</v>
      </c>
    </row>
    <row r="33" spans="2:22" ht="20.25" customHeight="1">
      <c r="B33" s="852" t="s">
        <v>32</v>
      </c>
      <c r="C33" s="853"/>
      <c r="D33" s="755" t="s">
        <v>27</v>
      </c>
      <c r="E33" s="140">
        <f>SUM(H54:H80)</f>
        <v>0</v>
      </c>
      <c r="F33" s="141">
        <f>H84</f>
        <v>0</v>
      </c>
      <c r="G33" s="140">
        <f>E33+F33</f>
        <v>0</v>
      </c>
    </row>
    <row r="34" spans="2:22" ht="20.25" customHeight="1">
      <c r="B34" s="852"/>
      <c r="C34" s="853"/>
      <c r="D34" s="637"/>
      <c r="E34" s="140">
        <f>SUM(I54:I80)</f>
        <v>0</v>
      </c>
      <c r="F34" s="141">
        <f>I84</f>
        <v>0</v>
      </c>
      <c r="G34" s="140">
        <f t="shared" si="0"/>
        <v>0</v>
      </c>
    </row>
    <row r="35" spans="2:22" ht="20.25" customHeight="1">
      <c r="B35" s="852"/>
      <c r="C35" s="853"/>
      <c r="D35" s="637"/>
      <c r="E35" s="140">
        <f>SUM(J54:J80)</f>
        <v>0</v>
      </c>
      <c r="F35" s="141">
        <f>J84</f>
        <v>0</v>
      </c>
      <c r="G35" s="140">
        <f>E35+F35</f>
        <v>0</v>
      </c>
    </row>
    <row r="36" spans="2:22" ht="20.25" customHeight="1">
      <c r="B36" s="852"/>
      <c r="C36" s="853"/>
      <c r="D36" s="637"/>
      <c r="E36" s="140">
        <f>SUM(K54:K80)</f>
        <v>0</v>
      </c>
      <c r="F36" s="141">
        <f>K84</f>
        <v>0</v>
      </c>
      <c r="G36" s="140">
        <f t="shared" ref="G36:G42" si="1">E36+F36</f>
        <v>0</v>
      </c>
    </row>
    <row r="37" spans="2:22" ht="20.25" customHeight="1">
      <c r="B37" s="852"/>
      <c r="C37" s="853"/>
      <c r="D37" s="637"/>
      <c r="E37" s="140">
        <f>SUM(L54:L80)</f>
        <v>0</v>
      </c>
      <c r="F37" s="141">
        <f>L84</f>
        <v>0</v>
      </c>
      <c r="G37" s="140">
        <f t="shared" si="1"/>
        <v>0</v>
      </c>
    </row>
    <row r="38" spans="2:22" ht="20.25" customHeight="1">
      <c r="B38" s="852"/>
      <c r="C38" s="853"/>
      <c r="D38" s="637"/>
      <c r="E38" s="140">
        <f>SUM(M54:M80)</f>
        <v>0</v>
      </c>
      <c r="F38" s="141">
        <f>M84</f>
        <v>0</v>
      </c>
      <c r="G38" s="140">
        <f t="shared" si="1"/>
        <v>0</v>
      </c>
    </row>
    <row r="39" spans="2:22" ht="20.25" customHeight="1">
      <c r="B39" s="852"/>
      <c r="C39" s="853"/>
      <c r="D39" s="637"/>
      <c r="E39" s="140">
        <f>SUM(N54:N80)</f>
        <v>0</v>
      </c>
      <c r="F39" s="141">
        <f>N84</f>
        <v>0</v>
      </c>
      <c r="G39" s="140">
        <f t="shared" si="1"/>
        <v>0</v>
      </c>
    </row>
    <row r="40" spans="2:22" ht="20.25" customHeight="1">
      <c r="B40" s="852"/>
      <c r="C40" s="853"/>
      <c r="D40" s="637"/>
      <c r="E40" s="140">
        <f>SUM(O54:O80)</f>
        <v>0</v>
      </c>
      <c r="F40" s="141">
        <f>O84</f>
        <v>0</v>
      </c>
      <c r="G40" s="140">
        <f t="shared" si="1"/>
        <v>0</v>
      </c>
    </row>
    <row r="41" spans="2:22" ht="20.25" customHeight="1">
      <c r="B41" s="852"/>
      <c r="C41" s="853"/>
      <c r="D41" s="637"/>
      <c r="E41" s="140">
        <f>SUM(P54:P80)</f>
        <v>0</v>
      </c>
      <c r="F41" s="141">
        <f>P84</f>
        <v>0</v>
      </c>
      <c r="G41" s="140">
        <f t="shared" si="1"/>
        <v>0</v>
      </c>
    </row>
    <row r="42" spans="2:22" ht="20.25" customHeight="1">
      <c r="B42" s="852"/>
      <c r="C42" s="853"/>
      <c r="D42" s="638"/>
      <c r="E42" s="142">
        <f>SUM(Q54:Q80)</f>
        <v>0</v>
      </c>
      <c r="F42" s="143">
        <f>Q84</f>
        <v>0</v>
      </c>
      <c r="G42" s="142">
        <f t="shared" si="1"/>
        <v>0</v>
      </c>
    </row>
    <row r="43" spans="2:22" s="8" customFormat="1" ht="21" customHeight="1">
      <c r="B43" s="857" t="s">
        <v>26</v>
      </c>
      <c r="C43" s="858"/>
      <c r="D43" s="137"/>
      <c r="E43" s="144">
        <f>SUM(E29:E42)</f>
        <v>44902.172760000009</v>
      </c>
      <c r="F43" s="144">
        <f>SUM(F29:F42)</f>
        <v>3306.1294012097483</v>
      </c>
      <c r="G43" s="144">
        <f>SUM(G29:G42)</f>
        <v>48208.302161209758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6"/>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54" t="s">
        <v>608</v>
      </c>
      <c r="C48" s="854"/>
      <c r="D48" s="854"/>
      <c r="E48" s="854"/>
      <c r="F48" s="854"/>
      <c r="G48" s="854"/>
      <c r="H48" s="854"/>
      <c r="I48" s="854"/>
      <c r="J48" s="854"/>
      <c r="K48" s="854"/>
      <c r="L48" s="854"/>
      <c r="M48" s="616"/>
      <c r="N48" s="105"/>
      <c r="O48" s="105"/>
      <c r="P48" s="105"/>
      <c r="Q48" s="105"/>
      <c r="R48" s="105"/>
      <c r="T48" s="37"/>
      <c r="U48" s="19"/>
      <c r="V48" s="38"/>
    </row>
    <row r="49" spans="2:22" s="28" customFormat="1" ht="40.950000000000003" customHeight="1">
      <c r="B49" s="854" t="s">
        <v>563</v>
      </c>
      <c r="C49" s="854"/>
      <c r="D49" s="854"/>
      <c r="E49" s="854"/>
      <c r="F49" s="854"/>
      <c r="G49" s="854"/>
      <c r="H49" s="854"/>
      <c r="I49" s="854"/>
      <c r="J49" s="854"/>
      <c r="K49" s="854"/>
      <c r="L49" s="854"/>
      <c r="M49" s="616"/>
      <c r="N49" s="105"/>
      <c r="O49" s="105"/>
      <c r="P49" s="105"/>
      <c r="Q49" s="105"/>
      <c r="R49" s="105"/>
      <c r="T49" s="37"/>
      <c r="U49" s="19"/>
      <c r="V49" s="38"/>
    </row>
    <row r="50" spans="2:22" s="28" customFormat="1" ht="18" customHeight="1">
      <c r="B50" s="854" t="s">
        <v>677</v>
      </c>
      <c r="C50" s="854"/>
      <c r="D50" s="854"/>
      <c r="E50" s="854"/>
      <c r="F50" s="854"/>
      <c r="G50" s="854"/>
      <c r="H50" s="854"/>
      <c r="I50" s="854"/>
      <c r="J50" s="854"/>
      <c r="K50" s="854"/>
      <c r="L50" s="854"/>
      <c r="M50" s="616"/>
      <c r="N50" s="105"/>
      <c r="O50" s="105"/>
      <c r="P50" s="105"/>
      <c r="Q50" s="105"/>
      <c r="R50" s="105"/>
      <c r="T50" s="37"/>
      <c r="U50" s="19"/>
      <c r="V50" s="38"/>
    </row>
    <row r="51" spans="2:22" ht="15" customHeight="1">
      <c r="B51" s="612"/>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518</v>
      </c>
      <c r="D52" s="135" t="str">
        <f>IF($B29&lt;&gt;"",$B29,"")</f>
        <v>Residential</v>
      </c>
      <c r="E52" s="135" t="str">
        <f>IF($B30&lt;&gt;"",$B30,"")</f>
        <v>GS&lt;50 kW</v>
      </c>
      <c r="F52" s="135" t="str">
        <f>IF($B31&lt;&gt;"",$B31,"")</f>
        <v>GS&gt;50kW</v>
      </c>
      <c r="G52" s="135" t="str">
        <f>IF($B32&lt;&gt;"",$B32,"")</f>
        <v>Street Lighting</v>
      </c>
      <c r="H52" s="135" t="str">
        <f>IF($B33&lt;&gt;"",$B33,"")</f>
        <v>Unmetered Scattered Load</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4"/>
      <c r="C53" s="575"/>
      <c r="D53" s="575" t="str">
        <f>D29</f>
        <v>kWh</v>
      </c>
      <c r="E53" s="575" t="str">
        <f>D30</f>
        <v>kWh</v>
      </c>
      <c r="F53" s="575" t="str">
        <f>D31</f>
        <v>kw</v>
      </c>
      <c r="G53" s="575" t="str">
        <f>D32</f>
        <v>kw</v>
      </c>
      <c r="H53" s="575" t="str">
        <f>D33</f>
        <v>kWh</v>
      </c>
      <c r="I53" s="575">
        <f>D34</f>
        <v>0</v>
      </c>
      <c r="J53" s="575">
        <f>D35</f>
        <v>0</v>
      </c>
      <c r="K53" s="575">
        <f>D36</f>
        <v>0</v>
      </c>
      <c r="L53" s="575">
        <f>D37</f>
        <v>0</v>
      </c>
      <c r="M53" s="575">
        <f>D38</f>
        <v>0</v>
      </c>
      <c r="N53" s="575">
        <f>D39</f>
        <v>0</v>
      </c>
      <c r="O53" s="575">
        <f>D40</f>
        <v>0</v>
      </c>
      <c r="P53" s="575">
        <f>D41</f>
        <v>0</v>
      </c>
      <c r="Q53" s="575">
        <f>D42</f>
        <v>0</v>
      </c>
      <c r="R53" s="576"/>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4" t="s">
        <v>67</v>
      </c>
      <c r="C56" s="620"/>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4" t="s">
        <v>67</v>
      </c>
      <c r="C59" s="620"/>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920.70880000000011</v>
      </c>
      <c r="E60" s="156">
        <f>'4.  2011-2014 LRAM'!Z391</f>
        <v>1356.8860800000002</v>
      </c>
      <c r="F60" s="156">
        <f>'4.  2011-2014 LRAM'!AA391</f>
        <v>0</v>
      </c>
      <c r="G60" s="156">
        <f>'4.  2011-2014 LRAM'!AB391</f>
        <v>8330.2008000000005</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10607.795680000001</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4" t="s">
        <v>67</v>
      </c>
      <c r="C62" s="620"/>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4150.4400000000005</v>
      </c>
      <c r="E63" s="156">
        <f>'4.  2011-2014 LRAM'!Z521</f>
        <v>2191.9366379999997</v>
      </c>
      <c r="F63" s="156">
        <f>'4.  2011-2014 LRAM'!AA521</f>
        <v>0</v>
      </c>
      <c r="G63" s="156">
        <f>'4.  2011-2014 LRAM'!AB521</f>
        <v>10325.784360000001</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16668.160997999999</v>
      </c>
      <c r="U63" s="152"/>
      <c r="V63" s="153"/>
    </row>
    <row r="64" spans="2:22" s="163" customFormat="1">
      <c r="B64" s="154" t="s">
        <v>39</v>
      </c>
      <c r="C64" s="155"/>
      <c r="D64" s="156">
        <v>-6095.58</v>
      </c>
      <c r="E64" s="156">
        <v>-1594.12</v>
      </c>
      <c r="F64" s="822">
        <v>-2652.7347</v>
      </c>
      <c r="G64" s="822">
        <v>-8046.0167000000001</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-18388.451399999998</v>
      </c>
      <c r="S64" s="158"/>
      <c r="U64" s="152"/>
      <c r="V64" s="153"/>
    </row>
    <row r="65" spans="2:22" s="136" customFormat="1">
      <c r="B65" s="624" t="s">
        <v>67</v>
      </c>
      <c r="C65" s="620"/>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7260.5479000000005</v>
      </c>
      <c r="E66" s="164">
        <f>'5.  2015-2020 LRAM'!Z204</f>
        <v>3237.2974260000001</v>
      </c>
      <c r="F66" s="164">
        <f>'5.  2015-2020 LRAM'!AA204</f>
        <v>0</v>
      </c>
      <c r="G66" s="164">
        <f>'5.  2015-2020 LRAM'!AB204</f>
        <v>11415.055200000003</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21912.900526000005</v>
      </c>
      <c r="U66" s="152"/>
      <c r="V66" s="153"/>
    </row>
    <row r="67" spans="2:22" s="163" customFormat="1">
      <c r="B67" s="154" t="s">
        <v>93</v>
      </c>
      <c r="C67" s="155"/>
      <c r="D67" s="164">
        <v>-6959.12</v>
      </c>
      <c r="E67" s="164">
        <v>-1814</v>
      </c>
      <c r="F67" s="823">
        <v>-2365.7633999999998</v>
      </c>
      <c r="G67" s="823">
        <v>-8894.7940000000017</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-20033.6774</v>
      </c>
      <c r="S67" s="158"/>
      <c r="U67" s="152"/>
      <c r="V67" s="153"/>
    </row>
    <row r="68" spans="2:22" s="136" customFormat="1">
      <c r="B68" s="624" t="s">
        <v>67</v>
      </c>
      <c r="C68" s="620"/>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11855.376</v>
      </c>
      <c r="E69" s="156">
        <f>'5.  2015-2020 LRAM'!Z388</f>
        <v>3980.8042559999999</v>
      </c>
      <c r="F69" s="156">
        <f>'5.  2015-2020 LRAM'!AA388</f>
        <v>1.2696479999999999</v>
      </c>
      <c r="G69" s="156">
        <f>'5.  2015-2020 LRAM'!AB388</f>
        <v>11514.009552000001</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27351.459456000001</v>
      </c>
      <c r="U69" s="152"/>
      <c r="V69" s="153"/>
    </row>
    <row r="70" spans="2:22" s="163" customFormat="1">
      <c r="B70" s="154" t="s">
        <v>224</v>
      </c>
      <c r="C70" s="155"/>
      <c r="D70" s="156">
        <v>-5943.19</v>
      </c>
      <c r="E70" s="156">
        <v>-1905.61</v>
      </c>
      <c r="F70" s="824">
        <v>-2404.3959</v>
      </c>
      <c r="G70" s="824">
        <v>-9040.128200000001</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-19293.324099999998</v>
      </c>
      <c r="S70" s="158"/>
      <c r="U70" s="152"/>
      <c r="V70" s="153"/>
    </row>
    <row r="71" spans="2:22" s="136" customFormat="1">
      <c r="B71" s="624" t="s">
        <v>67</v>
      </c>
      <c r="C71" s="620"/>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16100.804800000002</v>
      </c>
      <c r="E72" s="156">
        <f>'5.  2015-2020 LRAM'!Z572</f>
        <v>6370.346528</v>
      </c>
      <c r="F72" s="156">
        <f>'5.  2015-2020 LRAM'!AA572</f>
        <v>529.87996799999996</v>
      </c>
      <c r="G72" s="156">
        <f>'5.  2015-2020 LRAM'!AB572</f>
        <v>10771.208976</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33772.240272000003</v>
      </c>
      <c r="U72" s="152"/>
      <c r="V72" s="153"/>
    </row>
    <row r="73" spans="2:22" s="163" customFormat="1">
      <c r="B73" s="154" t="s">
        <v>226</v>
      </c>
      <c r="C73" s="155"/>
      <c r="D73" s="156">
        <v>-4216.1099999999997</v>
      </c>
      <c r="E73" s="156">
        <v>-1905.61</v>
      </c>
      <c r="F73" s="825">
        <v>-2444.4828000000002</v>
      </c>
      <c r="G73" s="825">
        <v>-9190.7898999999998</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-17756.992699999999</v>
      </c>
      <c r="S73" s="158"/>
      <c r="U73" s="152"/>
      <c r="V73" s="153"/>
    </row>
    <row r="74" spans="2:22" s="136" customFormat="1">
      <c r="B74" s="624" t="s">
        <v>67</v>
      </c>
      <c r="C74" s="620"/>
      <c r="D74" s="160"/>
      <c r="E74" s="160"/>
      <c r="F74" s="160"/>
      <c r="G74" s="160"/>
      <c r="H74" s="160"/>
      <c r="I74" s="160"/>
      <c r="J74" s="160"/>
      <c r="K74" s="161"/>
      <c r="L74" s="161"/>
      <c r="M74" s="161"/>
      <c r="N74" s="161"/>
      <c r="O74" s="161"/>
      <c r="P74" s="161"/>
      <c r="Q74" s="161"/>
      <c r="R74" s="162"/>
      <c r="U74" s="159"/>
      <c r="V74" s="153"/>
    </row>
    <row r="75" spans="2:22" s="163" customFormat="1">
      <c r="B75" s="154" t="s">
        <v>229</v>
      </c>
      <c r="C75" s="535"/>
      <c r="D75" s="156">
        <f>'5.  2015-2020 LRAM'!Y756</f>
        <v>8275.5119999999988</v>
      </c>
      <c r="E75" s="156">
        <f>'5.  2015-2020 LRAM'!Z756</f>
        <v>6468.3344959999995</v>
      </c>
      <c r="F75" s="156">
        <f>'5.  2015-2020 LRAM'!AA756</f>
        <v>535.86998399999993</v>
      </c>
      <c r="G75" s="156">
        <f>'5.  2015-2020 LRAM'!AB756</f>
        <v>10893.084048000001</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26172.800528</v>
      </c>
      <c r="U75" s="152"/>
      <c r="V75" s="153"/>
    </row>
    <row r="76" spans="2:22" s="163" customFormat="1" ht="16.5" customHeight="1">
      <c r="B76" s="154" t="s">
        <v>228</v>
      </c>
      <c r="C76" s="155"/>
      <c r="D76" s="156">
        <v>-2438.23</v>
      </c>
      <c r="E76" s="156">
        <v>-1905.61</v>
      </c>
      <c r="F76" s="826">
        <v>-2472.1163999999999</v>
      </c>
      <c r="G76" s="826">
        <v>-9294.7826999999997</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-16110.739099999999</v>
      </c>
      <c r="S76" s="158"/>
      <c r="U76" s="152"/>
      <c r="V76" s="153"/>
    </row>
    <row r="77" spans="2:22" s="136" customFormat="1">
      <c r="B77" s="624" t="s">
        <v>67</v>
      </c>
      <c r="C77" s="620"/>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c r="B80" s="624" t="s">
        <v>67</v>
      </c>
      <c r="C80" s="620"/>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4" t="s">
        <v>67</v>
      </c>
      <c r="C83" s="620"/>
      <c r="D83" s="160"/>
      <c r="E83" s="160"/>
      <c r="F83" s="160"/>
      <c r="G83" s="160"/>
      <c r="H83" s="160"/>
      <c r="I83" s="160"/>
      <c r="J83" s="160"/>
      <c r="K83" s="161"/>
      <c r="L83" s="161"/>
      <c r="M83" s="161"/>
      <c r="N83" s="161"/>
      <c r="O83" s="161"/>
      <c r="P83" s="161"/>
      <c r="Q83" s="161"/>
      <c r="R83" s="162"/>
      <c r="U83" s="159"/>
      <c r="V83" s="153"/>
    </row>
    <row r="84" spans="2:22" s="17" customFormat="1" ht="20.25" customHeight="1">
      <c r="B84" s="621" t="s">
        <v>43</v>
      </c>
      <c r="C84" s="620"/>
      <c r="D84" s="678">
        <f>'6.  Carrying Charges'!I237</f>
        <v>1416.6566985156262</v>
      </c>
      <c r="E84" s="678">
        <f>'6.  Carrying Charges'!J237</f>
        <v>995.36901084077954</v>
      </c>
      <c r="F84" s="678">
        <f>'6.  Carrying Charges'!K237</f>
        <v>-861.34746608029945</v>
      </c>
      <c r="G84" s="678">
        <f>'6.  Carrying Charges'!L237</f>
        <v>1755.4511579336418</v>
      </c>
      <c r="H84" s="678">
        <f>'6.  Carrying Charges'!M237</f>
        <v>0</v>
      </c>
      <c r="I84" s="678">
        <f>'6.  Carrying Charges'!N237</f>
        <v>0</v>
      </c>
      <c r="J84" s="678">
        <f>'6.  Carrying Charges'!O237</f>
        <v>0</v>
      </c>
      <c r="K84" s="678">
        <f>'6.  Carrying Charges'!P237</f>
        <v>0</v>
      </c>
      <c r="L84" s="678">
        <f>'6.  Carrying Charges'!Q237</f>
        <v>0</v>
      </c>
      <c r="M84" s="678">
        <f>'6.  Carrying Charges'!R237</f>
        <v>0</v>
      </c>
      <c r="N84" s="678">
        <f>'6.  Carrying Charges'!S237</f>
        <v>0</v>
      </c>
      <c r="O84" s="678">
        <f>'6.  Carrying Charges'!T237</f>
        <v>0</v>
      </c>
      <c r="P84" s="678">
        <f>'6.  Carrying Charges'!U237</f>
        <v>0</v>
      </c>
      <c r="Q84" s="678">
        <f>'6.  Carrying Charges'!V237</f>
        <v>0</v>
      </c>
      <c r="R84" s="679">
        <f>SUM(D84:Q84)</f>
        <v>3306.1294012097483</v>
      </c>
      <c r="U84" s="152"/>
      <c r="V84" s="153"/>
    </row>
    <row r="85" spans="2:22" s="163" customFormat="1" ht="21.75" customHeight="1">
      <c r="B85" s="622" t="s">
        <v>240</v>
      </c>
      <c r="C85" s="623"/>
      <c r="D85" s="622">
        <f>SUM(D54:D80)+D84</f>
        <v>24327.816198515629</v>
      </c>
      <c r="E85" s="622">
        <f t="shared" ref="E85:Q85" si="2">SUM(E54:E80)+E84</f>
        <v>15476.024434840776</v>
      </c>
      <c r="F85" s="622">
        <f t="shared" si="2"/>
        <v>-12133.821066080298</v>
      </c>
      <c r="G85" s="622">
        <f t="shared" si="2"/>
        <v>20538.282593933651</v>
      </c>
      <c r="H85" s="622">
        <f t="shared" si="2"/>
        <v>0</v>
      </c>
      <c r="I85" s="622">
        <f t="shared" si="2"/>
        <v>0</v>
      </c>
      <c r="J85" s="622">
        <f t="shared" si="2"/>
        <v>0</v>
      </c>
      <c r="K85" s="622">
        <f t="shared" si="2"/>
        <v>0</v>
      </c>
      <c r="L85" s="622">
        <f t="shared" si="2"/>
        <v>0</v>
      </c>
      <c r="M85" s="622">
        <f t="shared" si="2"/>
        <v>0</v>
      </c>
      <c r="N85" s="622">
        <f t="shared" si="2"/>
        <v>0</v>
      </c>
      <c r="O85" s="622">
        <f t="shared" si="2"/>
        <v>0</v>
      </c>
      <c r="P85" s="622">
        <f t="shared" si="2"/>
        <v>0</v>
      </c>
      <c r="Q85" s="622">
        <f t="shared" si="2"/>
        <v>0</v>
      </c>
      <c r="R85" s="622">
        <f>SUM(R54:R80)+R84</f>
        <v>48208.302161209765</v>
      </c>
      <c r="U85" s="152"/>
      <c r="V85" s="153"/>
    </row>
    <row r="86" spans="2:22" ht="20.25" customHeight="1">
      <c r="B86" s="453" t="s">
        <v>537</v>
      </c>
      <c r="C86" s="601"/>
      <c r="D86" s="600"/>
      <c r="E86" s="600"/>
      <c r="F86" s="600"/>
      <c r="G86" s="600"/>
      <c r="H86" s="600"/>
      <c r="I86" s="600"/>
      <c r="J86" s="600"/>
      <c r="K86" s="600"/>
      <c r="L86" s="600"/>
      <c r="M86" s="600"/>
      <c r="N86" s="600"/>
      <c r="O86" s="600"/>
      <c r="P86" s="600"/>
      <c r="Q86" s="600"/>
      <c r="R86" s="600"/>
      <c r="V86" s="13"/>
    </row>
    <row r="87" spans="2:22" ht="20.25" customHeight="1">
      <c r="B87" s="619"/>
      <c r="C87" s="66"/>
      <c r="E87" s="9"/>
      <c r="V87" s="13"/>
    </row>
    <row r="88" spans="2:22" ht="14.4">
      <c r="E88" s="9"/>
    </row>
    <row r="89" spans="2:22" ht="21" hidden="1" customHeight="1">
      <c r="B89" s="118" t="s">
        <v>538</v>
      </c>
      <c r="F89" s="588"/>
    </row>
    <row r="90" spans="2:22" s="548" customFormat="1" ht="27.75" hidden="1" customHeight="1">
      <c r="B90" s="569" t="s">
        <v>558</v>
      </c>
      <c r="C90" s="565"/>
      <c r="D90" s="565"/>
      <c r="E90" s="572"/>
      <c r="F90" s="565"/>
      <c r="G90" s="565"/>
      <c r="H90" s="565"/>
      <c r="I90" s="565"/>
      <c r="J90" s="565"/>
      <c r="T90" s="549"/>
      <c r="U90" s="549"/>
    </row>
    <row r="91" spans="2:22" ht="11.25" hidden="1" customHeight="1">
      <c r="B91" s="110"/>
    </row>
    <row r="92" spans="2:22" s="561" customFormat="1" ht="25.5" hidden="1" customHeight="1">
      <c r="B92" s="563"/>
      <c r="C92" s="559">
        <v>2011</v>
      </c>
      <c r="D92" s="559">
        <v>2012</v>
      </c>
      <c r="E92" s="559">
        <v>2013</v>
      </c>
      <c r="F92" s="559">
        <v>2014</v>
      </c>
      <c r="G92" s="559">
        <v>2015</v>
      </c>
      <c r="H92" s="559">
        <v>2016</v>
      </c>
      <c r="I92" s="559">
        <v>2017</v>
      </c>
      <c r="J92" s="559">
        <v>2018</v>
      </c>
      <c r="K92" s="559">
        <v>2019</v>
      </c>
      <c r="L92" s="559">
        <v>2020</v>
      </c>
      <c r="M92" s="560" t="s">
        <v>26</v>
      </c>
      <c r="T92" s="562"/>
      <c r="U92" s="562"/>
    </row>
    <row r="93" spans="2:22" s="90" customFormat="1" ht="23.25" hidden="1" customHeight="1">
      <c r="B93" s="198">
        <v>2011</v>
      </c>
      <c r="C93" s="554">
        <f>'4.  2011-2014 LRAM'!AM131</f>
        <v>0</v>
      </c>
      <c r="D93" s="555">
        <f>SUM('4.  2011-2014 LRAM'!Y259:AL259)</f>
        <v>0</v>
      </c>
      <c r="E93" s="555">
        <f>SUM('4.  2011-2014 LRAM'!Y388:AL388)</f>
        <v>0</v>
      </c>
      <c r="F93" s="556">
        <f>SUM('4.  2011-2014 LRAM'!Y517:AL517)</f>
        <v>0</v>
      </c>
      <c r="G93" s="556">
        <f>SUM('5.  2015-2020 LRAM'!Y199:AL199)</f>
        <v>0</v>
      </c>
      <c r="H93" s="555">
        <f>SUM('5.  2015-2020 LRAM'!Y382:AL382)</f>
        <v>0</v>
      </c>
      <c r="I93" s="556">
        <f>SUM('5.  2015-2020 LRAM'!Y565:AL565)</f>
        <v>0</v>
      </c>
      <c r="J93" s="555">
        <f>SUM('5.  2015-2020 LRAM'!Y748:AL748)</f>
        <v>0</v>
      </c>
      <c r="K93" s="555">
        <f>SUM('5.  2015-2020 LRAM'!Y931:AL931)</f>
        <v>0</v>
      </c>
      <c r="L93" s="555">
        <f>SUM('5.  2015-2020 LRAM'!Y1114:AL1114)</f>
        <v>0</v>
      </c>
      <c r="M93" s="555">
        <f>SUM(C93:L93)</f>
        <v>0</v>
      </c>
      <c r="T93" s="197"/>
      <c r="U93" s="197"/>
    </row>
    <row r="94" spans="2:22" s="90" customFormat="1" ht="23.25" hidden="1" customHeight="1">
      <c r="B94" s="198">
        <v>2012</v>
      </c>
      <c r="C94" s="557"/>
      <c r="D94" s="556">
        <f>SUM('4.  2011-2014 LRAM'!Y260:AL260)</f>
        <v>0</v>
      </c>
      <c r="E94" s="555">
        <f>SUM('4.  2011-2014 LRAM'!Y389:AL389)</f>
        <v>0</v>
      </c>
      <c r="F94" s="556">
        <f>SUM('4.  2011-2014 LRAM'!Y518:AL518)</f>
        <v>0</v>
      </c>
      <c r="G94" s="556">
        <f>SUM('5.  2015-2020 LRAM'!Y200:AL200)</f>
        <v>0</v>
      </c>
      <c r="H94" s="555">
        <f>SUM('5.  2015-2020 LRAM'!Y383:AL383)</f>
        <v>0</v>
      </c>
      <c r="I94" s="556">
        <f>SUM('5.  2015-2020 LRAM'!Y566:AL566)</f>
        <v>0</v>
      </c>
      <c r="J94" s="555">
        <f>SUM('5.  2015-2020 LRAM'!Y749:AL749)</f>
        <v>0</v>
      </c>
      <c r="K94" s="555">
        <f>SUM('5.  2015-2020 LRAM'!Y932:AL932)</f>
        <v>0</v>
      </c>
      <c r="L94" s="555">
        <f>SUM('5.  2015-2020 LRAM'!Y1115:AL1115)</f>
        <v>0</v>
      </c>
      <c r="M94" s="555">
        <f>SUM(D94:L94)</f>
        <v>0</v>
      </c>
      <c r="T94" s="197"/>
      <c r="U94" s="197"/>
    </row>
    <row r="95" spans="2:22" s="90" customFormat="1" ht="23.25" hidden="1" customHeight="1">
      <c r="B95" s="198">
        <v>2013</v>
      </c>
      <c r="C95" s="558"/>
      <c r="D95" s="558"/>
      <c r="E95" s="556">
        <f>SUM('4.  2011-2014 LRAM'!Y390:AL390)</f>
        <v>10607.795680000001</v>
      </c>
      <c r="F95" s="556">
        <f>SUM('4.  2011-2014 LRAM'!Y519:AL519)</f>
        <v>13333.388298000002</v>
      </c>
      <c r="G95" s="556">
        <f>SUM('5.  2015-2020 LRAM'!Y201:AL201)</f>
        <v>14820.207226000002</v>
      </c>
      <c r="H95" s="555">
        <f>SUM('5.  2015-2020 LRAM'!Y384:AL384)</f>
        <v>14155.909852000001</v>
      </c>
      <c r="I95" s="556">
        <f>SUM('5.  2015-2020 LRAM'!Y567:AL567)</f>
        <v>12632.527271999999</v>
      </c>
      <c r="J95" s="555">
        <f>SUM('5.  2015-2020 LRAM'!Y750:AL750)</f>
        <v>12411.583904000001</v>
      </c>
      <c r="K95" s="555">
        <f>SUM('5.  2015-2020 LRAM'!Y933:AL933)</f>
        <v>0</v>
      </c>
      <c r="L95" s="555">
        <f>SUM('5.  2015-2020 LRAM'!Y1116:AL1116)</f>
        <v>0</v>
      </c>
      <c r="M95" s="555">
        <f>SUM(C95:L95)</f>
        <v>77961.412232000002</v>
      </c>
      <c r="T95" s="197"/>
      <c r="U95" s="197"/>
    </row>
    <row r="96" spans="2:22" s="90" customFormat="1" ht="23.25" hidden="1" customHeight="1">
      <c r="B96" s="198">
        <v>2014</v>
      </c>
      <c r="C96" s="558"/>
      <c r="D96" s="558"/>
      <c r="E96" s="558"/>
      <c r="F96" s="556">
        <f>SUM('4.  2011-2014 LRAM'!Y520:AL520)</f>
        <v>3334.7727</v>
      </c>
      <c r="G96" s="556">
        <f>SUM('5.  2015-2020 LRAM'!Y202:AL202)</f>
        <v>3555.5673000000002</v>
      </c>
      <c r="H96" s="555">
        <f>SUM('5.  2015-2020 LRAM'!Y385:AL385)</f>
        <v>2978.4157</v>
      </c>
      <c r="I96" s="556">
        <f>SUM('5.  2015-2020 LRAM'!Y568:AL568)</f>
        <v>2196.4998999999998</v>
      </c>
      <c r="J96" s="555">
        <f>SUM('5.  2015-2020 LRAM'!Y751:AL751)</f>
        <v>1408.3879999999999</v>
      </c>
      <c r="K96" s="555">
        <f>SUM('5.  2015-2020 LRAM'!Y934:AL934)</f>
        <v>0</v>
      </c>
      <c r="L96" s="555">
        <f>SUM('5.  2015-2020 LRAM'!Y1117:AL1117)</f>
        <v>0</v>
      </c>
      <c r="M96" s="555">
        <f>SUM(F96:L96)</f>
        <v>13473.643599999999</v>
      </c>
      <c r="T96" s="197"/>
      <c r="U96" s="197"/>
    </row>
    <row r="97" spans="2:21" s="90" customFormat="1" ht="23.25" hidden="1" customHeight="1">
      <c r="B97" s="198">
        <v>2015</v>
      </c>
      <c r="C97" s="558"/>
      <c r="D97" s="558"/>
      <c r="E97" s="558"/>
      <c r="F97" s="558"/>
      <c r="G97" s="556">
        <f>SUM('5.  2015-2020 LRAM'!Y203:AL203)</f>
        <v>3537.1260000000002</v>
      </c>
      <c r="H97" s="555">
        <f>SUM('5.  2015-2020 LRAM'!Y386:AL386)</f>
        <v>3132.5670999999998</v>
      </c>
      <c r="I97" s="556">
        <f>SUM('5.  2015-2020 LRAM'!Y569:AL569)</f>
        <v>2448.2121000000002</v>
      </c>
      <c r="J97" s="555">
        <f>SUM('5.  2015-2020 LRAM'!Y752:AL752)</f>
        <v>1742.98</v>
      </c>
      <c r="K97" s="555">
        <f>SUM('5.  2015-2020 LRAM'!Y935:AL935)</f>
        <v>0</v>
      </c>
      <c r="L97" s="555">
        <f>SUM('5.  2015-2020 LRAM'!Y1118:AL1118)</f>
        <v>0</v>
      </c>
      <c r="M97" s="555">
        <f>SUM(G97:L97)</f>
        <v>10860.885200000001</v>
      </c>
      <c r="T97" s="197"/>
      <c r="U97" s="197"/>
    </row>
    <row r="98" spans="2:21" s="90" customFormat="1" ht="23.25" hidden="1" customHeight="1">
      <c r="B98" s="198">
        <v>2016</v>
      </c>
      <c r="C98" s="558"/>
      <c r="D98" s="558"/>
      <c r="E98" s="558"/>
      <c r="F98" s="558"/>
      <c r="G98" s="558"/>
      <c r="H98" s="555">
        <f>SUM('5.  2015-2020 LRAM'!Y387:AL387)</f>
        <v>7084.566804000001</v>
      </c>
      <c r="I98" s="556">
        <f>SUM('5.  2015-2020 LRAM'!Y570:AL570)</f>
        <v>5348.327972</v>
      </c>
      <c r="J98" s="555">
        <f>SUM('5.  2015-2020 LRAM'!Y753:AL753)</f>
        <v>3562.1000639999997</v>
      </c>
      <c r="K98" s="555">
        <f>SUM('5.  2015-2020 LRAM'!Y936:AL936)</f>
        <v>0</v>
      </c>
      <c r="L98" s="555">
        <f>SUM('5.  2015-2020 LRAM'!Y1119:AL1119)</f>
        <v>0</v>
      </c>
      <c r="M98" s="555">
        <f>SUM(H98:L98)</f>
        <v>15994.994840000001</v>
      </c>
      <c r="T98" s="197"/>
      <c r="U98" s="197"/>
    </row>
    <row r="99" spans="2:21" s="90" customFormat="1" ht="23.25" hidden="1" customHeight="1">
      <c r="B99" s="198">
        <v>2017</v>
      </c>
      <c r="C99" s="558"/>
      <c r="D99" s="558"/>
      <c r="E99" s="558"/>
      <c r="F99" s="558"/>
      <c r="G99" s="558"/>
      <c r="H99" s="558"/>
      <c r="I99" s="555">
        <f>SUM('5.  2015-2020 LRAM'!Y571:AL571)</f>
        <v>11146.673028000001</v>
      </c>
      <c r="J99" s="555">
        <f>SUM('5.  2015-2020 LRAM'!Y754:AL754)</f>
        <v>7047.7485599999991</v>
      </c>
      <c r="K99" s="555">
        <f>SUM('5.  2015-2020 LRAM'!Y937:AL937)</f>
        <v>0</v>
      </c>
      <c r="L99" s="555">
        <f>SUM('5.  2015-2020 LRAM'!Y1120:AL1120)</f>
        <v>0</v>
      </c>
      <c r="M99" s="555">
        <f>SUM(I99:L99)</f>
        <v>18194.421588000001</v>
      </c>
      <c r="T99" s="197"/>
      <c r="U99" s="197"/>
    </row>
    <row r="100" spans="2:21" s="90" customFormat="1" ht="23.25" hidden="1" customHeight="1">
      <c r="B100" s="198">
        <v>2018</v>
      </c>
      <c r="C100" s="558"/>
      <c r="D100" s="558"/>
      <c r="E100" s="558"/>
      <c r="F100" s="558"/>
      <c r="G100" s="558"/>
      <c r="H100" s="558"/>
      <c r="I100" s="558"/>
      <c r="J100" s="555">
        <f>SUM('5.  2015-2020 LRAM'!Y755:AL755)</f>
        <v>0</v>
      </c>
      <c r="K100" s="555">
        <f>SUM('5.  2015-2020 LRAM'!Y938:AL938)</f>
        <v>0</v>
      </c>
      <c r="L100" s="555">
        <f>SUM('5.  2015-2020 LRAM'!Y1121:AL1121)</f>
        <v>0</v>
      </c>
      <c r="M100" s="555">
        <f>SUM(J100:L100)</f>
        <v>0</v>
      </c>
      <c r="T100" s="197"/>
      <c r="U100" s="197"/>
    </row>
    <row r="101" spans="2:21" s="90" customFormat="1" ht="23.25" hidden="1" customHeight="1">
      <c r="B101" s="198">
        <v>2019</v>
      </c>
      <c r="C101" s="558"/>
      <c r="D101" s="558"/>
      <c r="E101" s="558"/>
      <c r="F101" s="558"/>
      <c r="G101" s="558"/>
      <c r="H101" s="558"/>
      <c r="I101" s="558"/>
      <c r="J101" s="558"/>
      <c r="K101" s="555">
        <f>SUM('5.  2015-2020 LRAM'!Y939:AL939)</f>
        <v>0</v>
      </c>
      <c r="L101" s="555">
        <f>SUM('5.  2015-2020 LRAM'!Y1122:AL1122)</f>
        <v>0</v>
      </c>
      <c r="M101" s="555">
        <f>SUM(K101:L101)</f>
        <v>0</v>
      </c>
      <c r="T101" s="197"/>
      <c r="U101" s="197"/>
    </row>
    <row r="102" spans="2:21" s="90" customFormat="1" ht="23.25" hidden="1" customHeight="1">
      <c r="B102" s="198">
        <v>2020</v>
      </c>
      <c r="C102" s="558"/>
      <c r="D102" s="558"/>
      <c r="E102" s="558"/>
      <c r="F102" s="558"/>
      <c r="G102" s="558"/>
      <c r="H102" s="558"/>
      <c r="I102" s="558"/>
      <c r="J102" s="558"/>
      <c r="K102" s="558"/>
      <c r="L102" s="557">
        <f>SUM('5.  2015-2020 LRAM'!Y1123:AL1123)</f>
        <v>0</v>
      </c>
      <c r="M102" s="557">
        <f>L102</f>
        <v>0</v>
      </c>
      <c r="T102" s="197"/>
      <c r="U102" s="197"/>
    </row>
    <row r="103" spans="2:21" s="196" customFormat="1" ht="24" hidden="1" customHeight="1">
      <c r="B103" s="570" t="s">
        <v>520</v>
      </c>
      <c r="C103" s="554">
        <f>C93</f>
        <v>0</v>
      </c>
      <c r="D103" s="555">
        <f>D93+D94</f>
        <v>0</v>
      </c>
      <c r="E103" s="555">
        <f>E93+E94+E95</f>
        <v>10607.795680000001</v>
      </c>
      <c r="F103" s="555">
        <f>F93+F94+F95+F96</f>
        <v>16668.160998000003</v>
      </c>
      <c r="G103" s="555">
        <f>G93+G94+G95+G96+G97</f>
        <v>21912.900526000001</v>
      </c>
      <c r="H103" s="555">
        <f>H93+H94+H95+H96+H97+H98</f>
        <v>27351.459456000004</v>
      </c>
      <c r="I103" s="555">
        <f>I93+I94+I95+I96+I97+I98+I99</f>
        <v>33772.240271999995</v>
      </c>
      <c r="J103" s="555">
        <f>J93+J94+J95+J96+J97+J98+J99+J100</f>
        <v>26172.800528</v>
      </c>
      <c r="K103" s="555">
        <f>K93+K94+K95+K96+K97+K98+K99+K100+K101</f>
        <v>0</v>
      </c>
      <c r="L103" s="555">
        <f>SUM(L93:L102)</f>
        <v>0</v>
      </c>
      <c r="M103" s="555">
        <f>SUM(M93:M102)</f>
        <v>136485.35746</v>
      </c>
      <c r="T103" s="199"/>
      <c r="U103" s="199"/>
    </row>
    <row r="104" spans="2:21" s="27" customFormat="1" ht="24.75" hidden="1" customHeight="1">
      <c r="B104" s="571" t="s">
        <v>519</v>
      </c>
      <c r="C104" s="553">
        <f>'4.  2011-2014 LRAM'!AM132</f>
        <v>0</v>
      </c>
      <c r="D104" s="553">
        <f>'4.  2011-2014 LRAM'!AM262</f>
        <v>0</v>
      </c>
      <c r="E104" s="553">
        <f>'4.  2011-2014 LRAM'!AM392</f>
        <v>0</v>
      </c>
      <c r="F104" s="553">
        <f>'4.  2011-2014 LRAM'!AM522</f>
        <v>0</v>
      </c>
      <c r="G104" s="553">
        <f>'5.  2015-2020 LRAM'!AM205</f>
        <v>0</v>
      </c>
      <c r="H104" s="553">
        <f>'5.  2015-2020 LRAM'!AM389</f>
        <v>0</v>
      </c>
      <c r="I104" s="553">
        <f>'5.  2015-2020 LRAM'!AM573</f>
        <v>0</v>
      </c>
      <c r="J104" s="553">
        <f>'5.  2015-2020 LRAM'!AM757</f>
        <v>0</v>
      </c>
      <c r="K104" s="553">
        <f>'5.  2015-2020 LRAM'!AM941</f>
        <v>0</v>
      </c>
      <c r="L104" s="553">
        <f>'5.  2015-2020 LRAM'!AM1125</f>
        <v>0</v>
      </c>
      <c r="M104" s="555">
        <f>SUM(C104:L104)</f>
        <v>0</v>
      </c>
      <c r="T104" s="89"/>
      <c r="U104" s="89"/>
    </row>
    <row r="105" spans="2:21" ht="24.75" hidden="1" customHeight="1">
      <c r="B105" s="571" t="s">
        <v>43</v>
      </c>
      <c r="C105" s="553">
        <f>'6.  Carrying Charges'!W27</f>
        <v>0</v>
      </c>
      <c r="D105" s="553">
        <f>'6.  Carrying Charges'!W42</f>
        <v>0</v>
      </c>
      <c r="E105" s="553">
        <f>'6.  Carrying Charges'!W57</f>
        <v>71.470023394000009</v>
      </c>
      <c r="F105" s="553">
        <f>'6.  Carrying Charges'!W72</f>
        <v>215.81416330652502</v>
      </c>
      <c r="G105" s="553">
        <f>'6.  Carrying Charges'!W87</f>
        <v>331.41693712288759</v>
      </c>
      <c r="H105" s="553">
        <f>'6.  Carrying Charges'!W102</f>
        <v>490.47738198672101</v>
      </c>
      <c r="I105" s="553">
        <f>'6.  Carrying Charges'!W117</f>
        <v>810.46532659222112</v>
      </c>
      <c r="J105" s="553">
        <f>'6.  Carrying Charges'!W132</f>
        <v>1551.5770006127461</v>
      </c>
      <c r="K105" s="553">
        <f>'6.  Carrying Charges'!W147</f>
        <v>2560.7533333937458</v>
      </c>
      <c r="L105" s="553">
        <f>'6.  Carrying Charges'!W162</f>
        <v>3178.158208843744</v>
      </c>
      <c r="M105" s="555">
        <f>SUM(C105:L105)</f>
        <v>9210.1323752525914</v>
      </c>
    </row>
    <row r="106" spans="2:21" ht="23.25" hidden="1" customHeight="1">
      <c r="B106" s="570" t="s">
        <v>26</v>
      </c>
      <c r="C106" s="553">
        <f>C103-C104+C105</f>
        <v>0</v>
      </c>
      <c r="D106" s="553">
        <f t="shared" ref="D106:J106" si="3">D103-D104+D105</f>
        <v>0</v>
      </c>
      <c r="E106" s="553">
        <f t="shared" si="3"/>
        <v>10679.265703394001</v>
      </c>
      <c r="F106" s="553">
        <f t="shared" si="3"/>
        <v>16883.975161306527</v>
      </c>
      <c r="G106" s="553">
        <f t="shared" si="3"/>
        <v>22244.31746312289</v>
      </c>
      <c r="H106" s="553">
        <f t="shared" si="3"/>
        <v>27841.936837986726</v>
      </c>
      <c r="I106" s="553">
        <f t="shared" si="3"/>
        <v>34582.70559859222</v>
      </c>
      <c r="J106" s="553">
        <f t="shared" si="3"/>
        <v>27724.377528612746</v>
      </c>
      <c r="K106" s="553">
        <f>K103-K104+K105</f>
        <v>2560.7533333937458</v>
      </c>
      <c r="L106" s="553">
        <f>L103-L104+L105</f>
        <v>3178.158208843744</v>
      </c>
      <c r="M106" s="553">
        <f>M103-M104+M105</f>
        <v>145695.48983525258</v>
      </c>
    </row>
    <row r="107" spans="2:21" hidden="1"/>
    <row r="108" spans="2:21">
      <c r="B108" s="588" t="s">
        <v>527</v>
      </c>
    </row>
  </sheetData>
  <mergeCells count="20">
    <mergeCell ref="B39:C39"/>
    <mergeCell ref="B40:C40"/>
    <mergeCell ref="B48:L48"/>
    <mergeCell ref="B49:L49"/>
    <mergeCell ref="B50:L50"/>
    <mergeCell ref="B41:C41"/>
    <mergeCell ref="B42:C42"/>
    <mergeCell ref="B43:C43"/>
    <mergeCell ref="B32:C32"/>
    <mergeCell ref="B33:C33"/>
    <mergeCell ref="B26:G26"/>
    <mergeCell ref="B28:C28"/>
    <mergeCell ref="B29:C29"/>
    <mergeCell ref="B30:C30"/>
    <mergeCell ref="B31:C31"/>
    <mergeCell ref="B37:C37"/>
    <mergeCell ref="B38:C38"/>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960120</xdr:colOff>
                    <xdr:row>53</xdr:row>
                    <xdr:rowOff>22860</xdr:rowOff>
                  </from>
                  <to>
                    <xdr:col>2</xdr:col>
                    <xdr:colOff>1379220</xdr:colOff>
                    <xdr:row>54</xdr:row>
                    <xdr:rowOff>160020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960120</xdr:colOff>
                    <xdr:row>56</xdr:row>
                    <xdr:rowOff>22860</xdr:rowOff>
                  </from>
                  <to>
                    <xdr:col>2</xdr:col>
                    <xdr:colOff>1379220</xdr:colOff>
                    <xdr:row>57</xdr:row>
                    <xdr:rowOff>160020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960120</xdr:colOff>
                    <xdr:row>59</xdr:row>
                    <xdr:rowOff>22860</xdr:rowOff>
                  </from>
                  <to>
                    <xdr:col>2</xdr:col>
                    <xdr:colOff>1379220</xdr:colOff>
                    <xdr:row>60</xdr:row>
                    <xdr:rowOff>160020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960120</xdr:colOff>
                    <xdr:row>62</xdr:row>
                    <xdr:rowOff>22860</xdr:rowOff>
                  </from>
                  <to>
                    <xdr:col>2</xdr:col>
                    <xdr:colOff>1379220</xdr:colOff>
                    <xdr:row>63</xdr:row>
                    <xdr:rowOff>160020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960120</xdr:colOff>
                    <xdr:row>65</xdr:row>
                    <xdr:rowOff>22860</xdr:rowOff>
                  </from>
                  <to>
                    <xdr:col>2</xdr:col>
                    <xdr:colOff>1379220</xdr:colOff>
                    <xdr:row>66</xdr:row>
                    <xdr:rowOff>160020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960120</xdr:colOff>
                    <xdr:row>68</xdr:row>
                    <xdr:rowOff>38100</xdr:rowOff>
                  </from>
                  <to>
                    <xdr:col>2</xdr:col>
                    <xdr:colOff>1379220</xdr:colOff>
                    <xdr:row>69</xdr:row>
                    <xdr:rowOff>175260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960120</xdr:colOff>
                    <xdr:row>71</xdr:row>
                    <xdr:rowOff>38100</xdr:rowOff>
                  </from>
                  <to>
                    <xdr:col>2</xdr:col>
                    <xdr:colOff>1379220</xdr:colOff>
                    <xdr:row>72</xdr:row>
                    <xdr:rowOff>175260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30480</xdr:rowOff>
                  </from>
                  <to>
                    <xdr:col>2</xdr:col>
                    <xdr:colOff>1371600</xdr:colOff>
                    <xdr:row>75</xdr:row>
                    <xdr:rowOff>175260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6" zoomScale="80" zoomScaleNormal="80" workbookViewId="0">
      <selection activeCell="G42" sqref="G42:H42"/>
    </sheetView>
  </sheetViews>
  <sheetFormatPr defaultColWidth="9.109375" defaultRowHeight="14.4"/>
  <cols>
    <col min="1" max="1" width="5.44140625" style="12" customWidth="1"/>
    <col min="2" max="2" width="27" style="12" customWidth="1"/>
    <col min="3" max="3" width="24.33203125" style="12" customWidth="1"/>
    <col min="4" max="4" width="23.44140625" style="12" customWidth="1"/>
    <col min="5" max="5" width="28.5546875" style="12" customWidth="1"/>
    <col min="6" max="6" width="43.88671875" style="12" customWidth="1"/>
    <col min="7" max="7" width="72.5546875" style="12" customWidth="1"/>
    <col min="8" max="16384" width="9.109375" style="12"/>
  </cols>
  <sheetData>
    <row r="13" spans="2:3" ht="15" thickBot="1"/>
    <row r="14" spans="2:3" ht="26.25" customHeight="1" thickBot="1">
      <c r="B14" s="537" t="s">
        <v>171</v>
      </c>
      <c r="C14" s="126" t="s">
        <v>175</v>
      </c>
    </row>
    <row r="15" spans="2:3" ht="26.25" customHeight="1" thickBot="1">
      <c r="C15" s="128" t="s">
        <v>406</v>
      </c>
    </row>
    <row r="16" spans="2:3" ht="27" customHeight="1" thickBot="1">
      <c r="C16" s="568" t="s">
        <v>552</v>
      </c>
    </row>
    <row r="19" spans="2:8" ht="15.6">
      <c r="B19" s="537" t="s">
        <v>613</v>
      </c>
    </row>
    <row r="20" spans="2:8" ht="13.5" customHeight="1"/>
    <row r="21" spans="2:8" ht="40.950000000000003" customHeight="1">
      <c r="B21" s="854" t="s">
        <v>676</v>
      </c>
      <c r="C21" s="854"/>
      <c r="D21" s="854"/>
      <c r="E21" s="854"/>
      <c r="F21" s="854"/>
      <c r="G21" s="854"/>
      <c r="H21" s="854"/>
    </row>
    <row r="23" spans="2:8" s="608" customFormat="1" ht="15.6">
      <c r="B23" s="618" t="s">
        <v>547</v>
      </c>
      <c r="C23" s="618" t="s">
        <v>562</v>
      </c>
      <c r="D23" s="618" t="s">
        <v>546</v>
      </c>
      <c r="E23" s="861" t="s">
        <v>34</v>
      </c>
      <c r="F23" s="862"/>
      <c r="G23" s="861" t="s">
        <v>545</v>
      </c>
      <c r="H23" s="862"/>
    </row>
    <row r="24" spans="2:8">
      <c r="B24" s="607">
        <v>1</v>
      </c>
      <c r="C24" s="643"/>
      <c r="D24" s="606"/>
      <c r="E24" s="859"/>
      <c r="F24" s="860"/>
      <c r="G24" s="863"/>
      <c r="H24" s="864"/>
    </row>
    <row r="25" spans="2:8">
      <c r="B25" s="607">
        <v>2</v>
      </c>
      <c r="C25" s="643"/>
      <c r="D25" s="606"/>
      <c r="E25" s="859"/>
      <c r="F25" s="860"/>
      <c r="G25" s="863"/>
      <c r="H25" s="864"/>
    </row>
    <row r="26" spans="2:8">
      <c r="B26" s="607">
        <v>3</v>
      </c>
      <c r="C26" s="643"/>
      <c r="D26" s="606"/>
      <c r="E26" s="859"/>
      <c r="F26" s="860"/>
      <c r="G26" s="863"/>
      <c r="H26" s="864"/>
    </row>
    <row r="27" spans="2:8">
      <c r="B27" s="607">
        <v>4</v>
      </c>
      <c r="C27" s="643"/>
      <c r="D27" s="606"/>
      <c r="E27" s="859"/>
      <c r="F27" s="860"/>
      <c r="G27" s="863"/>
      <c r="H27" s="864"/>
    </row>
    <row r="28" spans="2:8">
      <c r="B28" s="607">
        <v>5</v>
      </c>
      <c r="C28" s="643"/>
      <c r="D28" s="606"/>
      <c r="E28" s="859"/>
      <c r="F28" s="860"/>
      <c r="G28" s="863"/>
      <c r="H28" s="864"/>
    </row>
    <row r="29" spans="2:8">
      <c r="B29" s="607">
        <v>6</v>
      </c>
      <c r="C29" s="643"/>
      <c r="D29" s="606"/>
      <c r="E29" s="859"/>
      <c r="F29" s="860"/>
      <c r="G29" s="863"/>
      <c r="H29" s="864"/>
    </row>
    <row r="30" spans="2:8">
      <c r="B30" s="607">
        <v>7</v>
      </c>
      <c r="C30" s="643"/>
      <c r="D30" s="606"/>
      <c r="E30" s="859"/>
      <c r="F30" s="860"/>
      <c r="G30" s="863"/>
      <c r="H30" s="864"/>
    </row>
    <row r="31" spans="2:8">
      <c r="B31" s="607">
        <v>8</v>
      </c>
      <c r="C31" s="643"/>
      <c r="D31" s="606"/>
      <c r="E31" s="859"/>
      <c r="F31" s="860"/>
      <c r="G31" s="863"/>
      <c r="H31" s="864"/>
    </row>
    <row r="32" spans="2:8">
      <c r="B32" s="607">
        <v>9</v>
      </c>
      <c r="C32" s="643"/>
      <c r="D32" s="606"/>
      <c r="E32" s="859"/>
      <c r="F32" s="860"/>
      <c r="G32" s="863"/>
      <c r="H32" s="864"/>
    </row>
    <row r="33" spans="2:8">
      <c r="B33" s="607">
        <v>10</v>
      </c>
      <c r="C33" s="643"/>
      <c r="D33" s="606"/>
      <c r="E33" s="859"/>
      <c r="F33" s="860"/>
      <c r="G33" s="863"/>
      <c r="H33" s="864"/>
    </row>
    <row r="34" spans="2:8">
      <c r="B34" s="607" t="s">
        <v>480</v>
      </c>
      <c r="C34" s="643"/>
      <c r="D34" s="606"/>
      <c r="E34" s="859"/>
      <c r="F34" s="860"/>
      <c r="G34" s="863"/>
      <c r="H34" s="864"/>
    </row>
    <row r="36" spans="2:8" ht="30.75" customHeight="1">
      <c r="B36" s="537" t="s">
        <v>609</v>
      </c>
    </row>
    <row r="37" spans="2:8" ht="23.25" customHeight="1">
      <c r="B37" s="567" t="s">
        <v>614</v>
      </c>
      <c r="C37" s="604"/>
      <c r="D37" s="604"/>
      <c r="E37" s="604"/>
      <c r="F37" s="604"/>
      <c r="G37" s="604"/>
      <c r="H37" s="604"/>
    </row>
    <row r="39" spans="2:8" s="90" customFormat="1" ht="15.6">
      <c r="B39" s="618" t="s">
        <v>547</v>
      </c>
      <c r="C39" s="618" t="s">
        <v>562</v>
      </c>
      <c r="D39" s="618" t="s">
        <v>546</v>
      </c>
      <c r="E39" s="861" t="s">
        <v>34</v>
      </c>
      <c r="F39" s="862"/>
      <c r="G39" s="861" t="s">
        <v>545</v>
      </c>
      <c r="H39" s="862"/>
    </row>
    <row r="40" spans="2:8">
      <c r="B40" s="607">
        <v>1</v>
      </c>
      <c r="C40" s="643" t="s">
        <v>368</v>
      </c>
      <c r="D40" s="606" t="s">
        <v>790</v>
      </c>
      <c r="E40" s="859" t="s">
        <v>789</v>
      </c>
      <c r="F40" s="860"/>
      <c r="G40" s="863" t="s">
        <v>792</v>
      </c>
      <c r="H40" s="864"/>
    </row>
    <row r="41" spans="2:8">
      <c r="B41" s="607">
        <v>2</v>
      </c>
      <c r="C41" s="643" t="s">
        <v>369</v>
      </c>
      <c r="D41" s="606" t="s">
        <v>790</v>
      </c>
      <c r="E41" s="859" t="s">
        <v>791</v>
      </c>
      <c r="F41" s="860"/>
      <c r="G41" s="863" t="s">
        <v>792</v>
      </c>
      <c r="H41" s="864"/>
    </row>
    <row r="42" spans="2:8">
      <c r="B42" s="607">
        <v>3</v>
      </c>
      <c r="C42" s="643" t="s">
        <v>370</v>
      </c>
      <c r="D42" s="606" t="s">
        <v>794</v>
      </c>
      <c r="E42" s="859" t="s">
        <v>795</v>
      </c>
      <c r="F42" s="860"/>
      <c r="G42" s="859" t="s">
        <v>795</v>
      </c>
      <c r="H42" s="860"/>
    </row>
    <row r="43" spans="2:8">
      <c r="B43" s="607">
        <v>4</v>
      </c>
      <c r="C43" s="643" t="s">
        <v>170</v>
      </c>
      <c r="D43" s="606" t="s">
        <v>790</v>
      </c>
      <c r="E43" s="859" t="s">
        <v>793</v>
      </c>
      <c r="F43" s="860"/>
      <c r="G43" s="859" t="s">
        <v>793</v>
      </c>
      <c r="H43" s="860"/>
    </row>
    <row r="44" spans="2:8">
      <c r="B44" s="607">
        <v>5</v>
      </c>
      <c r="C44" s="643"/>
      <c r="D44" s="606"/>
      <c r="E44" s="859"/>
      <c r="F44" s="860"/>
      <c r="G44" s="863"/>
      <c r="H44" s="864"/>
    </row>
    <row r="45" spans="2:8">
      <c r="B45" s="607">
        <v>6</v>
      </c>
      <c r="C45" s="643"/>
      <c r="D45" s="606"/>
      <c r="E45" s="859"/>
      <c r="F45" s="860"/>
      <c r="G45" s="863"/>
      <c r="H45" s="864"/>
    </row>
    <row r="46" spans="2:8">
      <c r="B46" s="607">
        <v>7</v>
      </c>
      <c r="C46" s="643"/>
      <c r="D46" s="606"/>
      <c r="E46" s="859"/>
      <c r="F46" s="860"/>
      <c r="G46" s="863"/>
      <c r="H46" s="864"/>
    </row>
    <row r="47" spans="2:8">
      <c r="B47" s="607">
        <v>8</v>
      </c>
      <c r="C47" s="643"/>
      <c r="D47" s="606"/>
      <c r="E47" s="859"/>
      <c r="F47" s="860"/>
      <c r="G47" s="863"/>
      <c r="H47" s="864"/>
    </row>
    <row r="48" spans="2:8">
      <c r="B48" s="607">
        <v>9</v>
      </c>
      <c r="C48" s="643"/>
      <c r="D48" s="606"/>
      <c r="E48" s="859"/>
      <c r="F48" s="860"/>
      <c r="G48" s="863"/>
      <c r="H48" s="864"/>
    </row>
    <row r="49" spans="2:8">
      <c r="B49" s="607">
        <v>10</v>
      </c>
      <c r="C49" s="643"/>
      <c r="D49" s="606"/>
      <c r="E49" s="859"/>
      <c r="F49" s="860"/>
      <c r="G49" s="863"/>
      <c r="H49" s="864"/>
    </row>
    <row r="50" spans="2:8">
      <c r="B50" s="607" t="s">
        <v>480</v>
      </c>
      <c r="C50" s="643"/>
      <c r="D50" s="606"/>
      <c r="E50" s="859"/>
      <c r="F50" s="860"/>
      <c r="G50" s="863"/>
      <c r="H50" s="864"/>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8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F96"/>
  <sheetViews>
    <sheetView topLeftCell="A14" zoomScale="90" zoomScaleNormal="90" workbookViewId="0">
      <selection activeCell="F36" sqref="F36"/>
    </sheetView>
  </sheetViews>
  <sheetFormatPr defaultColWidth="9.109375" defaultRowHeight="14.4"/>
  <cols>
    <col min="1" max="1" width="5.33203125" style="12" customWidth="1"/>
    <col min="2" max="2" width="27.33203125" style="10" customWidth="1"/>
    <col min="3" max="3" width="23" style="10" customWidth="1"/>
    <col min="4" max="4" width="32.33203125" style="12" customWidth="1"/>
    <col min="5" max="5" width="26.33203125" style="12" customWidth="1"/>
    <col min="6" max="6" width="24" style="12" customWidth="1"/>
    <col min="7" max="7" width="21.44140625" style="12" customWidth="1"/>
    <col min="8" max="8" width="24.109375" style="12" customWidth="1"/>
    <col min="9" max="13" width="22.109375" style="12" customWidth="1"/>
    <col min="14" max="14" width="26" style="12" customWidth="1"/>
    <col min="15" max="16" width="22.109375" style="12" customWidth="1"/>
    <col min="17" max="17" width="16.33203125" style="12" customWidth="1"/>
    <col min="18" max="18" width="13.5546875" style="12" customWidth="1"/>
    <col min="19" max="19" width="13.88671875" style="12" customWidth="1"/>
    <col min="20" max="20" width="20" style="12" customWidth="1"/>
    <col min="21" max="21" width="10.109375" style="12" customWidth="1"/>
    <col min="22" max="30" width="14" style="12" customWidth="1"/>
    <col min="31" max="16384" width="9.109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8" t="s">
        <v>552</v>
      </c>
      <c r="P7" s="105"/>
      <c r="Q7" s="105"/>
    </row>
    <row r="8" spans="2:17" s="104" customFormat="1" ht="30" customHeight="1">
      <c r="D8" s="573"/>
      <c r="P8" s="105"/>
      <c r="Q8" s="105"/>
    </row>
    <row r="9" spans="2:17" s="2" customFormat="1" ht="24.75" customHeight="1">
      <c r="B9" s="118" t="s">
        <v>411</v>
      </c>
      <c r="C9" s="17"/>
      <c r="D9" s="455">
        <v>2014</v>
      </c>
    </row>
    <row r="10" spans="2:17" s="17" customFormat="1" ht="16.5" customHeight="1"/>
    <row r="11" spans="2:17" s="17" customFormat="1" ht="36.75" customHeight="1">
      <c r="B11" s="865" t="s">
        <v>753</v>
      </c>
      <c r="C11" s="865"/>
      <c r="D11" s="865"/>
      <c r="E11" s="865"/>
      <c r="F11" s="865"/>
      <c r="G11" s="865"/>
      <c r="H11" s="865"/>
      <c r="I11" s="865"/>
      <c r="J11" s="865"/>
      <c r="K11" s="865"/>
      <c r="L11" s="865"/>
      <c r="M11" s="865"/>
      <c r="N11" s="613"/>
      <c r="O11" s="613"/>
      <c r="P11" s="613"/>
      <c r="Q11" s="613"/>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GS&gt;50kW</v>
      </c>
      <c r="G13" s="243" t="str">
        <f>'1.  LRAMVA Summary'!G52</f>
        <v>Street Lighting</v>
      </c>
      <c r="H13" s="243" t="str">
        <f>'1.  LRAMVA Summary'!H52</f>
        <v>Unmetered Scattered Load</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7"/>
      <c r="D14" s="578" t="str">
        <f>'1.  LRAMVA Summary'!D53</f>
        <v>kWh</v>
      </c>
      <c r="E14" s="578" t="str">
        <f>'1.  LRAMVA Summary'!E53</f>
        <v>kWh</v>
      </c>
      <c r="F14" s="578" t="str">
        <f>'1.  LRAMVA Summary'!F53</f>
        <v>kw</v>
      </c>
      <c r="G14" s="578" t="str">
        <f>'1.  LRAMVA Summary'!G53</f>
        <v>kw</v>
      </c>
      <c r="H14" s="578" t="str">
        <f>'1.  LRAMVA Summary'!H53</f>
        <v>kWh</v>
      </c>
      <c r="I14" s="578">
        <f>'1.  LRAMVA Summary'!I53</f>
        <v>0</v>
      </c>
      <c r="J14" s="578">
        <f>'1.  LRAMVA Summary'!J53</f>
        <v>0</v>
      </c>
      <c r="K14" s="578">
        <f>'1.  LRAMVA Summary'!K53</f>
        <v>0</v>
      </c>
      <c r="L14" s="578">
        <f>'1.  LRAMVA Summary'!L53</f>
        <v>0</v>
      </c>
      <c r="M14" s="578">
        <f>'1.  LRAMVA Summary'!M53</f>
        <v>0</v>
      </c>
      <c r="N14" s="578">
        <f>'1.  LRAMVA Summary'!N53</f>
        <v>0</v>
      </c>
      <c r="O14" s="578">
        <f>'1.  LRAMVA Summary'!O53</f>
        <v>0</v>
      </c>
      <c r="P14" s="578">
        <f>'1.  LRAMVA Summary'!P53</f>
        <v>0</v>
      </c>
      <c r="Q14" s="579">
        <f>'1.  LRAMVA Summary'!Q53</f>
        <v>0</v>
      </c>
    </row>
    <row r="15" spans="2:17" s="456" customFormat="1" ht="15.75" customHeight="1">
      <c r="B15" s="461" t="s">
        <v>27</v>
      </c>
      <c r="C15" s="625">
        <f>SUM(D15:Q15)</f>
        <v>0</v>
      </c>
      <c r="D15" s="451"/>
      <c r="E15" s="451"/>
      <c r="F15" s="451"/>
      <c r="G15" s="451"/>
      <c r="H15" s="451"/>
      <c r="I15" s="451"/>
      <c r="J15" s="451"/>
      <c r="K15" s="451"/>
      <c r="L15" s="451"/>
      <c r="M15" s="451"/>
      <c r="N15" s="451"/>
      <c r="O15" s="451"/>
      <c r="P15" s="452"/>
      <c r="Q15" s="452"/>
    </row>
    <row r="16" spans="2:17" s="456" customFormat="1" ht="15.75" customHeight="1">
      <c r="B16" s="461" t="s">
        <v>28</v>
      </c>
      <c r="C16" s="625">
        <f>SUM(D16:Q16)</f>
        <v>0</v>
      </c>
      <c r="D16" s="450"/>
      <c r="E16" s="450"/>
      <c r="F16" s="450"/>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0</v>
      </c>
      <c r="E18" s="192">
        <f t="shared" si="0"/>
        <v>0</v>
      </c>
      <c r="F18" s="192">
        <f>IF(F14="kw",HLOOKUP(F14,F14:F16,3,FALSE),HLOOKUP(F14,F14:F16,2,FALSE))</f>
        <v>0</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670</v>
      </c>
      <c r="C20" s="453"/>
      <c r="D20" s="454"/>
    </row>
    <row r="21" spans="2:17" s="438" customFormat="1" ht="21" customHeight="1">
      <c r="B21" s="460" t="s">
        <v>366</v>
      </c>
      <c r="C21" s="453" t="s">
        <v>413</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2014</v>
      </c>
    </row>
    <row r="25" spans="2:17" s="2" customFormat="1" ht="15.75" customHeight="1">
      <c r="D25" s="20"/>
    </row>
    <row r="26" spans="2:17" s="2" customFormat="1" ht="42" customHeight="1">
      <c r="B26" s="865" t="s">
        <v>753</v>
      </c>
      <c r="C26" s="865"/>
      <c r="D26" s="865"/>
      <c r="E26" s="865"/>
      <c r="F26" s="865"/>
      <c r="G26" s="865"/>
      <c r="H26" s="865"/>
      <c r="I26" s="865"/>
      <c r="J26" s="865"/>
      <c r="K26" s="865"/>
      <c r="L26" s="865"/>
      <c r="M26" s="865"/>
      <c r="N26" s="613"/>
      <c r="O26" s="613"/>
      <c r="P26" s="613"/>
      <c r="Q26" s="613"/>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GS&gt;50kW</v>
      </c>
      <c r="G28" s="243" t="str">
        <f>'1.  LRAMVA Summary'!G52</f>
        <v>Street Lighting</v>
      </c>
      <c r="H28" s="243" t="str">
        <f>'1.  LRAMVA Summary'!H52</f>
        <v>Unmetered Scattered Load</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7"/>
      <c r="D29" s="578" t="str">
        <f>'1.  LRAMVA Summary'!D53</f>
        <v>kWh</v>
      </c>
      <c r="E29" s="578" t="str">
        <f>'1.  LRAMVA Summary'!E53</f>
        <v>kWh</v>
      </c>
      <c r="F29" s="578" t="str">
        <f>'1.  LRAMVA Summary'!F53</f>
        <v>kw</v>
      </c>
      <c r="G29" s="578" t="str">
        <f>'1.  LRAMVA Summary'!G53</f>
        <v>kw</v>
      </c>
      <c r="H29" s="578" t="str">
        <f>'1.  LRAMVA Summary'!H53</f>
        <v>kWh</v>
      </c>
      <c r="I29" s="578">
        <f>'1.  LRAMVA Summary'!I53</f>
        <v>0</v>
      </c>
      <c r="J29" s="578">
        <f>'1.  LRAMVA Summary'!J53</f>
        <v>0</v>
      </c>
      <c r="K29" s="578">
        <f>'1.  LRAMVA Summary'!K53</f>
        <v>0</v>
      </c>
      <c r="L29" s="578">
        <f>'1.  LRAMVA Summary'!L53</f>
        <v>0</v>
      </c>
      <c r="M29" s="578">
        <f>'1.  LRAMVA Summary'!M53</f>
        <v>0</v>
      </c>
      <c r="N29" s="578">
        <f>'1.  LRAMVA Summary'!N53</f>
        <v>0</v>
      </c>
      <c r="O29" s="578">
        <f>'1.  LRAMVA Summary'!O53</f>
        <v>0</v>
      </c>
      <c r="P29" s="578">
        <f>'1.  LRAMVA Summary'!P53</f>
        <v>0</v>
      </c>
      <c r="Q29" s="579">
        <f>'1.  LRAMVA Summary'!Q53</f>
        <v>0</v>
      </c>
    </row>
    <row r="30" spans="2:17" s="456" customFormat="1" ht="15.75" customHeight="1">
      <c r="B30" s="461" t="s">
        <v>27</v>
      </c>
      <c r="C30" s="625">
        <f>SUM(D30:Q30)</f>
        <v>1798705</v>
      </c>
      <c r="D30" s="462">
        <v>507965</v>
      </c>
      <c r="E30" s="462">
        <v>183232</v>
      </c>
      <c r="F30" s="462">
        <v>365183</v>
      </c>
      <c r="G30" s="462">
        <v>741653</v>
      </c>
      <c r="H30" s="462">
        <v>672</v>
      </c>
      <c r="I30" s="462"/>
      <c r="J30" s="462"/>
      <c r="K30" s="462"/>
      <c r="L30" s="462"/>
      <c r="M30" s="462"/>
      <c r="N30" s="462"/>
      <c r="O30" s="462"/>
      <c r="P30" s="462"/>
      <c r="Q30" s="452"/>
    </row>
    <row r="31" spans="2:17" s="463" customFormat="1" ht="15" customHeight="1">
      <c r="B31" s="461" t="s">
        <v>28</v>
      </c>
      <c r="C31" s="625">
        <f>SUM(D31:Q31)</f>
        <v>3040</v>
      </c>
      <c r="D31" s="450"/>
      <c r="E31" s="450"/>
      <c r="F31" s="450">
        <v>909</v>
      </c>
      <c r="G31" s="450">
        <v>2131</v>
      </c>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507965</v>
      </c>
      <c r="E33" s="192">
        <f>IF(E29="kw",HLOOKUP(E29,E29:E31,3,FALSE),HLOOKUP(E29,E29:E31,2,FALSE))</f>
        <v>183232</v>
      </c>
      <c r="F33" s="192">
        <f>IF(F29="kw",HLOOKUP(F29,F29:F31,3,FALSE),HLOOKUP(F29,F29:F31,2,FALSE))</f>
        <v>909</v>
      </c>
      <c r="G33" s="192">
        <f>IF(G29="kw",HLOOKUP(G29,G29:G31,3,FALSE),HLOOKUP(G29,G29:G31,2,FALSE))</f>
        <v>2131</v>
      </c>
      <c r="H33" s="192">
        <f t="shared" ref="H33:Q33" si="2">IF(H29="kw",HLOOKUP(H29,H29:H31,3,FALSE),HLOOKUP(H29,H29:H31,2,FALSE))</f>
        <v>672</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670</v>
      </c>
      <c r="C35" s="453"/>
      <c r="D35" s="454"/>
      <c r="E35" s="93"/>
      <c r="F35" s="93"/>
      <c r="G35" s="93"/>
      <c r="H35" s="93"/>
      <c r="I35" s="93"/>
      <c r="J35" s="93"/>
      <c r="K35" s="93"/>
      <c r="L35" s="93"/>
      <c r="M35" s="93"/>
      <c r="N35" s="93"/>
      <c r="O35" s="93"/>
      <c r="P35" s="93"/>
      <c r="Q35" s="93"/>
    </row>
    <row r="36" spans="2:32" s="438" customFormat="1" ht="21" customHeight="1">
      <c r="B36" s="460" t="s">
        <v>366</v>
      </c>
      <c r="C36" s="453" t="s">
        <v>413</v>
      </c>
      <c r="D36" s="454"/>
    </row>
    <row r="37" spans="2:32" s="17" customFormat="1" ht="15.75" customHeight="1">
      <c r="B37" s="166"/>
      <c r="C37" s="167"/>
      <c r="D37" s="163"/>
      <c r="R37" s="163"/>
    </row>
    <row r="38" spans="2:32" s="17" customFormat="1" ht="15.75" customHeight="1">
      <c r="B38" s="166"/>
      <c r="C38" s="166"/>
      <c r="D38" s="163"/>
      <c r="R38" s="163"/>
    </row>
    <row r="39" spans="2:32" s="20" customFormat="1" ht="15.6">
      <c r="B39" s="118" t="s">
        <v>453</v>
      </c>
      <c r="C39" s="35"/>
      <c r="D39" s="34"/>
      <c r="E39" s="39"/>
      <c r="F39" s="40"/>
    </row>
    <row r="40" spans="2:32" s="70" customFormat="1" ht="39" customHeight="1">
      <c r="B40" s="865" t="s">
        <v>607</v>
      </c>
      <c r="C40" s="865"/>
      <c r="D40" s="865"/>
      <c r="E40" s="865"/>
      <c r="F40" s="865"/>
      <c r="G40" s="865"/>
      <c r="H40" s="865"/>
      <c r="I40" s="865"/>
      <c r="J40" s="865"/>
      <c r="K40" s="865"/>
      <c r="L40" s="865"/>
      <c r="M40" s="865"/>
      <c r="N40" s="613"/>
      <c r="O40" s="613"/>
      <c r="P40" s="613"/>
      <c r="Q40" s="613"/>
    </row>
    <row r="41" spans="2:32" s="2" customFormat="1" ht="16.5" customHeight="1">
      <c r="B41" s="10"/>
      <c r="C41" s="10"/>
      <c r="D41" s="22"/>
      <c r="E41" s="20"/>
      <c r="F41" s="20"/>
      <c r="G41" s="20"/>
      <c r="R41" s="20"/>
    </row>
    <row r="42" spans="2:32" s="17" customFormat="1" ht="56.25" customHeight="1">
      <c r="B42" s="243" t="s">
        <v>234</v>
      </c>
      <c r="C42" s="243" t="s">
        <v>604</v>
      </c>
      <c r="D42" s="243" t="str">
        <f>'1.  LRAMVA Summary'!D52</f>
        <v>Residential</v>
      </c>
      <c r="E42" s="243" t="str">
        <f>'1.  LRAMVA Summary'!E52</f>
        <v>GS&lt;50 kW</v>
      </c>
      <c r="F42" s="243" t="str">
        <f>'1.  LRAMVA Summary'!F52</f>
        <v>GS&gt;50kW</v>
      </c>
      <c r="G42" s="243" t="str">
        <f>'1.  LRAMVA Summary'!G52</f>
        <v>Street Lighting</v>
      </c>
      <c r="H42" s="243" t="str">
        <f>'1.  LRAMVA Summary'!H52</f>
        <v>Unmetered Scattered Load</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0"/>
      <c r="C43" s="581"/>
      <c r="D43" s="582" t="str">
        <f>'1.  LRAMVA Summary'!D53</f>
        <v>kWh</v>
      </c>
      <c r="E43" s="582" t="str">
        <f>'1.  LRAMVA Summary'!E53</f>
        <v>kWh</v>
      </c>
      <c r="F43" s="582" t="str">
        <f>'1.  LRAMVA Summary'!F53</f>
        <v>kw</v>
      </c>
      <c r="G43" s="582" t="str">
        <f>'1.  LRAMVA Summary'!G53</f>
        <v>kw</v>
      </c>
      <c r="H43" s="582" t="str">
        <f>'1.  LRAMVA Summary'!H53</f>
        <v>kWh</v>
      </c>
      <c r="I43" s="582">
        <f>'1.  LRAMVA Summary'!I53</f>
        <v>0</v>
      </c>
      <c r="J43" s="582">
        <f>'1.  LRAMVA Summary'!J53</f>
        <v>0</v>
      </c>
      <c r="K43" s="582">
        <f>'1.  LRAMVA Summary'!K53</f>
        <v>0</v>
      </c>
      <c r="L43" s="582">
        <f>'1.  LRAMVA Summary'!L53</f>
        <v>0</v>
      </c>
      <c r="M43" s="582">
        <f>'1.  LRAMVA Summary'!M53</f>
        <v>0</v>
      </c>
      <c r="N43" s="582">
        <f>'1.  LRAMVA Summary'!N53</f>
        <v>0</v>
      </c>
      <c r="O43" s="582">
        <f>'1.  LRAMVA Summary'!O53</f>
        <v>0</v>
      </c>
      <c r="P43" s="582">
        <f>'1.  LRAMVA Summary'!P53</f>
        <v>0</v>
      </c>
      <c r="Q43" s="583">
        <f>'1.  LRAMVA Summary'!Q53</f>
        <v>0</v>
      </c>
      <c r="R43" s="169"/>
    </row>
    <row r="44" spans="2:32" s="17" customFormat="1" ht="15.6">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6">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6">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6">
      <c r="B47" s="171">
        <v>2014</v>
      </c>
      <c r="C47" s="534">
        <v>2014</v>
      </c>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6">
      <c r="B48" s="171">
        <v>2015</v>
      </c>
      <c r="C48" s="534">
        <v>2014</v>
      </c>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6">
      <c r="B49" s="171">
        <v>2016</v>
      </c>
      <c r="C49" s="534">
        <v>2014</v>
      </c>
      <c r="D49" s="190">
        <f t="shared" ref="D49:Q49" si="8">IF(ISBLANK($C$49),0,IF($C$49=$D$9,HLOOKUP(D43,D14:D18,5,FALSE),HLOOKUP(D43,D29:D33,5,FALSE)))</f>
        <v>0</v>
      </c>
      <c r="E49" s="190">
        <f t="shared" si="8"/>
        <v>0</v>
      </c>
      <c r="F49" s="190">
        <f t="shared" si="8"/>
        <v>0</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6">
      <c r="B50" s="171">
        <v>2017</v>
      </c>
      <c r="C50" s="534">
        <v>2014</v>
      </c>
      <c r="D50" s="190">
        <f t="shared" ref="D50:I50" si="9">IF(ISBLANK($C$50),0,IF($C$50=$D$9,HLOOKUP(D43,D14:D18,5,FALSE),HLOOKUP(D43,D29:D33,5,FALSE)))</f>
        <v>0</v>
      </c>
      <c r="E50" s="190">
        <f t="shared" si="9"/>
        <v>0</v>
      </c>
      <c r="F50" s="190">
        <f t="shared" si="9"/>
        <v>0</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6">
      <c r="B51" s="171">
        <v>2018</v>
      </c>
      <c r="C51" s="534">
        <v>2014</v>
      </c>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6">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6"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537</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9"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Z136"/>
  <sheetViews>
    <sheetView zoomScale="80" zoomScaleNormal="80" workbookViewId="0">
      <pane ySplit="14" topLeftCell="A15" activePane="bottomLeft" state="frozen"/>
      <selection pane="bottomLeft" activeCell="F26" sqref="F26"/>
    </sheetView>
  </sheetViews>
  <sheetFormatPr defaultColWidth="9.109375" defaultRowHeight="14.4" outlineLevelRow="1"/>
  <cols>
    <col min="1" max="1" width="6.5546875" style="4" customWidth="1"/>
    <col min="2" max="2" width="36.5546875" style="5" customWidth="1"/>
    <col min="3" max="3" width="16.88671875" style="78" customWidth="1"/>
    <col min="4" max="5" width="17.88671875" style="5" customWidth="1"/>
    <col min="6" max="6" width="18.5546875" style="5" customWidth="1"/>
    <col min="7" max="8" width="15.44140625" style="5" customWidth="1"/>
    <col min="9" max="9" width="17.33203125" style="5" customWidth="1"/>
    <col min="10" max="13" width="15.88671875" style="5" customWidth="1"/>
    <col min="14" max="14" width="18.88671875" style="5" customWidth="1"/>
    <col min="15" max="15" width="16.5546875" style="5" customWidth="1"/>
    <col min="16" max="16" width="17.109375" style="5" customWidth="1"/>
    <col min="17" max="16384" width="9.109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6" t="s">
        <v>171</v>
      </c>
      <c r="C4" s="85" t="s">
        <v>175</v>
      </c>
      <c r="D4" s="85"/>
      <c r="E4" s="49"/>
    </row>
    <row r="5" spans="1:26" s="18" customFormat="1" ht="26.25" hidden="1" customHeight="1" outlineLevel="1" thickBot="1">
      <c r="A5" s="4"/>
      <c r="B5" s="866"/>
      <c r="C5" s="86" t="s">
        <v>172</v>
      </c>
      <c r="D5" s="86"/>
      <c r="E5" s="49"/>
    </row>
    <row r="6" spans="1:26" ht="26.25" hidden="1" customHeight="1" outlineLevel="1" thickBot="1">
      <c r="B6" s="866"/>
      <c r="C6" s="872" t="s">
        <v>552</v>
      </c>
      <c r="D6" s="873"/>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528</v>
      </c>
      <c r="C8" s="593" t="s">
        <v>482</v>
      </c>
      <c r="D8" s="592"/>
      <c r="M8" s="6"/>
      <c r="N8" s="6"/>
      <c r="O8" s="6"/>
      <c r="P8" s="6"/>
      <c r="Q8" s="6"/>
      <c r="R8" s="6"/>
      <c r="S8" s="6"/>
      <c r="T8" s="6"/>
      <c r="U8" s="6"/>
      <c r="V8" s="6"/>
      <c r="W8" s="6"/>
      <c r="X8" s="6"/>
      <c r="Y8" s="6"/>
      <c r="Z8" s="6"/>
    </row>
    <row r="9" spans="1:26" s="18" customFormat="1" ht="19.5" hidden="1" customHeight="1" outlineLevel="1">
      <c r="A9" s="4"/>
      <c r="B9" s="540"/>
      <c r="C9" s="593" t="s">
        <v>529</v>
      </c>
      <c r="D9" s="592"/>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1"/>
    </row>
    <row r="12" spans="1:26" ht="58.5" customHeight="1">
      <c r="B12" s="874" t="s">
        <v>615</v>
      </c>
      <c r="C12" s="874"/>
      <c r="D12" s="874"/>
      <c r="E12" s="874"/>
      <c r="F12" s="874"/>
      <c r="G12" s="874"/>
      <c r="H12" s="874"/>
      <c r="I12" s="874"/>
      <c r="J12" s="874"/>
      <c r="K12" s="874"/>
      <c r="L12" s="874"/>
      <c r="M12" s="874"/>
      <c r="N12" s="874"/>
      <c r="O12" s="874"/>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2"/>
      <c r="C14" s="471" t="s">
        <v>41</v>
      </c>
      <c r="D14" s="472" t="s">
        <v>756</v>
      </c>
      <c r="E14" s="472" t="s">
        <v>757</v>
      </c>
      <c r="F14" s="472" t="s">
        <v>758</v>
      </c>
      <c r="G14" s="472" t="s">
        <v>759</v>
      </c>
      <c r="H14" s="472" t="s">
        <v>760</v>
      </c>
      <c r="I14" s="472" t="s">
        <v>761</v>
      </c>
      <c r="J14" s="472" t="s">
        <v>762</v>
      </c>
      <c r="K14" s="472" t="s">
        <v>763</v>
      </c>
      <c r="L14" s="472" t="s">
        <v>764</v>
      </c>
      <c r="M14" s="472" t="s">
        <v>765</v>
      </c>
      <c r="N14" s="472" t="s">
        <v>564</v>
      </c>
      <c r="O14" s="472" t="s">
        <v>565</v>
      </c>
      <c r="P14" s="7"/>
    </row>
    <row r="15" spans="1:26" s="7" customFormat="1" ht="18.75" customHeight="1">
      <c r="B15" s="473" t="s">
        <v>188</v>
      </c>
      <c r="C15" s="867"/>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560</v>
      </c>
      <c r="C16" s="868"/>
      <c r="D16" s="477">
        <v>4</v>
      </c>
      <c r="E16" s="477">
        <v>4</v>
      </c>
      <c r="F16" s="477">
        <v>4</v>
      </c>
      <c r="G16" s="477">
        <v>4</v>
      </c>
      <c r="H16" s="477">
        <v>4</v>
      </c>
      <c r="I16" s="477">
        <v>4</v>
      </c>
      <c r="J16" s="477">
        <v>4</v>
      </c>
      <c r="K16" s="477">
        <v>4</v>
      </c>
      <c r="L16" s="477">
        <v>4</v>
      </c>
      <c r="M16" s="477">
        <v>4</v>
      </c>
      <c r="N16" s="477"/>
      <c r="O16" s="478"/>
    </row>
    <row r="17" spans="1:15" s="111" customFormat="1" ht="17.25" customHeight="1">
      <c r="B17" s="479" t="s">
        <v>561</v>
      </c>
      <c r="C17" s="869"/>
      <c r="D17" s="112">
        <f>12-D16</f>
        <v>8</v>
      </c>
      <c r="E17" s="112">
        <f>12-E16</f>
        <v>8</v>
      </c>
      <c r="F17" s="112">
        <f t="shared" ref="F17:K17" si="0">12-F16</f>
        <v>8</v>
      </c>
      <c r="G17" s="112">
        <f t="shared" si="0"/>
        <v>8</v>
      </c>
      <c r="H17" s="112">
        <f t="shared" si="0"/>
        <v>8</v>
      </c>
      <c r="I17" s="112">
        <f t="shared" si="0"/>
        <v>8</v>
      </c>
      <c r="J17" s="112">
        <f t="shared" si="0"/>
        <v>8</v>
      </c>
      <c r="K17" s="112">
        <f t="shared" si="0"/>
        <v>8</v>
      </c>
      <c r="L17" s="112">
        <f t="shared" ref="L17:O17" si="1">12-L16</f>
        <v>8</v>
      </c>
      <c r="M17" s="112">
        <f t="shared" si="1"/>
        <v>8</v>
      </c>
      <c r="N17" s="112">
        <f t="shared" si="1"/>
        <v>12</v>
      </c>
      <c r="O17" s="113">
        <f t="shared" si="1"/>
        <v>12</v>
      </c>
    </row>
    <row r="18" spans="1:15" s="7" customFormat="1" ht="17.25" customHeight="1">
      <c r="B18" s="480" t="str">
        <f>'1.  LRAMVA Summary'!B29</f>
        <v>Residential</v>
      </c>
      <c r="C18" s="870" t="str">
        <f>'2. LRAMVA Threshold'!D43</f>
        <v>kWh</v>
      </c>
      <c r="D18" s="758">
        <v>8.6999999999999994E-3</v>
      </c>
      <c r="E18" s="758">
        <v>8.6999999999999994E-3</v>
      </c>
      <c r="F18" s="758">
        <v>8.8000000000000005E-3</v>
      </c>
      <c r="G18" s="758">
        <v>8.8000000000000005E-3</v>
      </c>
      <c r="H18" s="758">
        <v>1.3599999999999999E-2</v>
      </c>
      <c r="I18" s="758">
        <v>1.38E-2</v>
      </c>
      <c r="J18" s="758">
        <v>1.06E-2</v>
      </c>
      <c r="K18" s="758">
        <v>7.1999999999999998E-3</v>
      </c>
      <c r="L18" s="758">
        <v>3.5999999999999999E-3</v>
      </c>
      <c r="M18" s="46"/>
      <c r="N18" s="46"/>
      <c r="O18" s="69"/>
    </row>
    <row r="19" spans="1:15" s="7" customFormat="1" ht="15" customHeight="1" outlineLevel="1">
      <c r="B19" s="536" t="s">
        <v>512</v>
      </c>
      <c r="C19" s="868"/>
      <c r="D19" s="46"/>
      <c r="E19" s="46"/>
      <c r="F19" s="46"/>
      <c r="G19" s="46"/>
      <c r="H19" s="46"/>
      <c r="I19" s="46"/>
      <c r="J19" s="46"/>
      <c r="K19" s="46"/>
      <c r="L19" s="46"/>
      <c r="M19" s="46"/>
      <c r="N19" s="46"/>
      <c r="O19" s="69"/>
    </row>
    <row r="20" spans="1:15" s="7" customFormat="1" ht="15" customHeight="1" outlineLevel="1">
      <c r="B20" s="536" t="s">
        <v>513</v>
      </c>
      <c r="C20" s="868"/>
      <c r="D20" s="46"/>
      <c r="E20" s="46"/>
      <c r="F20" s="46"/>
      <c r="G20" s="46"/>
      <c r="H20" s="46"/>
      <c r="I20" s="46"/>
      <c r="J20" s="46"/>
      <c r="K20" s="46"/>
      <c r="L20" s="46"/>
      <c r="M20" s="46"/>
      <c r="N20" s="46"/>
      <c r="O20" s="69"/>
    </row>
    <row r="21" spans="1:15" s="7" customFormat="1" ht="15" customHeight="1" outlineLevel="1">
      <c r="B21" s="536" t="s">
        <v>490</v>
      </c>
      <c r="C21" s="868"/>
      <c r="D21" s="46"/>
      <c r="E21" s="46"/>
      <c r="F21" s="46"/>
      <c r="G21" s="46"/>
      <c r="H21" s="46"/>
      <c r="I21" s="46"/>
      <c r="J21" s="46"/>
      <c r="K21" s="46"/>
      <c r="L21" s="46"/>
      <c r="M21" s="46"/>
      <c r="N21" s="46"/>
      <c r="O21" s="69"/>
    </row>
    <row r="22" spans="1:15" s="7" customFormat="1" ht="14.25" customHeight="1">
      <c r="B22" s="536" t="s">
        <v>514</v>
      </c>
      <c r="C22" s="871"/>
      <c r="D22" s="65">
        <f>SUM(D18:D21)</f>
        <v>8.6999999999999994E-3</v>
      </c>
      <c r="E22" s="65">
        <f>SUM(E18:E21)</f>
        <v>8.6999999999999994E-3</v>
      </c>
      <c r="F22" s="65">
        <f>SUM(F18:F21)</f>
        <v>8.8000000000000005E-3</v>
      </c>
      <c r="G22" s="65">
        <f t="shared" ref="G22:N22" si="2">SUM(G18:G21)</f>
        <v>8.8000000000000005E-3</v>
      </c>
      <c r="H22" s="65">
        <f t="shared" si="2"/>
        <v>1.3599999999999999E-2</v>
      </c>
      <c r="I22" s="65">
        <f t="shared" si="2"/>
        <v>1.38E-2</v>
      </c>
      <c r="J22" s="65">
        <f t="shared" si="2"/>
        <v>1.06E-2</v>
      </c>
      <c r="K22" s="65">
        <f t="shared" si="2"/>
        <v>7.1999999999999998E-3</v>
      </c>
      <c r="L22" s="65">
        <f t="shared" si="2"/>
        <v>3.5999999999999999E-3</v>
      </c>
      <c r="M22" s="65">
        <f t="shared" si="2"/>
        <v>0</v>
      </c>
      <c r="N22" s="65">
        <f t="shared" si="2"/>
        <v>0</v>
      </c>
      <c r="O22" s="76"/>
    </row>
    <row r="23" spans="1:15" s="63" customFormat="1">
      <c r="A23" s="62"/>
      <c r="B23" s="492" t="s">
        <v>515</v>
      </c>
      <c r="C23" s="482"/>
      <c r="D23" s="483"/>
      <c r="E23" s="484">
        <f>ROUND(SUM(D22*E16+E22*E17)/12,4)</f>
        <v>8.6999999999999994E-3</v>
      </c>
      <c r="F23" s="484">
        <f>ROUND(SUM(E22*F16+F22*F17)/12,4)</f>
        <v>8.8000000000000005E-3</v>
      </c>
      <c r="G23" s="484">
        <f>ROUND(SUM(F22*G16+G22*G17)/12,4)</f>
        <v>8.8000000000000005E-3</v>
      </c>
      <c r="H23" s="484">
        <f>ROUND(SUM(G22*H16+H22*H17)/12,4)</f>
        <v>1.2E-2</v>
      </c>
      <c r="I23" s="484">
        <f>ROUND(SUM(H22*I16+I22*I17)/12,4)</f>
        <v>1.37E-2</v>
      </c>
      <c r="J23" s="484">
        <f t="shared" ref="J23:N23" si="3">ROUND(SUM(I22*J16+J22*J17)/12,4)</f>
        <v>1.17E-2</v>
      </c>
      <c r="K23" s="484">
        <f t="shared" si="3"/>
        <v>8.3000000000000001E-3</v>
      </c>
      <c r="L23" s="484">
        <f t="shared" si="3"/>
        <v>4.7999999999999996E-3</v>
      </c>
      <c r="M23" s="484">
        <f t="shared" si="3"/>
        <v>1.1999999999999999E-3</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3" t="str">
        <f>'1.  LRAMVA Summary'!B30</f>
        <v>GS&lt;50 kW</v>
      </c>
      <c r="C25" s="870" t="str">
        <f>'2. LRAMVA Threshold'!E43</f>
        <v>kWh</v>
      </c>
      <c r="D25" s="759">
        <v>6.4999999999999997E-3</v>
      </c>
      <c r="E25" s="759">
        <v>6.4999999999999997E-3</v>
      </c>
      <c r="F25" s="759">
        <v>6.6E-3</v>
      </c>
      <c r="G25" s="759">
        <v>6.6E-3</v>
      </c>
      <c r="H25" s="759">
        <v>9.7999999999999997E-3</v>
      </c>
      <c r="I25" s="759">
        <v>9.9000000000000008E-3</v>
      </c>
      <c r="J25" s="759">
        <v>1.06E-2</v>
      </c>
      <c r="K25" s="759">
        <v>1.03E-2</v>
      </c>
      <c r="L25" s="759">
        <v>1.04E-2</v>
      </c>
      <c r="M25" s="759">
        <v>1.0500000000000001E-2</v>
      </c>
      <c r="N25" s="46"/>
      <c r="O25" s="69"/>
    </row>
    <row r="26" spans="1:15" s="18" customFormat="1" outlineLevel="1">
      <c r="A26" s="4"/>
      <c r="B26" s="536" t="s">
        <v>512</v>
      </c>
      <c r="C26" s="868"/>
      <c r="D26" s="46"/>
      <c r="E26" s="46"/>
      <c r="F26" s="46"/>
      <c r="G26" s="46"/>
      <c r="H26" s="46"/>
      <c r="I26" s="46"/>
      <c r="J26" s="46"/>
      <c r="K26" s="46"/>
      <c r="L26" s="46"/>
      <c r="M26" s="46"/>
      <c r="N26" s="46"/>
      <c r="O26" s="69"/>
    </row>
    <row r="27" spans="1:15" s="18" customFormat="1" outlineLevel="1">
      <c r="A27" s="4"/>
      <c r="B27" s="536" t="s">
        <v>513</v>
      </c>
      <c r="C27" s="868"/>
      <c r="D27" s="46"/>
      <c r="E27" s="46"/>
      <c r="F27" s="46"/>
      <c r="G27" s="46"/>
      <c r="H27" s="46"/>
      <c r="I27" s="46"/>
      <c r="J27" s="46"/>
      <c r="K27" s="46"/>
      <c r="L27" s="46"/>
      <c r="M27" s="46"/>
      <c r="N27" s="46"/>
      <c r="O27" s="69"/>
    </row>
    <row r="28" spans="1:15" s="18" customFormat="1" outlineLevel="1">
      <c r="A28" s="4"/>
      <c r="B28" s="536" t="s">
        <v>490</v>
      </c>
      <c r="C28" s="868"/>
      <c r="D28" s="46"/>
      <c r="E28" s="46"/>
      <c r="F28" s="46"/>
      <c r="G28" s="46"/>
      <c r="H28" s="46"/>
      <c r="I28" s="46"/>
      <c r="J28" s="46"/>
      <c r="K28" s="46"/>
      <c r="L28" s="46"/>
      <c r="M28" s="46"/>
      <c r="N28" s="46"/>
      <c r="O28" s="69"/>
    </row>
    <row r="29" spans="1:15" s="18" customFormat="1">
      <c r="A29" s="4"/>
      <c r="B29" s="536" t="s">
        <v>514</v>
      </c>
      <c r="C29" s="871"/>
      <c r="D29" s="65">
        <f>SUM(D25:D28)</f>
        <v>6.4999999999999997E-3</v>
      </c>
      <c r="E29" s="65">
        <f t="shared" ref="E29:N29" si="4">SUM(E25:E28)</f>
        <v>6.4999999999999997E-3</v>
      </c>
      <c r="F29" s="65">
        <f t="shared" si="4"/>
        <v>6.6E-3</v>
      </c>
      <c r="G29" s="65">
        <f t="shared" si="4"/>
        <v>6.6E-3</v>
      </c>
      <c r="H29" s="65">
        <f t="shared" si="4"/>
        <v>9.7999999999999997E-3</v>
      </c>
      <c r="I29" s="65">
        <f t="shared" si="4"/>
        <v>9.9000000000000008E-3</v>
      </c>
      <c r="J29" s="65">
        <f t="shared" si="4"/>
        <v>1.06E-2</v>
      </c>
      <c r="K29" s="65">
        <f t="shared" si="4"/>
        <v>1.03E-2</v>
      </c>
      <c r="L29" s="65">
        <f t="shared" si="4"/>
        <v>1.04E-2</v>
      </c>
      <c r="M29" s="65">
        <f t="shared" si="4"/>
        <v>1.0500000000000001E-2</v>
      </c>
      <c r="N29" s="65">
        <f t="shared" si="4"/>
        <v>0</v>
      </c>
      <c r="O29" s="76"/>
    </row>
    <row r="30" spans="1:15" s="18" customFormat="1">
      <c r="A30" s="4"/>
      <c r="B30" s="492" t="s">
        <v>515</v>
      </c>
      <c r="C30" s="488"/>
      <c r="D30" s="71"/>
      <c r="E30" s="484">
        <f>ROUND(SUM(D29*E16+E29*E17)/12,4)</f>
        <v>6.4999999999999997E-3</v>
      </c>
      <c r="F30" s="484">
        <f t="shared" ref="F30:N30" si="5">ROUND(SUM(E29*F16+F29*F17)/12,4)</f>
        <v>6.6E-3</v>
      </c>
      <c r="G30" s="484">
        <f t="shared" si="5"/>
        <v>6.6E-3</v>
      </c>
      <c r="H30" s="484">
        <f t="shared" si="5"/>
        <v>8.6999999999999994E-3</v>
      </c>
      <c r="I30" s="484">
        <f t="shared" si="5"/>
        <v>9.9000000000000008E-3</v>
      </c>
      <c r="J30" s="484">
        <f>ROUND(SUM(I29*J16+J29*J17)/12,4)</f>
        <v>1.04E-2</v>
      </c>
      <c r="K30" s="484">
        <f t="shared" si="5"/>
        <v>1.04E-2</v>
      </c>
      <c r="L30" s="484">
        <f t="shared" si="5"/>
        <v>1.04E-2</v>
      </c>
      <c r="M30" s="484">
        <f t="shared" si="5"/>
        <v>1.0500000000000001E-2</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3" t="str">
        <f>'1.  LRAMVA Summary'!B31</f>
        <v>GS&gt;50kW</v>
      </c>
      <c r="C32" s="870" t="str">
        <f>'2. LRAMVA Threshold'!F43</f>
        <v>kw</v>
      </c>
      <c r="D32" s="760">
        <v>3.5352999999999999</v>
      </c>
      <c r="E32" s="760">
        <v>3.35459</v>
      </c>
      <c r="F32" s="760">
        <v>3.5771000000000002</v>
      </c>
      <c r="G32" s="760">
        <v>3.5943000000000001</v>
      </c>
      <c r="H32" s="760">
        <v>2.5802999999999998</v>
      </c>
      <c r="I32" s="760">
        <v>2.6137999999999999</v>
      </c>
      <c r="J32" s="760">
        <v>2.6608000000000001</v>
      </c>
      <c r="K32" s="760">
        <v>2.7033999999999998</v>
      </c>
      <c r="L32" s="760">
        <v>2.7277</v>
      </c>
      <c r="M32" s="760">
        <v>2.7604000000000002</v>
      </c>
      <c r="N32" s="46"/>
      <c r="O32" s="69"/>
    </row>
    <row r="33" spans="1:15" s="18" customFormat="1" outlineLevel="1">
      <c r="A33" s="4"/>
      <c r="B33" s="536" t="s">
        <v>512</v>
      </c>
      <c r="C33" s="868"/>
      <c r="D33" s="46"/>
      <c r="E33" s="46"/>
      <c r="F33" s="46"/>
      <c r="G33" s="46"/>
      <c r="H33" s="46"/>
      <c r="I33" s="46"/>
      <c r="J33" s="46"/>
      <c r="K33" s="46"/>
      <c r="L33" s="46"/>
      <c r="M33" s="46"/>
      <c r="N33" s="46"/>
      <c r="O33" s="69"/>
    </row>
    <row r="34" spans="1:15" s="18" customFormat="1" outlineLevel="1">
      <c r="A34" s="4"/>
      <c r="B34" s="536" t="s">
        <v>513</v>
      </c>
      <c r="C34" s="868"/>
      <c r="D34" s="46"/>
      <c r="E34" s="46"/>
      <c r="F34" s="46"/>
      <c r="G34" s="46"/>
      <c r="H34" s="46"/>
      <c r="I34" s="46"/>
      <c r="J34" s="46"/>
      <c r="K34" s="46"/>
      <c r="L34" s="46"/>
      <c r="M34" s="46"/>
      <c r="N34" s="46"/>
      <c r="O34" s="69"/>
    </row>
    <row r="35" spans="1:15" s="18" customFormat="1" outlineLevel="1">
      <c r="A35" s="4"/>
      <c r="B35" s="536" t="s">
        <v>490</v>
      </c>
      <c r="C35" s="868"/>
      <c r="D35" s="46"/>
      <c r="E35" s="46"/>
      <c r="F35" s="46"/>
      <c r="G35" s="46"/>
      <c r="H35" s="46"/>
      <c r="I35" s="46"/>
      <c r="J35" s="46"/>
      <c r="K35" s="46"/>
      <c r="L35" s="46"/>
      <c r="M35" s="46"/>
      <c r="N35" s="46"/>
      <c r="O35" s="69"/>
    </row>
    <row r="36" spans="1:15" s="18" customFormat="1">
      <c r="A36" s="4"/>
      <c r="B36" s="536" t="s">
        <v>514</v>
      </c>
      <c r="C36" s="871"/>
      <c r="D36" s="65">
        <f>SUM(D32:D35)</f>
        <v>3.5352999999999999</v>
      </c>
      <c r="E36" s="65">
        <f>SUM(E32:E35)</f>
        <v>3.35459</v>
      </c>
      <c r="F36" s="65">
        <f t="shared" ref="F36:M36" si="6">SUM(F32:F35)</f>
        <v>3.5771000000000002</v>
      </c>
      <c r="G36" s="65">
        <f t="shared" si="6"/>
        <v>3.5943000000000001</v>
      </c>
      <c r="H36" s="65">
        <f t="shared" si="6"/>
        <v>2.5802999999999998</v>
      </c>
      <c r="I36" s="65">
        <f t="shared" si="6"/>
        <v>2.6137999999999999</v>
      </c>
      <c r="J36" s="65">
        <f t="shared" si="6"/>
        <v>2.6608000000000001</v>
      </c>
      <c r="K36" s="65">
        <f t="shared" si="6"/>
        <v>2.7033999999999998</v>
      </c>
      <c r="L36" s="65">
        <f t="shared" si="6"/>
        <v>2.7277</v>
      </c>
      <c r="M36" s="65">
        <f t="shared" si="6"/>
        <v>2.7604000000000002</v>
      </c>
      <c r="N36" s="65">
        <f>SUM(N32:N35)</f>
        <v>0</v>
      </c>
      <c r="O36" s="76"/>
    </row>
    <row r="37" spans="1:15" s="18" customFormat="1">
      <c r="A37" s="4"/>
      <c r="B37" s="492" t="s">
        <v>515</v>
      </c>
      <c r="C37" s="488"/>
      <c r="D37" s="71"/>
      <c r="E37" s="484">
        <f t="shared" ref="E37:N37" si="7">ROUND(SUM(D36*E16+E36*E17)/12,4)</f>
        <v>3.4148000000000001</v>
      </c>
      <c r="F37" s="484">
        <f t="shared" si="7"/>
        <v>3.5028999999999999</v>
      </c>
      <c r="G37" s="484">
        <f t="shared" si="7"/>
        <v>3.5886</v>
      </c>
      <c r="H37" s="484">
        <f t="shared" si="7"/>
        <v>2.9182999999999999</v>
      </c>
      <c r="I37" s="484">
        <f t="shared" si="7"/>
        <v>2.6025999999999998</v>
      </c>
      <c r="J37" s="484">
        <f t="shared" si="7"/>
        <v>2.6450999999999998</v>
      </c>
      <c r="K37" s="484">
        <f t="shared" si="7"/>
        <v>2.6892</v>
      </c>
      <c r="L37" s="484">
        <f t="shared" si="7"/>
        <v>2.7195999999999998</v>
      </c>
      <c r="M37" s="484">
        <f t="shared" si="7"/>
        <v>2.7494999999999998</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c r="A39" s="62"/>
      <c r="B39" s="603" t="str">
        <f>'1.  LRAMVA Summary'!B32</f>
        <v>Street Lighting</v>
      </c>
      <c r="C39" s="870" t="str">
        <f>'2. LRAMVA Threshold'!G43</f>
        <v>kw</v>
      </c>
      <c r="D39" s="761">
        <v>3.0007999999999999</v>
      </c>
      <c r="E39" s="761">
        <v>3.0097999999999998</v>
      </c>
      <c r="F39" s="761">
        <v>3.0363000000000002</v>
      </c>
      <c r="G39" s="761">
        <v>3.0508999999999999</v>
      </c>
      <c r="H39" s="761">
        <v>4.1380999999999997</v>
      </c>
      <c r="I39" s="761">
        <v>4.1919000000000004</v>
      </c>
      <c r="J39" s="761">
        <v>4.2674000000000003</v>
      </c>
      <c r="K39" s="761">
        <v>4.3357000000000001</v>
      </c>
      <c r="L39" s="761">
        <v>4.3746999999999998</v>
      </c>
      <c r="M39" s="761">
        <v>4.4272</v>
      </c>
      <c r="N39" s="46"/>
      <c r="O39" s="69"/>
    </row>
    <row r="40" spans="1:15" s="18" customFormat="1" outlineLevel="1">
      <c r="A40" s="4"/>
      <c r="B40" s="536" t="s">
        <v>512</v>
      </c>
      <c r="C40" s="868"/>
      <c r="D40" s="46"/>
      <c r="E40" s="46"/>
      <c r="F40" s="46"/>
      <c r="G40" s="46"/>
      <c r="H40" s="46"/>
      <c r="I40" s="46"/>
      <c r="J40" s="46"/>
      <c r="K40" s="46"/>
      <c r="L40" s="46"/>
      <c r="M40" s="46"/>
      <c r="N40" s="46"/>
      <c r="O40" s="69"/>
    </row>
    <row r="41" spans="1:15" s="18" customFormat="1" outlineLevel="1">
      <c r="A41" s="4"/>
      <c r="B41" s="536" t="s">
        <v>513</v>
      </c>
      <c r="C41" s="868"/>
      <c r="D41" s="46"/>
      <c r="E41" s="46"/>
      <c r="F41" s="46"/>
      <c r="G41" s="46"/>
      <c r="H41" s="46"/>
      <c r="I41" s="46"/>
      <c r="J41" s="46"/>
      <c r="K41" s="46"/>
      <c r="L41" s="46"/>
      <c r="M41" s="46"/>
      <c r="N41" s="46"/>
      <c r="O41" s="69"/>
    </row>
    <row r="42" spans="1:15" s="18" customFormat="1" outlineLevel="1">
      <c r="A42" s="4"/>
      <c r="B42" s="536" t="s">
        <v>490</v>
      </c>
      <c r="C42" s="868"/>
      <c r="D42" s="46"/>
      <c r="E42" s="46"/>
      <c r="F42" s="46"/>
      <c r="G42" s="46"/>
      <c r="H42" s="46"/>
      <c r="I42" s="46"/>
      <c r="J42" s="46"/>
      <c r="K42" s="46"/>
      <c r="L42" s="46"/>
      <c r="M42" s="46"/>
      <c r="N42" s="46"/>
      <c r="O42" s="69"/>
    </row>
    <row r="43" spans="1:15" s="18" customFormat="1">
      <c r="A43" s="4"/>
      <c r="B43" s="536" t="s">
        <v>514</v>
      </c>
      <c r="C43" s="871"/>
      <c r="D43" s="65">
        <f>SUM(D39:D42)</f>
        <v>3.0007999999999999</v>
      </c>
      <c r="E43" s="65">
        <f t="shared" ref="E43:N43" si="8">SUM(E39:E42)</f>
        <v>3.0097999999999998</v>
      </c>
      <c r="F43" s="65">
        <f t="shared" si="8"/>
        <v>3.0363000000000002</v>
      </c>
      <c r="G43" s="65">
        <f t="shared" si="8"/>
        <v>3.0508999999999999</v>
      </c>
      <c r="H43" s="65">
        <f t="shared" si="8"/>
        <v>4.1380999999999997</v>
      </c>
      <c r="I43" s="65">
        <f t="shared" si="8"/>
        <v>4.1919000000000004</v>
      </c>
      <c r="J43" s="65">
        <f t="shared" si="8"/>
        <v>4.2674000000000003</v>
      </c>
      <c r="K43" s="65">
        <f t="shared" si="8"/>
        <v>4.3357000000000001</v>
      </c>
      <c r="L43" s="65">
        <f t="shared" si="8"/>
        <v>4.3746999999999998</v>
      </c>
      <c r="M43" s="65">
        <f t="shared" si="8"/>
        <v>4.4272</v>
      </c>
      <c r="N43" s="65">
        <f t="shared" si="8"/>
        <v>0</v>
      </c>
      <c r="O43" s="76"/>
    </row>
    <row r="44" spans="1:15" s="14" customFormat="1">
      <c r="A44" s="72"/>
      <c r="B44" s="492" t="s">
        <v>515</v>
      </c>
      <c r="C44" s="488"/>
      <c r="D44" s="71"/>
      <c r="E44" s="484">
        <f t="shared" ref="E44:N44" si="9">ROUND(SUM(D43*E16+E43*E17)/12,4)</f>
        <v>3.0068000000000001</v>
      </c>
      <c r="F44" s="484">
        <f t="shared" si="9"/>
        <v>3.0274999999999999</v>
      </c>
      <c r="G44" s="484">
        <f t="shared" si="9"/>
        <v>3.0459999999999998</v>
      </c>
      <c r="H44" s="484">
        <f t="shared" si="9"/>
        <v>3.7757000000000001</v>
      </c>
      <c r="I44" s="484">
        <f t="shared" si="9"/>
        <v>4.1740000000000004</v>
      </c>
      <c r="J44" s="484">
        <f t="shared" si="9"/>
        <v>4.2422000000000004</v>
      </c>
      <c r="K44" s="484">
        <f t="shared" si="9"/>
        <v>4.3129</v>
      </c>
      <c r="L44" s="484">
        <f t="shared" si="9"/>
        <v>4.3616999999999999</v>
      </c>
      <c r="M44" s="484">
        <f t="shared" si="9"/>
        <v>4.4097</v>
      </c>
      <c r="N44" s="484">
        <f t="shared" si="9"/>
        <v>0</v>
      </c>
      <c r="O44" s="489"/>
    </row>
    <row r="45" spans="1:15" s="70" customFormat="1">
      <c r="A45" s="72"/>
      <c r="B45" s="492"/>
      <c r="C45" s="488"/>
      <c r="D45" s="71"/>
      <c r="E45" s="71"/>
      <c r="F45" s="71"/>
      <c r="G45" s="71"/>
      <c r="H45" s="71"/>
      <c r="I45" s="71"/>
      <c r="J45" s="71"/>
      <c r="K45" s="71"/>
      <c r="L45" s="487"/>
      <c r="M45" s="487"/>
      <c r="N45" s="487"/>
      <c r="O45" s="493"/>
    </row>
    <row r="46" spans="1:15" s="64" customFormat="1">
      <c r="A46" s="62"/>
      <c r="B46" s="603" t="str">
        <f>'1.  LRAMVA Summary'!B33</f>
        <v>Unmetered Scattered Load</v>
      </c>
      <c r="C46" s="870" t="str">
        <f>'2. LRAMVA Threshold'!H43</f>
        <v>kWh</v>
      </c>
      <c r="D46" s="762">
        <v>6.4999999999999997E-3</v>
      </c>
      <c r="E46" s="762">
        <v>6.4999999999999997E-3</v>
      </c>
      <c r="F46" s="762">
        <v>6.6E-3</v>
      </c>
      <c r="G46" s="762">
        <v>6.6E-3</v>
      </c>
      <c r="H46" s="762">
        <v>8.6E-3</v>
      </c>
      <c r="I46" s="762">
        <v>8.6999999999999994E-3</v>
      </c>
      <c r="J46" s="762">
        <v>8.8999999999999999E-3</v>
      </c>
      <c r="K46" s="762">
        <v>8.9999999999999993E-3</v>
      </c>
      <c r="L46" s="762">
        <v>9.1000000000000004E-3</v>
      </c>
      <c r="M46" s="762">
        <v>9.1999999999999998E-3</v>
      </c>
      <c r="N46" s="46"/>
      <c r="O46" s="69"/>
    </row>
    <row r="47" spans="1:15" s="18" customFormat="1" outlineLevel="1">
      <c r="A47" s="4"/>
      <c r="B47" s="536" t="s">
        <v>512</v>
      </c>
      <c r="C47" s="868"/>
      <c r="D47" s="46"/>
      <c r="E47" s="46"/>
      <c r="F47" s="46"/>
      <c r="G47" s="46"/>
      <c r="H47" s="46"/>
      <c r="I47" s="46"/>
      <c r="J47" s="46"/>
      <c r="K47" s="46"/>
      <c r="L47" s="46"/>
      <c r="M47" s="46"/>
      <c r="N47" s="46"/>
      <c r="O47" s="69"/>
    </row>
    <row r="48" spans="1:15" s="18" customFormat="1" outlineLevel="1">
      <c r="A48" s="4"/>
      <c r="B48" s="536" t="s">
        <v>513</v>
      </c>
      <c r="C48" s="868"/>
      <c r="D48" s="46"/>
      <c r="E48" s="46"/>
      <c r="F48" s="46"/>
      <c r="G48" s="46"/>
      <c r="H48" s="46"/>
      <c r="I48" s="46"/>
      <c r="J48" s="46"/>
      <c r="K48" s="46"/>
      <c r="L48" s="46"/>
      <c r="M48" s="46"/>
      <c r="N48" s="46"/>
      <c r="O48" s="69"/>
    </row>
    <row r="49" spans="1:15" s="18" customFormat="1" outlineLevel="1">
      <c r="A49" s="4"/>
      <c r="B49" s="536" t="s">
        <v>490</v>
      </c>
      <c r="C49" s="868"/>
      <c r="D49" s="46"/>
      <c r="E49" s="46"/>
      <c r="F49" s="46"/>
      <c r="G49" s="46"/>
      <c r="H49" s="46"/>
      <c r="I49" s="46"/>
      <c r="J49" s="46"/>
      <c r="K49" s="46"/>
      <c r="L49" s="46"/>
      <c r="M49" s="46"/>
      <c r="N49" s="46"/>
      <c r="O49" s="69"/>
    </row>
    <row r="50" spans="1:15" s="18" customFormat="1">
      <c r="A50" s="4"/>
      <c r="B50" s="536" t="s">
        <v>514</v>
      </c>
      <c r="C50" s="871"/>
      <c r="D50" s="65">
        <f>SUM(D46:D49)</f>
        <v>6.4999999999999997E-3</v>
      </c>
      <c r="E50" s="65">
        <f t="shared" ref="E50:N50" si="10">SUM(E46:E49)</f>
        <v>6.4999999999999997E-3</v>
      </c>
      <c r="F50" s="65">
        <f t="shared" si="10"/>
        <v>6.6E-3</v>
      </c>
      <c r="G50" s="65">
        <f t="shared" si="10"/>
        <v>6.6E-3</v>
      </c>
      <c r="H50" s="65">
        <f t="shared" si="10"/>
        <v>8.6E-3</v>
      </c>
      <c r="I50" s="65">
        <f t="shared" si="10"/>
        <v>8.6999999999999994E-3</v>
      </c>
      <c r="J50" s="65">
        <f t="shared" si="10"/>
        <v>8.8999999999999999E-3</v>
      </c>
      <c r="K50" s="65">
        <f t="shared" si="10"/>
        <v>8.9999999999999993E-3</v>
      </c>
      <c r="L50" s="65">
        <f t="shared" si="10"/>
        <v>9.1000000000000004E-3</v>
      </c>
      <c r="M50" s="65">
        <f t="shared" si="10"/>
        <v>9.1999999999999998E-3</v>
      </c>
      <c r="N50" s="65">
        <f t="shared" si="10"/>
        <v>0</v>
      </c>
      <c r="O50" s="76"/>
    </row>
    <row r="51" spans="1:15" s="14" customFormat="1">
      <c r="A51" s="72"/>
      <c r="B51" s="492" t="s">
        <v>515</v>
      </c>
      <c r="C51" s="488"/>
      <c r="D51" s="71"/>
      <c r="E51" s="484">
        <f t="shared" ref="E51:N51" si="11">ROUND(SUM(D50*E16+E50*E17)/12,4)</f>
        <v>6.4999999999999997E-3</v>
      </c>
      <c r="F51" s="484">
        <f t="shared" si="11"/>
        <v>6.6E-3</v>
      </c>
      <c r="G51" s="484">
        <f t="shared" si="11"/>
        <v>6.6E-3</v>
      </c>
      <c r="H51" s="484">
        <f t="shared" si="11"/>
        <v>7.9000000000000008E-3</v>
      </c>
      <c r="I51" s="484">
        <f t="shared" si="11"/>
        <v>8.6999999999999994E-3</v>
      </c>
      <c r="J51" s="484">
        <f t="shared" si="11"/>
        <v>8.8000000000000005E-3</v>
      </c>
      <c r="K51" s="484">
        <f t="shared" si="11"/>
        <v>8.9999999999999993E-3</v>
      </c>
      <c r="L51" s="484">
        <f t="shared" si="11"/>
        <v>9.1000000000000004E-3</v>
      </c>
      <c r="M51" s="484">
        <f t="shared" si="11"/>
        <v>9.1999999999999998E-3</v>
      </c>
      <c r="N51" s="484">
        <f t="shared" si="11"/>
        <v>0</v>
      </c>
      <c r="O51" s="489"/>
    </row>
    <row r="52" spans="1:15" s="70" customFormat="1">
      <c r="A52" s="72"/>
      <c r="B52" s="492"/>
      <c r="C52" s="488"/>
      <c r="D52" s="71"/>
      <c r="E52" s="71"/>
      <c r="F52" s="71"/>
      <c r="G52" s="71"/>
      <c r="H52" s="71"/>
      <c r="I52" s="71"/>
      <c r="J52" s="71"/>
      <c r="K52" s="71"/>
      <c r="L52" s="494"/>
      <c r="M52" s="494"/>
      <c r="N52" s="494"/>
      <c r="O52" s="493"/>
    </row>
    <row r="53" spans="1:15" s="64" customFormat="1">
      <c r="A53" s="62"/>
      <c r="B53" s="603">
        <f>'1.  LRAMVA Summary'!B34</f>
        <v>0</v>
      </c>
      <c r="C53" s="870">
        <f>'2. LRAMVA Threshold'!I43</f>
        <v>0</v>
      </c>
      <c r="D53" s="46"/>
      <c r="E53" s="46"/>
      <c r="F53" s="46"/>
      <c r="G53" s="46"/>
      <c r="H53" s="46"/>
      <c r="I53" s="46"/>
      <c r="J53" s="46"/>
      <c r="K53" s="46"/>
      <c r="L53" s="46"/>
      <c r="M53" s="46"/>
      <c r="N53" s="46"/>
      <c r="O53" s="69"/>
    </row>
    <row r="54" spans="1:15" s="18" customFormat="1" outlineLevel="1">
      <c r="A54" s="4"/>
      <c r="B54" s="536" t="s">
        <v>512</v>
      </c>
      <c r="C54" s="868"/>
      <c r="D54" s="46"/>
      <c r="E54" s="46"/>
      <c r="F54" s="46"/>
      <c r="G54" s="46"/>
      <c r="H54" s="46"/>
      <c r="I54" s="46"/>
      <c r="J54" s="46"/>
      <c r="K54" s="46"/>
      <c r="L54" s="46"/>
      <c r="M54" s="46"/>
      <c r="N54" s="46"/>
      <c r="O54" s="69"/>
    </row>
    <row r="55" spans="1:15" s="18" customFormat="1" outlineLevel="1">
      <c r="A55" s="4"/>
      <c r="B55" s="536" t="s">
        <v>513</v>
      </c>
      <c r="C55" s="868"/>
      <c r="D55" s="46"/>
      <c r="E55" s="46"/>
      <c r="F55" s="46"/>
      <c r="G55" s="46"/>
      <c r="H55" s="46"/>
      <c r="I55" s="46"/>
      <c r="J55" s="46"/>
      <c r="K55" s="46"/>
      <c r="L55" s="46"/>
      <c r="M55" s="46"/>
      <c r="N55" s="46"/>
      <c r="O55" s="69"/>
    </row>
    <row r="56" spans="1:15" s="18" customFormat="1" outlineLevel="1">
      <c r="A56" s="4"/>
      <c r="B56" s="536" t="s">
        <v>490</v>
      </c>
      <c r="C56" s="868"/>
      <c r="D56" s="46"/>
      <c r="E56" s="46"/>
      <c r="F56" s="46"/>
      <c r="G56" s="46"/>
      <c r="H56" s="46"/>
      <c r="I56" s="46"/>
      <c r="J56" s="46"/>
      <c r="K56" s="46"/>
      <c r="L56" s="46"/>
      <c r="M56" s="46"/>
      <c r="N56" s="46"/>
      <c r="O56" s="69"/>
    </row>
    <row r="57" spans="1:15" s="18" customFormat="1">
      <c r="A57" s="4"/>
      <c r="B57" s="536" t="s">
        <v>514</v>
      </c>
      <c r="C57" s="871"/>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c r="A58" s="72"/>
      <c r="B58" s="492" t="s">
        <v>515</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c r="A59" s="72"/>
      <c r="B59" s="492"/>
      <c r="C59" s="488"/>
      <c r="D59" s="71"/>
      <c r="E59" s="71"/>
      <c r="F59" s="71"/>
      <c r="G59" s="71"/>
      <c r="H59" s="71"/>
      <c r="I59" s="71"/>
      <c r="J59" s="71"/>
      <c r="K59" s="71"/>
      <c r="L59" s="494"/>
      <c r="M59" s="494"/>
      <c r="N59" s="494"/>
      <c r="O59" s="493"/>
    </row>
    <row r="60" spans="1:15" s="64" customFormat="1">
      <c r="A60" s="62"/>
      <c r="B60" s="603">
        <f>'1.  LRAMVA Summary'!B35</f>
        <v>0</v>
      </c>
      <c r="C60" s="870">
        <f>'2. LRAMVA Threshold'!J43</f>
        <v>0</v>
      </c>
      <c r="D60" s="46"/>
      <c r="E60" s="46"/>
      <c r="F60" s="46"/>
      <c r="G60" s="46"/>
      <c r="H60" s="46"/>
      <c r="I60" s="46"/>
      <c r="J60" s="46"/>
      <c r="K60" s="46"/>
      <c r="L60" s="46"/>
      <c r="M60" s="46"/>
      <c r="N60" s="46"/>
      <c r="O60" s="69"/>
    </row>
    <row r="61" spans="1:15" s="18" customFormat="1" outlineLevel="1">
      <c r="A61" s="4"/>
      <c r="B61" s="536" t="s">
        <v>512</v>
      </c>
      <c r="C61" s="868"/>
      <c r="D61" s="46"/>
      <c r="E61" s="46"/>
      <c r="F61" s="46"/>
      <c r="G61" s="46"/>
      <c r="H61" s="46"/>
      <c r="I61" s="46"/>
      <c r="J61" s="46"/>
      <c r="K61" s="46"/>
      <c r="L61" s="46"/>
      <c r="M61" s="46"/>
      <c r="N61" s="46"/>
      <c r="O61" s="69"/>
    </row>
    <row r="62" spans="1:15" s="18" customFormat="1" outlineLevel="1">
      <c r="A62" s="4"/>
      <c r="B62" s="536" t="s">
        <v>513</v>
      </c>
      <c r="C62" s="868"/>
      <c r="D62" s="46"/>
      <c r="E62" s="46"/>
      <c r="F62" s="46"/>
      <c r="G62" s="46"/>
      <c r="H62" s="46"/>
      <c r="I62" s="46"/>
      <c r="J62" s="46"/>
      <c r="K62" s="46"/>
      <c r="L62" s="46"/>
      <c r="M62" s="46"/>
      <c r="N62" s="46"/>
      <c r="O62" s="69"/>
    </row>
    <row r="63" spans="1:15" s="18" customFormat="1" outlineLevel="1">
      <c r="A63" s="4"/>
      <c r="B63" s="536" t="s">
        <v>490</v>
      </c>
      <c r="C63" s="868"/>
      <c r="D63" s="46"/>
      <c r="E63" s="46"/>
      <c r="F63" s="46"/>
      <c r="G63" s="46"/>
      <c r="H63" s="46"/>
      <c r="I63" s="46"/>
      <c r="J63" s="46"/>
      <c r="K63" s="46"/>
      <c r="L63" s="46"/>
      <c r="M63" s="46"/>
      <c r="N63" s="46"/>
      <c r="O63" s="69"/>
    </row>
    <row r="64" spans="1:15" s="18" customFormat="1">
      <c r="A64" s="4"/>
      <c r="B64" s="536" t="s">
        <v>514</v>
      </c>
      <c r="C64" s="871"/>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c r="A65" s="72"/>
      <c r="B65" s="492" t="s">
        <v>515</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c r="A66" s="72"/>
      <c r="B66" s="73"/>
      <c r="C66" s="80"/>
      <c r="D66" s="71"/>
      <c r="E66" s="71"/>
      <c r="F66" s="71"/>
      <c r="G66" s="71"/>
      <c r="H66" s="71"/>
      <c r="I66" s="71"/>
      <c r="J66" s="71"/>
      <c r="K66" s="71"/>
      <c r="L66" s="487"/>
      <c r="M66" s="487"/>
      <c r="N66" s="487"/>
      <c r="O66" s="489"/>
    </row>
    <row r="67" spans="1:15" s="64" customFormat="1">
      <c r="A67" s="62"/>
      <c r="B67" s="603">
        <f>'1.  LRAMVA Summary'!B36</f>
        <v>0</v>
      </c>
      <c r="C67" s="870">
        <f>'2. LRAMVA Threshold'!K43</f>
        <v>0</v>
      </c>
      <c r="D67" s="46"/>
      <c r="E67" s="46"/>
      <c r="F67" s="46"/>
      <c r="G67" s="46"/>
      <c r="H67" s="46"/>
      <c r="I67" s="46"/>
      <c r="J67" s="46"/>
      <c r="K67" s="46"/>
      <c r="L67" s="46"/>
      <c r="M67" s="46"/>
      <c r="N67" s="46"/>
      <c r="O67" s="69"/>
    </row>
    <row r="68" spans="1:15" s="18" customFormat="1" outlineLevel="1">
      <c r="A68" s="4"/>
      <c r="B68" s="536" t="s">
        <v>512</v>
      </c>
      <c r="C68" s="868"/>
      <c r="D68" s="46"/>
      <c r="E68" s="46"/>
      <c r="F68" s="46"/>
      <c r="G68" s="46"/>
      <c r="H68" s="46"/>
      <c r="I68" s="46"/>
      <c r="J68" s="46"/>
      <c r="K68" s="46"/>
      <c r="L68" s="46"/>
      <c r="M68" s="46"/>
      <c r="N68" s="46"/>
      <c r="O68" s="69"/>
    </row>
    <row r="69" spans="1:15" s="18" customFormat="1" outlineLevel="1">
      <c r="A69" s="4"/>
      <c r="B69" s="536" t="s">
        <v>513</v>
      </c>
      <c r="C69" s="868"/>
      <c r="D69" s="46"/>
      <c r="E69" s="46"/>
      <c r="F69" s="46"/>
      <c r="G69" s="46"/>
      <c r="H69" s="46"/>
      <c r="I69" s="46"/>
      <c r="J69" s="46"/>
      <c r="K69" s="46"/>
      <c r="L69" s="46"/>
      <c r="M69" s="46"/>
      <c r="N69" s="46"/>
      <c r="O69" s="69"/>
    </row>
    <row r="70" spans="1:15" s="18" customFormat="1" outlineLevel="1">
      <c r="A70" s="4"/>
      <c r="B70" s="536" t="s">
        <v>490</v>
      </c>
      <c r="C70" s="868"/>
      <c r="D70" s="46"/>
      <c r="E70" s="46"/>
      <c r="F70" s="46"/>
      <c r="G70" s="46"/>
      <c r="H70" s="46"/>
      <c r="I70" s="46"/>
      <c r="J70" s="46"/>
      <c r="K70" s="46"/>
      <c r="L70" s="46"/>
      <c r="M70" s="46"/>
      <c r="N70" s="46"/>
      <c r="O70" s="69"/>
    </row>
    <row r="71" spans="1:15" s="18" customFormat="1">
      <c r="A71" s="4"/>
      <c r="B71" s="536" t="s">
        <v>514</v>
      </c>
      <c r="C71" s="871"/>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c r="A72" s="72"/>
      <c r="B72" s="492" t="s">
        <v>515</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c r="A73" s="72"/>
      <c r="B73" s="481"/>
      <c r="C73" s="488"/>
      <c r="D73" s="71"/>
      <c r="E73" s="484"/>
      <c r="F73" s="484"/>
      <c r="G73" s="484"/>
      <c r="H73" s="484"/>
      <c r="I73" s="484"/>
      <c r="J73" s="484"/>
      <c r="K73" s="484"/>
      <c r="L73" s="484"/>
      <c r="M73" s="484"/>
      <c r="N73" s="484"/>
      <c r="O73" s="489"/>
    </row>
    <row r="74" spans="1:15" s="64" customFormat="1">
      <c r="A74" s="62"/>
      <c r="B74" s="603">
        <f>'1.  LRAMVA Summary'!B37</f>
        <v>0</v>
      </c>
      <c r="C74" s="870">
        <f>'2. LRAMVA Threshold'!L43</f>
        <v>0</v>
      </c>
      <c r="D74" s="46"/>
      <c r="E74" s="46"/>
      <c r="F74" s="46"/>
      <c r="G74" s="46"/>
      <c r="H74" s="46"/>
      <c r="I74" s="46"/>
      <c r="J74" s="46"/>
      <c r="K74" s="46"/>
      <c r="L74" s="46"/>
      <c r="M74" s="46"/>
      <c r="N74" s="46"/>
      <c r="O74" s="69"/>
    </row>
    <row r="75" spans="1:15" s="18" customFormat="1" outlineLevel="1">
      <c r="A75" s="4"/>
      <c r="B75" s="536" t="s">
        <v>512</v>
      </c>
      <c r="C75" s="868"/>
      <c r="D75" s="46"/>
      <c r="E75" s="46"/>
      <c r="F75" s="46"/>
      <c r="G75" s="46"/>
      <c r="H75" s="46"/>
      <c r="I75" s="46"/>
      <c r="J75" s="46"/>
      <c r="K75" s="46"/>
      <c r="L75" s="46"/>
      <c r="M75" s="46"/>
      <c r="N75" s="46"/>
      <c r="O75" s="69"/>
    </row>
    <row r="76" spans="1:15" s="18" customFormat="1" outlineLevel="1">
      <c r="A76" s="4"/>
      <c r="B76" s="536" t="s">
        <v>513</v>
      </c>
      <c r="C76" s="868"/>
      <c r="D76" s="46"/>
      <c r="E76" s="46"/>
      <c r="F76" s="46"/>
      <c r="G76" s="46"/>
      <c r="H76" s="46"/>
      <c r="I76" s="46"/>
      <c r="J76" s="46"/>
      <c r="K76" s="46"/>
      <c r="L76" s="46"/>
      <c r="M76" s="46"/>
      <c r="N76" s="46"/>
      <c r="O76" s="69"/>
    </row>
    <row r="77" spans="1:15" s="18" customFormat="1" outlineLevel="1">
      <c r="A77" s="4"/>
      <c r="B77" s="536" t="s">
        <v>490</v>
      </c>
      <c r="C77" s="868"/>
      <c r="D77" s="46"/>
      <c r="E77" s="46"/>
      <c r="F77" s="46"/>
      <c r="G77" s="46"/>
      <c r="H77" s="46"/>
      <c r="I77" s="46"/>
      <c r="J77" s="46"/>
      <c r="K77" s="46"/>
      <c r="L77" s="46"/>
      <c r="M77" s="46"/>
      <c r="N77" s="46"/>
      <c r="O77" s="69"/>
    </row>
    <row r="78" spans="1:15" s="18" customFormat="1">
      <c r="A78" s="4"/>
      <c r="B78" s="536" t="s">
        <v>514</v>
      </c>
      <c r="C78" s="871"/>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c r="A79" s="72"/>
      <c r="B79" s="492" t="s">
        <v>515</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c r="A80" s="72"/>
      <c r="B80" s="481"/>
      <c r="C80" s="488"/>
      <c r="D80" s="71"/>
      <c r="E80" s="484"/>
      <c r="F80" s="484"/>
      <c r="G80" s="484"/>
      <c r="H80" s="484"/>
      <c r="I80" s="484"/>
      <c r="J80" s="484"/>
      <c r="K80" s="484"/>
      <c r="L80" s="484"/>
      <c r="M80" s="484"/>
      <c r="N80" s="484"/>
      <c r="O80" s="489"/>
    </row>
    <row r="81" spans="1:15" s="64" customFormat="1">
      <c r="A81" s="62"/>
      <c r="B81" s="603">
        <f>'1.  LRAMVA Summary'!B38</f>
        <v>0</v>
      </c>
      <c r="C81" s="870">
        <f>'2. LRAMVA Threshold'!M43</f>
        <v>0</v>
      </c>
      <c r="D81" s="46"/>
      <c r="E81" s="46"/>
      <c r="F81" s="46"/>
      <c r="G81" s="46"/>
      <c r="H81" s="46"/>
      <c r="I81" s="46"/>
      <c r="J81" s="46"/>
      <c r="K81" s="46"/>
      <c r="L81" s="46"/>
      <c r="M81" s="46"/>
      <c r="N81" s="46"/>
      <c r="O81" s="69"/>
    </row>
    <row r="82" spans="1:15" s="18" customFormat="1" outlineLevel="1">
      <c r="A82" s="4"/>
      <c r="B82" s="536" t="s">
        <v>512</v>
      </c>
      <c r="C82" s="868"/>
      <c r="D82" s="46"/>
      <c r="E82" s="46"/>
      <c r="F82" s="46"/>
      <c r="G82" s="46"/>
      <c r="H82" s="46"/>
      <c r="I82" s="46"/>
      <c r="J82" s="46"/>
      <c r="K82" s="46"/>
      <c r="L82" s="46"/>
      <c r="M82" s="46"/>
      <c r="N82" s="46"/>
      <c r="O82" s="69"/>
    </row>
    <row r="83" spans="1:15" s="18" customFormat="1" outlineLevel="1">
      <c r="A83" s="4"/>
      <c r="B83" s="536" t="s">
        <v>513</v>
      </c>
      <c r="C83" s="868"/>
      <c r="D83" s="46"/>
      <c r="E83" s="46"/>
      <c r="F83" s="46"/>
      <c r="G83" s="46"/>
      <c r="H83" s="46"/>
      <c r="I83" s="46"/>
      <c r="J83" s="46"/>
      <c r="K83" s="46"/>
      <c r="L83" s="46"/>
      <c r="M83" s="46"/>
      <c r="N83" s="46"/>
      <c r="O83" s="69"/>
    </row>
    <row r="84" spans="1:15" s="18" customFormat="1" outlineLevel="1">
      <c r="A84" s="4"/>
      <c r="B84" s="536" t="s">
        <v>490</v>
      </c>
      <c r="C84" s="868"/>
      <c r="D84" s="46"/>
      <c r="E84" s="46"/>
      <c r="F84" s="46"/>
      <c r="G84" s="46"/>
      <c r="H84" s="46"/>
      <c r="I84" s="46"/>
      <c r="J84" s="46"/>
      <c r="K84" s="46"/>
      <c r="L84" s="46"/>
      <c r="M84" s="46"/>
      <c r="N84" s="46"/>
      <c r="O84" s="69"/>
    </row>
    <row r="85" spans="1:15" s="18" customFormat="1">
      <c r="A85" s="4"/>
      <c r="B85" s="536" t="s">
        <v>514</v>
      </c>
      <c r="C85" s="871"/>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c r="A86" s="72"/>
      <c r="B86" s="492" t="s">
        <v>515</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c r="A87" s="72"/>
      <c r="B87" s="481"/>
      <c r="C87" s="488"/>
      <c r="D87" s="71"/>
      <c r="E87" s="484"/>
      <c r="F87" s="484"/>
      <c r="G87" s="484"/>
      <c r="H87" s="484"/>
      <c r="I87" s="484"/>
      <c r="J87" s="484"/>
      <c r="K87" s="484"/>
      <c r="L87" s="484"/>
      <c r="M87" s="484"/>
      <c r="N87" s="484"/>
      <c r="O87" s="489"/>
    </row>
    <row r="88" spans="1:15" s="64" customFormat="1">
      <c r="A88" s="62"/>
      <c r="B88" s="603">
        <f>'1.  LRAMVA Summary'!B39</f>
        <v>0</v>
      </c>
      <c r="C88" s="870">
        <f>'2. LRAMVA Threshold'!N43</f>
        <v>0</v>
      </c>
      <c r="D88" s="46"/>
      <c r="E88" s="46"/>
      <c r="F88" s="46"/>
      <c r="G88" s="46"/>
      <c r="H88" s="46"/>
      <c r="I88" s="46"/>
      <c r="J88" s="46"/>
      <c r="K88" s="46"/>
      <c r="L88" s="46"/>
      <c r="M88" s="46"/>
      <c r="N88" s="46"/>
      <c r="O88" s="69"/>
    </row>
    <row r="89" spans="1:15" s="18" customFormat="1" outlineLevel="1">
      <c r="A89" s="4"/>
      <c r="B89" s="536" t="s">
        <v>512</v>
      </c>
      <c r="C89" s="868"/>
      <c r="D89" s="46"/>
      <c r="E89" s="46"/>
      <c r="F89" s="46"/>
      <c r="G89" s="46"/>
      <c r="H89" s="46"/>
      <c r="I89" s="46"/>
      <c r="J89" s="46"/>
      <c r="K89" s="46"/>
      <c r="L89" s="46"/>
      <c r="M89" s="46"/>
      <c r="N89" s="46"/>
      <c r="O89" s="69"/>
    </row>
    <row r="90" spans="1:15" s="18" customFormat="1" outlineLevel="1">
      <c r="A90" s="4"/>
      <c r="B90" s="536" t="s">
        <v>513</v>
      </c>
      <c r="C90" s="868"/>
      <c r="D90" s="46"/>
      <c r="E90" s="46"/>
      <c r="F90" s="46"/>
      <c r="G90" s="46"/>
      <c r="H90" s="46"/>
      <c r="I90" s="46"/>
      <c r="J90" s="46"/>
      <c r="K90" s="46"/>
      <c r="L90" s="46"/>
      <c r="M90" s="46"/>
      <c r="N90" s="46"/>
      <c r="O90" s="69"/>
    </row>
    <row r="91" spans="1:15" s="18" customFormat="1" outlineLevel="1">
      <c r="A91" s="4"/>
      <c r="B91" s="536" t="s">
        <v>490</v>
      </c>
      <c r="C91" s="868"/>
      <c r="D91" s="46"/>
      <c r="E91" s="46"/>
      <c r="F91" s="46"/>
      <c r="G91" s="46"/>
      <c r="H91" s="46"/>
      <c r="I91" s="46"/>
      <c r="J91" s="46"/>
      <c r="K91" s="46"/>
      <c r="L91" s="46"/>
      <c r="M91" s="46"/>
      <c r="N91" s="46"/>
      <c r="O91" s="69"/>
    </row>
    <row r="92" spans="1:15" s="18" customFormat="1">
      <c r="A92" s="4"/>
      <c r="B92" s="536" t="s">
        <v>514</v>
      </c>
      <c r="C92" s="871"/>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c r="A93" s="72"/>
      <c r="B93" s="492" t="s">
        <v>515</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c r="A94" s="72"/>
      <c r="B94" s="481"/>
      <c r="C94" s="488"/>
      <c r="D94" s="71"/>
      <c r="E94" s="484"/>
      <c r="F94" s="484"/>
      <c r="G94" s="484"/>
      <c r="H94" s="484"/>
      <c r="I94" s="484"/>
      <c r="J94" s="484"/>
      <c r="K94" s="484"/>
      <c r="L94" s="484"/>
      <c r="M94" s="484"/>
      <c r="N94" s="484"/>
      <c r="O94" s="489"/>
    </row>
    <row r="95" spans="1:15" s="64" customFormat="1">
      <c r="A95" s="62"/>
      <c r="B95" s="603">
        <f>'1.  LRAMVA Summary'!B40</f>
        <v>0</v>
      </c>
      <c r="C95" s="870">
        <f>'2. LRAMVA Threshold'!O43</f>
        <v>0</v>
      </c>
      <c r="D95" s="46"/>
      <c r="E95" s="46"/>
      <c r="F95" s="46"/>
      <c r="G95" s="46"/>
      <c r="H95" s="46"/>
      <c r="I95" s="46"/>
      <c r="J95" s="46"/>
      <c r="K95" s="46"/>
      <c r="L95" s="46"/>
      <c r="M95" s="46"/>
      <c r="N95" s="46"/>
      <c r="O95" s="69"/>
    </row>
    <row r="96" spans="1:15" s="18" customFormat="1" outlineLevel="1">
      <c r="A96" s="4"/>
      <c r="B96" s="536" t="s">
        <v>512</v>
      </c>
      <c r="C96" s="868"/>
      <c r="D96" s="46"/>
      <c r="E96" s="46"/>
      <c r="F96" s="46"/>
      <c r="G96" s="46"/>
      <c r="H96" s="46"/>
      <c r="I96" s="46"/>
      <c r="J96" s="46"/>
      <c r="K96" s="46"/>
      <c r="L96" s="46"/>
      <c r="M96" s="46"/>
      <c r="N96" s="46"/>
      <c r="O96" s="69"/>
    </row>
    <row r="97" spans="1:15" s="18" customFormat="1" outlineLevel="1">
      <c r="A97" s="4"/>
      <c r="B97" s="536" t="s">
        <v>513</v>
      </c>
      <c r="C97" s="868"/>
      <c r="D97" s="46"/>
      <c r="E97" s="46"/>
      <c r="F97" s="46"/>
      <c r="G97" s="46"/>
      <c r="H97" s="46"/>
      <c r="I97" s="46"/>
      <c r="J97" s="46"/>
      <c r="K97" s="46"/>
      <c r="L97" s="46"/>
      <c r="M97" s="46"/>
      <c r="N97" s="46"/>
      <c r="O97" s="69"/>
    </row>
    <row r="98" spans="1:15" s="18" customFormat="1" outlineLevel="1">
      <c r="A98" s="4"/>
      <c r="B98" s="536" t="s">
        <v>490</v>
      </c>
      <c r="C98" s="868"/>
      <c r="D98" s="46"/>
      <c r="E98" s="46"/>
      <c r="F98" s="46"/>
      <c r="G98" s="46"/>
      <c r="H98" s="46"/>
      <c r="I98" s="46"/>
      <c r="J98" s="46"/>
      <c r="K98" s="46"/>
      <c r="L98" s="46"/>
      <c r="M98" s="46"/>
      <c r="N98" s="46"/>
      <c r="O98" s="69"/>
    </row>
    <row r="99" spans="1:15" s="18" customFormat="1">
      <c r="A99" s="4"/>
      <c r="B99" s="536" t="s">
        <v>514</v>
      </c>
      <c r="C99" s="871"/>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c r="A100" s="72"/>
      <c r="B100" s="492" t="s">
        <v>515</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c r="A101" s="72"/>
      <c r="B101" s="481"/>
      <c r="C101" s="488"/>
      <c r="D101" s="71"/>
      <c r="E101" s="484"/>
      <c r="F101" s="484"/>
      <c r="G101" s="484"/>
      <c r="H101" s="484"/>
      <c r="I101" s="484"/>
      <c r="J101" s="484"/>
      <c r="K101" s="484"/>
      <c r="L101" s="484"/>
      <c r="M101" s="484"/>
      <c r="N101" s="484"/>
      <c r="O101" s="489"/>
    </row>
    <row r="102" spans="1:15" s="64" customFormat="1">
      <c r="A102" s="62"/>
      <c r="B102" s="603">
        <f>'1.  LRAMVA Summary'!B41</f>
        <v>0</v>
      </c>
      <c r="C102" s="870">
        <f>'2. LRAMVA Threshold'!P43</f>
        <v>0</v>
      </c>
      <c r="D102" s="46"/>
      <c r="E102" s="46"/>
      <c r="F102" s="46"/>
      <c r="G102" s="46"/>
      <c r="H102" s="46"/>
      <c r="I102" s="46"/>
      <c r="J102" s="46"/>
      <c r="K102" s="46"/>
      <c r="L102" s="46"/>
      <c r="M102" s="46"/>
      <c r="N102" s="46"/>
      <c r="O102" s="69"/>
    </row>
    <row r="103" spans="1:15" s="18" customFormat="1" outlineLevel="1">
      <c r="A103" s="4"/>
      <c r="B103" s="536" t="s">
        <v>512</v>
      </c>
      <c r="C103" s="868"/>
      <c r="D103" s="46"/>
      <c r="E103" s="46"/>
      <c r="F103" s="46"/>
      <c r="G103" s="46"/>
      <c r="H103" s="46"/>
      <c r="I103" s="46"/>
      <c r="J103" s="46"/>
      <c r="K103" s="46"/>
      <c r="L103" s="46"/>
      <c r="M103" s="46"/>
      <c r="N103" s="46"/>
      <c r="O103" s="69"/>
    </row>
    <row r="104" spans="1:15" s="18" customFormat="1" outlineLevel="1">
      <c r="A104" s="4"/>
      <c r="B104" s="536" t="s">
        <v>513</v>
      </c>
      <c r="C104" s="868"/>
      <c r="D104" s="46"/>
      <c r="E104" s="46"/>
      <c r="F104" s="46"/>
      <c r="G104" s="46"/>
      <c r="H104" s="46"/>
      <c r="I104" s="46"/>
      <c r="J104" s="46"/>
      <c r="K104" s="46"/>
      <c r="L104" s="46"/>
      <c r="M104" s="46"/>
      <c r="N104" s="46"/>
      <c r="O104" s="69"/>
    </row>
    <row r="105" spans="1:15" s="18" customFormat="1" outlineLevel="1">
      <c r="A105" s="4"/>
      <c r="B105" s="536" t="s">
        <v>490</v>
      </c>
      <c r="C105" s="868"/>
      <c r="D105" s="46"/>
      <c r="E105" s="46"/>
      <c r="F105" s="46"/>
      <c r="G105" s="46"/>
      <c r="H105" s="46"/>
      <c r="I105" s="46"/>
      <c r="J105" s="46"/>
      <c r="K105" s="46"/>
      <c r="L105" s="46"/>
      <c r="M105" s="46"/>
      <c r="N105" s="46"/>
      <c r="O105" s="69"/>
    </row>
    <row r="106" spans="1:15" s="18" customFormat="1">
      <c r="A106" s="4"/>
      <c r="B106" s="536" t="s">
        <v>514</v>
      </c>
      <c r="C106" s="871"/>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c r="A107" s="72"/>
      <c r="B107" s="492" t="s">
        <v>515</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c r="A108" s="72"/>
      <c r="B108" s="481"/>
      <c r="C108" s="488"/>
      <c r="D108" s="71"/>
      <c r="E108" s="484"/>
      <c r="F108" s="484"/>
      <c r="G108" s="484"/>
      <c r="H108" s="484"/>
      <c r="I108" s="484"/>
      <c r="J108" s="484"/>
      <c r="K108" s="484"/>
      <c r="L108" s="484"/>
      <c r="M108" s="484"/>
      <c r="N108" s="484"/>
      <c r="O108" s="489"/>
    </row>
    <row r="109" spans="1:15" s="64" customFormat="1">
      <c r="A109" s="62"/>
      <c r="B109" s="603">
        <f>'1.  LRAMVA Summary'!B42</f>
        <v>0</v>
      </c>
      <c r="C109" s="870">
        <f>'2. LRAMVA Threshold'!Q43</f>
        <v>0</v>
      </c>
      <c r="D109" s="46"/>
      <c r="E109" s="46"/>
      <c r="F109" s="46"/>
      <c r="G109" s="46"/>
      <c r="H109" s="46"/>
      <c r="I109" s="46"/>
      <c r="J109" s="46"/>
      <c r="K109" s="46"/>
      <c r="L109" s="46"/>
      <c r="M109" s="46"/>
      <c r="N109" s="46"/>
      <c r="O109" s="69"/>
    </row>
    <row r="110" spans="1:15" s="18" customFormat="1" outlineLevel="1">
      <c r="A110" s="4"/>
      <c r="B110" s="536" t="s">
        <v>512</v>
      </c>
      <c r="C110" s="868"/>
      <c r="D110" s="46"/>
      <c r="E110" s="46"/>
      <c r="F110" s="46"/>
      <c r="G110" s="46"/>
      <c r="H110" s="46"/>
      <c r="I110" s="46"/>
      <c r="J110" s="46"/>
      <c r="K110" s="46"/>
      <c r="L110" s="46"/>
      <c r="M110" s="46"/>
      <c r="N110" s="46"/>
      <c r="O110" s="69"/>
    </row>
    <row r="111" spans="1:15" s="18" customFormat="1" outlineLevel="1">
      <c r="A111" s="4"/>
      <c r="B111" s="536" t="s">
        <v>513</v>
      </c>
      <c r="C111" s="868"/>
      <c r="D111" s="46"/>
      <c r="E111" s="46"/>
      <c r="F111" s="46"/>
      <c r="G111" s="46"/>
      <c r="H111" s="46"/>
      <c r="I111" s="46"/>
      <c r="J111" s="46"/>
      <c r="K111" s="46"/>
      <c r="L111" s="46"/>
      <c r="M111" s="46"/>
      <c r="N111" s="46"/>
      <c r="O111" s="69"/>
    </row>
    <row r="112" spans="1:15" s="18" customFormat="1" outlineLevel="1">
      <c r="A112" s="4"/>
      <c r="B112" s="536" t="s">
        <v>490</v>
      </c>
      <c r="C112" s="868"/>
      <c r="D112" s="46"/>
      <c r="E112" s="46"/>
      <c r="F112" s="46"/>
      <c r="G112" s="46"/>
      <c r="H112" s="46"/>
      <c r="I112" s="46"/>
      <c r="J112" s="46"/>
      <c r="K112" s="46"/>
      <c r="L112" s="46"/>
      <c r="M112" s="46"/>
      <c r="N112" s="46"/>
      <c r="O112" s="69"/>
    </row>
    <row r="113" spans="1:17" s="18" customFormat="1">
      <c r="A113" s="4"/>
      <c r="B113" s="536" t="s">
        <v>514</v>
      </c>
      <c r="C113" s="871"/>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c r="A114" s="72"/>
      <c r="B114" s="492" t="s">
        <v>515</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c r="A115" s="72"/>
      <c r="B115" s="74"/>
      <c r="C115" s="81"/>
      <c r="D115" s="75"/>
      <c r="E115" s="75"/>
      <c r="F115" s="75"/>
      <c r="G115" s="75"/>
      <c r="H115" s="75"/>
      <c r="I115" s="75"/>
      <c r="J115" s="75"/>
      <c r="K115" s="495"/>
      <c r="L115" s="496"/>
      <c r="M115" s="496"/>
      <c r="N115" s="496"/>
      <c r="O115" s="497"/>
    </row>
    <row r="116" spans="1:17" s="3" customFormat="1" ht="21" customHeight="1">
      <c r="A116" s="4"/>
      <c r="B116" s="498" t="s">
        <v>611</v>
      </c>
      <c r="C116" s="98"/>
      <c r="D116" s="499"/>
      <c r="E116" s="499"/>
      <c r="F116" s="499"/>
      <c r="G116" s="499"/>
      <c r="H116" s="499"/>
      <c r="I116" s="499"/>
      <c r="J116" s="499"/>
      <c r="K116" s="499"/>
      <c r="L116" s="499"/>
      <c r="M116" s="499"/>
      <c r="N116" s="499"/>
      <c r="O116" s="499"/>
    </row>
    <row r="119" spans="1:17" ht="15.6">
      <c r="B119" s="118" t="s">
        <v>484</v>
      </c>
      <c r="J119" s="18"/>
    </row>
    <row r="120" spans="1:17" s="14" customFormat="1" ht="75.75" customHeight="1">
      <c r="A120" s="72"/>
      <c r="B120" s="875" t="s">
        <v>672</v>
      </c>
      <c r="C120" s="875"/>
      <c r="D120" s="875"/>
      <c r="E120" s="875"/>
      <c r="F120" s="875"/>
      <c r="G120" s="875"/>
      <c r="H120" s="875"/>
      <c r="I120" s="875"/>
      <c r="J120" s="875"/>
      <c r="K120" s="875"/>
      <c r="L120" s="875"/>
      <c r="M120" s="875"/>
      <c r="N120" s="875"/>
      <c r="O120" s="875"/>
      <c r="P120" s="875"/>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GS&gt;50kW</v>
      </c>
      <c r="F122" s="244" t="str">
        <f>'1.  LRAMVA Summary'!G52</f>
        <v>Street Lighting</v>
      </c>
      <c r="G122" s="244" t="str">
        <f>'1.  LRAMVA Summary'!H52</f>
        <v>Unmetered Scattered Load</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4"/>
      <c r="C123" s="585" t="str">
        <f>'1.  LRAMVA Summary'!D53</f>
        <v>kWh</v>
      </c>
      <c r="D123" s="585" t="str">
        <f>'1.  LRAMVA Summary'!E53</f>
        <v>kWh</v>
      </c>
      <c r="E123" s="585" t="str">
        <f>'1.  LRAMVA Summary'!F53</f>
        <v>kw</v>
      </c>
      <c r="F123" s="585" t="str">
        <f>'1.  LRAMVA Summary'!G53</f>
        <v>kw</v>
      </c>
      <c r="G123" s="585" t="str">
        <f>'1.  LRAMVA Summary'!H53</f>
        <v>kWh</v>
      </c>
      <c r="H123" s="585">
        <f>'1.  LRAMVA Summary'!I53</f>
        <v>0</v>
      </c>
      <c r="I123" s="585">
        <f>'1.  LRAMVA Summary'!J53</f>
        <v>0</v>
      </c>
      <c r="J123" s="585">
        <f>'1.  LRAMVA Summary'!K53</f>
        <v>0</v>
      </c>
      <c r="K123" s="585">
        <f>'1.  LRAMVA Summary'!L53</f>
        <v>0</v>
      </c>
      <c r="L123" s="585">
        <f>'1.  LRAMVA Summary'!M53</f>
        <v>0</v>
      </c>
      <c r="M123" s="585">
        <f>'1.  LRAMVA Summary'!N53</f>
        <v>0</v>
      </c>
      <c r="N123" s="585">
        <f>'1.  LRAMVA Summary'!O53</f>
        <v>0</v>
      </c>
      <c r="O123" s="585">
        <f>'1.  LRAMVA Summary'!P53</f>
        <v>0</v>
      </c>
      <c r="P123" s="586">
        <f>'1.  LRAMVA Summary'!Q53</f>
        <v>0</v>
      </c>
    </row>
    <row r="124" spans="1:17">
      <c r="B124" s="500">
        <v>2011</v>
      </c>
      <c r="C124" s="680">
        <f t="shared" ref="C124:C129" si="30">HLOOKUP(B124,$E$15:$O$114,9,FALSE)</f>
        <v>8.6999999999999994E-3</v>
      </c>
      <c r="D124" s="681">
        <f>HLOOKUP(B124,$E$15:$O$114,16,FALSE)</f>
        <v>6.4999999999999997E-3</v>
      </c>
      <c r="E124" s="682">
        <f>HLOOKUP(B124,$E$15:$O$114,23,FALSE)</f>
        <v>3.4148000000000001</v>
      </c>
      <c r="F124" s="681">
        <f>HLOOKUP(B124,$E$15:$O$114,30,FALSE)</f>
        <v>3.0068000000000001</v>
      </c>
      <c r="G124" s="682">
        <f>HLOOKUP(B124,$E$15:$O$114,37,FALSE)</f>
        <v>6.4999999999999997E-3</v>
      </c>
      <c r="H124" s="681">
        <f>HLOOKUP(B124,$E$15:$O$114,44,FALSE)</f>
        <v>0</v>
      </c>
      <c r="I124" s="682">
        <f>HLOOKUP(B124,$E$15:$O$114,51,FALSE)</f>
        <v>0</v>
      </c>
      <c r="J124" s="682">
        <f>HLOOKUP(B124,$E$15:$O$114,58,FALSE)</f>
        <v>0</v>
      </c>
      <c r="K124" s="682">
        <f>HLOOKUP(B124,$E$15:$O$114,65,FALSE)</f>
        <v>0</v>
      </c>
      <c r="L124" s="682">
        <f>HLOOKUP(B124,$E$15:$O$114,72,FALSE)</f>
        <v>0</v>
      </c>
      <c r="M124" s="682">
        <f>HLOOKUP(B124,$E$15:$O$114,79,FALSE)</f>
        <v>0</v>
      </c>
      <c r="N124" s="682">
        <f>HLOOKUP(B124,$E$15:$O$114,86,FALSE)</f>
        <v>0</v>
      </c>
      <c r="O124" s="682">
        <f>HLOOKUP(B124,$E$15:$O$114,93,FALSE)</f>
        <v>0</v>
      </c>
      <c r="P124" s="682">
        <f>HLOOKUP(B124,$E$15:$O$114,100,FALSE)</f>
        <v>0</v>
      </c>
    </row>
    <row r="125" spans="1:17">
      <c r="B125" s="501">
        <v>2012</v>
      </c>
      <c r="C125" s="683">
        <f t="shared" si="30"/>
        <v>8.8000000000000005E-3</v>
      </c>
      <c r="D125" s="684">
        <f>HLOOKUP(B125,$E$15:$O$114,16,FALSE)</f>
        <v>6.6E-3</v>
      </c>
      <c r="E125" s="685">
        <f>HLOOKUP(B125,$E$15:$O$114,23,FALSE)</f>
        <v>3.5028999999999999</v>
      </c>
      <c r="F125" s="684">
        <f>HLOOKUP(B125,$E$15:$O$114,30,FALSE)</f>
        <v>3.0274999999999999</v>
      </c>
      <c r="G125" s="685">
        <f>HLOOKUP(B125,$E$15:$O$114,37,FALSE)</f>
        <v>6.6E-3</v>
      </c>
      <c r="H125" s="684">
        <f>HLOOKUP(B125,$E$15:$O$114,44,FALSE)</f>
        <v>0</v>
      </c>
      <c r="I125" s="685">
        <f>HLOOKUP(B125,$E$15:$O$114,51,FALSE)</f>
        <v>0</v>
      </c>
      <c r="J125" s="685">
        <f>HLOOKUP(B125,$E$15:$O$114,58,FALSE)</f>
        <v>0</v>
      </c>
      <c r="K125" s="685">
        <f>HLOOKUP(B125,$E$15:$O$114,65,FALSE)</f>
        <v>0</v>
      </c>
      <c r="L125" s="685">
        <f>HLOOKUP(B125,$E$15:$O$114,72,FALSE)</f>
        <v>0</v>
      </c>
      <c r="M125" s="685">
        <f>HLOOKUP(B125,$E$15:$O$114,79,FALSE)</f>
        <v>0</v>
      </c>
      <c r="N125" s="685">
        <f>HLOOKUP(B125,$E$15:$O$114,86,FALSE)</f>
        <v>0</v>
      </c>
      <c r="O125" s="685">
        <f>HLOOKUP(B125,$E$15:$O$114,93,FALSE)</f>
        <v>0</v>
      </c>
      <c r="P125" s="685">
        <f t="shared" ref="P125:P133" si="31">HLOOKUP(B125,$E$15:$O$114,100,FALSE)</f>
        <v>0</v>
      </c>
    </row>
    <row r="126" spans="1:17">
      <c r="B126" s="501">
        <v>2013</v>
      </c>
      <c r="C126" s="683">
        <f t="shared" si="30"/>
        <v>8.8000000000000005E-3</v>
      </c>
      <c r="D126" s="684">
        <f t="shared" ref="D126:D133" si="32">HLOOKUP(B126,$E$15:$O$114,16,FALSE)</f>
        <v>6.6E-3</v>
      </c>
      <c r="E126" s="685">
        <f t="shared" ref="E126:E133" si="33">HLOOKUP(B126,$E$15:$O$114,23,FALSE)</f>
        <v>3.5886</v>
      </c>
      <c r="F126" s="684">
        <f t="shared" ref="F126:F133" si="34">HLOOKUP(B126,$E$15:$O$114,30,FALSE)</f>
        <v>3.0459999999999998</v>
      </c>
      <c r="G126" s="685">
        <f t="shared" ref="G126:G132" si="35">HLOOKUP(B126,$E$15:$O$114,37,FALSE)</f>
        <v>6.6E-3</v>
      </c>
      <c r="H126" s="684">
        <f t="shared" ref="H126:H133" si="36">HLOOKUP(B126,$E$15:$O$114,44,FALSE)</f>
        <v>0</v>
      </c>
      <c r="I126" s="685">
        <f t="shared" ref="I126:I133" si="37">HLOOKUP(B126,$E$15:$O$114,51,FALSE)</f>
        <v>0</v>
      </c>
      <c r="J126" s="685">
        <f t="shared" ref="J126:J133" si="38">HLOOKUP(B126,$E$15:$O$114,58,FALSE)</f>
        <v>0</v>
      </c>
      <c r="K126" s="685">
        <f t="shared" ref="K126:K133" si="39">HLOOKUP(B126,$E$15:$O$114,65,FALSE)</f>
        <v>0</v>
      </c>
      <c r="L126" s="685">
        <f>HLOOKUP(B126,$E$15:$O$114,72,FALSE)</f>
        <v>0</v>
      </c>
      <c r="M126" s="685">
        <f t="shared" ref="M126:M133" si="40">HLOOKUP(B126,$E$15:$O$114,79,FALSE)</f>
        <v>0</v>
      </c>
      <c r="N126" s="685">
        <f t="shared" ref="N126:N133" si="41">HLOOKUP(B126,$E$15:$O$114,86,FALSE)</f>
        <v>0</v>
      </c>
      <c r="O126" s="685">
        <f t="shared" ref="O126:O133" si="42">HLOOKUP(B126,$E$15:$O$114,93,FALSE)</f>
        <v>0</v>
      </c>
      <c r="P126" s="685">
        <f t="shared" si="31"/>
        <v>0</v>
      </c>
    </row>
    <row r="127" spans="1:17">
      <c r="B127" s="501">
        <v>2014</v>
      </c>
      <c r="C127" s="683">
        <f t="shared" si="30"/>
        <v>1.2E-2</v>
      </c>
      <c r="D127" s="684">
        <f>HLOOKUP(B127,$E$15:$O$114,16,FALSE)</f>
        <v>8.6999999999999994E-3</v>
      </c>
      <c r="E127" s="685">
        <f>HLOOKUP(B127,$E$15:$O$114,23,FALSE)</f>
        <v>2.9182999999999999</v>
      </c>
      <c r="F127" s="684">
        <f>HLOOKUP(B127,$E$15:$O$114,30,FALSE)</f>
        <v>3.7757000000000001</v>
      </c>
      <c r="G127" s="685">
        <f>HLOOKUP(B127,$E$15:$O$114,37,FALSE)</f>
        <v>7.9000000000000008E-3</v>
      </c>
      <c r="H127" s="684">
        <f>HLOOKUP(B127,$E$15:$O$114,44,FALSE)</f>
        <v>0</v>
      </c>
      <c r="I127" s="685">
        <f>HLOOKUP(B127,$E$15:$O$114,51,FALSE)</f>
        <v>0</v>
      </c>
      <c r="J127" s="685">
        <f>HLOOKUP(B127,$E$15:$O$114,58,FALSE)</f>
        <v>0</v>
      </c>
      <c r="K127" s="685">
        <f>HLOOKUP(B127,$E$15:$O$114,65,FALSE)</f>
        <v>0</v>
      </c>
      <c r="L127" s="685">
        <f>HLOOKUP(B127,$E$15:$O$114,72,FALSE)</f>
        <v>0</v>
      </c>
      <c r="M127" s="685">
        <f>HLOOKUP(B127,$E$15:$O$114,79,FALSE)</f>
        <v>0</v>
      </c>
      <c r="N127" s="685">
        <f>HLOOKUP(B127,$E$15:$O$114,86,FALSE)</f>
        <v>0</v>
      </c>
      <c r="O127" s="685">
        <f>HLOOKUP(B127,$E$15:$O$114,93,FALSE)</f>
        <v>0</v>
      </c>
      <c r="P127" s="685">
        <f>HLOOKUP(B127,$E$15:$O$114,100,FALSE)</f>
        <v>0</v>
      </c>
    </row>
    <row r="128" spans="1:17">
      <c r="B128" s="501">
        <v>2015</v>
      </c>
      <c r="C128" s="683">
        <f t="shared" si="30"/>
        <v>1.37E-2</v>
      </c>
      <c r="D128" s="684">
        <f t="shared" si="32"/>
        <v>9.9000000000000008E-3</v>
      </c>
      <c r="E128" s="685">
        <f t="shared" si="33"/>
        <v>2.6025999999999998</v>
      </c>
      <c r="F128" s="684">
        <f t="shared" si="34"/>
        <v>4.1740000000000004</v>
      </c>
      <c r="G128" s="685">
        <f t="shared" si="35"/>
        <v>8.6999999999999994E-3</v>
      </c>
      <c r="H128" s="684">
        <f t="shared" si="36"/>
        <v>0</v>
      </c>
      <c r="I128" s="685">
        <f t="shared" si="37"/>
        <v>0</v>
      </c>
      <c r="J128" s="685">
        <f t="shared" si="38"/>
        <v>0</v>
      </c>
      <c r="K128" s="685">
        <f t="shared" si="39"/>
        <v>0</v>
      </c>
      <c r="L128" s="685">
        <f t="shared" ref="L128:L133" si="43">HLOOKUP(B128,$E$15:$O$114,72,FALSE)</f>
        <v>0</v>
      </c>
      <c r="M128" s="685">
        <f t="shared" si="40"/>
        <v>0</v>
      </c>
      <c r="N128" s="685">
        <f t="shared" si="41"/>
        <v>0</v>
      </c>
      <c r="O128" s="685">
        <f t="shared" si="42"/>
        <v>0</v>
      </c>
      <c r="P128" s="685">
        <f t="shared" si="31"/>
        <v>0</v>
      </c>
    </row>
    <row r="129" spans="2:16">
      <c r="B129" s="501">
        <v>2016</v>
      </c>
      <c r="C129" s="683">
        <f t="shared" si="30"/>
        <v>1.17E-2</v>
      </c>
      <c r="D129" s="684">
        <f t="shared" si="32"/>
        <v>1.04E-2</v>
      </c>
      <c r="E129" s="685">
        <f t="shared" si="33"/>
        <v>2.6450999999999998</v>
      </c>
      <c r="F129" s="684">
        <f t="shared" si="34"/>
        <v>4.2422000000000004</v>
      </c>
      <c r="G129" s="685">
        <f t="shared" si="35"/>
        <v>8.8000000000000005E-3</v>
      </c>
      <c r="H129" s="684">
        <f t="shared" si="36"/>
        <v>0</v>
      </c>
      <c r="I129" s="685">
        <f t="shared" si="37"/>
        <v>0</v>
      </c>
      <c r="J129" s="685">
        <f t="shared" si="38"/>
        <v>0</v>
      </c>
      <c r="K129" s="685">
        <f t="shared" si="39"/>
        <v>0</v>
      </c>
      <c r="L129" s="685">
        <f t="shared" si="43"/>
        <v>0</v>
      </c>
      <c r="M129" s="685">
        <f t="shared" si="40"/>
        <v>0</v>
      </c>
      <c r="N129" s="685">
        <f t="shared" si="41"/>
        <v>0</v>
      </c>
      <c r="O129" s="685">
        <f t="shared" si="42"/>
        <v>0</v>
      </c>
      <c r="P129" s="685">
        <f t="shared" si="31"/>
        <v>0</v>
      </c>
    </row>
    <row r="130" spans="2:16">
      <c r="B130" s="501">
        <v>2017</v>
      </c>
      <c r="C130" s="683">
        <f>HLOOKUP(B130,$E$15:$O$114,9,FALSE)</f>
        <v>8.3000000000000001E-3</v>
      </c>
      <c r="D130" s="684">
        <f t="shared" si="32"/>
        <v>1.04E-2</v>
      </c>
      <c r="E130" s="685">
        <f t="shared" si="33"/>
        <v>2.6892</v>
      </c>
      <c r="F130" s="684">
        <f t="shared" si="34"/>
        <v>4.3129</v>
      </c>
      <c r="G130" s="685">
        <f t="shared" si="35"/>
        <v>8.9999999999999993E-3</v>
      </c>
      <c r="H130" s="684">
        <f t="shared" si="36"/>
        <v>0</v>
      </c>
      <c r="I130" s="685">
        <f t="shared" si="37"/>
        <v>0</v>
      </c>
      <c r="J130" s="685">
        <f t="shared" si="38"/>
        <v>0</v>
      </c>
      <c r="K130" s="685">
        <f t="shared" si="39"/>
        <v>0</v>
      </c>
      <c r="L130" s="685">
        <f t="shared" si="43"/>
        <v>0</v>
      </c>
      <c r="M130" s="685">
        <f t="shared" si="40"/>
        <v>0</v>
      </c>
      <c r="N130" s="685">
        <f t="shared" si="41"/>
        <v>0</v>
      </c>
      <c r="O130" s="685">
        <f t="shared" si="42"/>
        <v>0</v>
      </c>
      <c r="P130" s="685">
        <f t="shared" si="31"/>
        <v>0</v>
      </c>
    </row>
    <row r="131" spans="2:16">
      <c r="B131" s="501">
        <v>2018</v>
      </c>
      <c r="C131" s="683">
        <f t="shared" ref="C131:C133" si="44">HLOOKUP(B131,$E$15:$O$114,9,FALSE)</f>
        <v>4.7999999999999996E-3</v>
      </c>
      <c r="D131" s="684">
        <f t="shared" si="32"/>
        <v>1.04E-2</v>
      </c>
      <c r="E131" s="685">
        <f t="shared" si="33"/>
        <v>2.7195999999999998</v>
      </c>
      <c r="F131" s="684">
        <f t="shared" si="34"/>
        <v>4.3616999999999999</v>
      </c>
      <c r="G131" s="685">
        <f t="shared" si="35"/>
        <v>9.1000000000000004E-3</v>
      </c>
      <c r="H131" s="684">
        <f t="shared" si="36"/>
        <v>0</v>
      </c>
      <c r="I131" s="685">
        <f t="shared" si="37"/>
        <v>0</v>
      </c>
      <c r="J131" s="685">
        <f t="shared" si="38"/>
        <v>0</v>
      </c>
      <c r="K131" s="685">
        <f t="shared" si="39"/>
        <v>0</v>
      </c>
      <c r="L131" s="685">
        <f t="shared" si="43"/>
        <v>0</v>
      </c>
      <c r="M131" s="685">
        <f t="shared" si="40"/>
        <v>0</v>
      </c>
      <c r="N131" s="685">
        <f t="shared" si="41"/>
        <v>0</v>
      </c>
      <c r="O131" s="685">
        <f t="shared" si="42"/>
        <v>0</v>
      </c>
      <c r="P131" s="685">
        <f t="shared" si="31"/>
        <v>0</v>
      </c>
    </row>
    <row r="132" spans="2:16">
      <c r="B132" s="501">
        <v>2019</v>
      </c>
      <c r="C132" s="683">
        <f t="shared" si="44"/>
        <v>1.1999999999999999E-3</v>
      </c>
      <c r="D132" s="684">
        <f t="shared" si="32"/>
        <v>1.0500000000000001E-2</v>
      </c>
      <c r="E132" s="685">
        <f t="shared" si="33"/>
        <v>2.7494999999999998</v>
      </c>
      <c r="F132" s="684">
        <f t="shared" si="34"/>
        <v>4.4097</v>
      </c>
      <c r="G132" s="685">
        <f t="shared" si="35"/>
        <v>9.1999999999999998E-3</v>
      </c>
      <c r="H132" s="684">
        <f t="shared" si="36"/>
        <v>0</v>
      </c>
      <c r="I132" s="685">
        <f t="shared" si="37"/>
        <v>0</v>
      </c>
      <c r="J132" s="685">
        <f t="shared" si="38"/>
        <v>0</v>
      </c>
      <c r="K132" s="685">
        <f t="shared" si="39"/>
        <v>0</v>
      </c>
      <c r="L132" s="685">
        <f t="shared" si="43"/>
        <v>0</v>
      </c>
      <c r="M132" s="685">
        <f t="shared" si="40"/>
        <v>0</v>
      </c>
      <c r="N132" s="685">
        <f t="shared" si="41"/>
        <v>0</v>
      </c>
      <c r="O132" s="685">
        <f t="shared" si="42"/>
        <v>0</v>
      </c>
      <c r="P132" s="685">
        <f t="shared" si="31"/>
        <v>0</v>
      </c>
    </row>
    <row r="133" spans="2:16" hidden="1">
      <c r="B133" s="502">
        <v>2020</v>
      </c>
      <c r="C133" s="686">
        <f t="shared" si="44"/>
        <v>0</v>
      </c>
      <c r="D133" s="687">
        <f t="shared" si="32"/>
        <v>0</v>
      </c>
      <c r="E133" s="688">
        <f t="shared" si="33"/>
        <v>0</v>
      </c>
      <c r="F133" s="687">
        <f t="shared" si="34"/>
        <v>0</v>
      </c>
      <c r="G133" s="688">
        <f>HLOOKUP(B133,$E$15:$O$114,37,FALSE)</f>
        <v>0</v>
      </c>
      <c r="H133" s="687">
        <f t="shared" si="36"/>
        <v>0</v>
      </c>
      <c r="I133" s="688">
        <f t="shared" si="37"/>
        <v>0</v>
      </c>
      <c r="J133" s="688">
        <f t="shared" si="38"/>
        <v>0</v>
      </c>
      <c r="K133" s="688">
        <f t="shared" si="39"/>
        <v>0</v>
      </c>
      <c r="L133" s="688">
        <f t="shared" si="43"/>
        <v>0</v>
      </c>
      <c r="M133" s="688">
        <f t="shared" si="40"/>
        <v>0</v>
      </c>
      <c r="N133" s="688">
        <f t="shared" si="41"/>
        <v>0</v>
      </c>
      <c r="O133" s="688">
        <f t="shared" si="42"/>
        <v>0</v>
      </c>
      <c r="P133" s="688">
        <f t="shared" si="31"/>
        <v>0</v>
      </c>
    </row>
    <row r="134" spans="2:16" ht="18.75" customHeight="1">
      <c r="B134" s="498" t="s">
        <v>628</v>
      </c>
      <c r="C134" s="597"/>
      <c r="D134" s="598"/>
      <c r="E134" s="599"/>
      <c r="F134" s="598"/>
      <c r="G134" s="598"/>
      <c r="H134" s="598"/>
      <c r="I134" s="598"/>
      <c r="J134" s="598"/>
      <c r="K134" s="598"/>
      <c r="L134" s="598"/>
      <c r="M134" s="598"/>
      <c r="N134" s="598"/>
      <c r="O134" s="598"/>
      <c r="P134" s="598"/>
    </row>
    <row r="136" spans="2:16">
      <c r="B136" s="591" t="s">
        <v>527</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B14:X42"/>
  <sheetViews>
    <sheetView topLeftCell="A6" zoomScale="90" zoomScaleNormal="90" workbookViewId="0">
      <selection activeCell="M36" sqref="M36"/>
    </sheetView>
  </sheetViews>
  <sheetFormatPr defaultColWidth="9.109375" defaultRowHeight="14.4"/>
  <cols>
    <col min="1" max="1" width="9.109375" style="12"/>
    <col min="2" max="2" width="20" style="12" customWidth="1"/>
    <col min="3" max="3" width="13" style="12" customWidth="1"/>
    <col min="4" max="4" width="11.5546875" style="12" bestFit="1" customWidth="1"/>
    <col min="5" max="6" width="11.109375" style="12" bestFit="1" customWidth="1"/>
    <col min="7" max="7" width="13.5546875" style="12" bestFit="1" customWidth="1"/>
    <col min="8" max="8" width="24.44140625" style="12" bestFit="1" customWidth="1"/>
    <col min="9" max="9" width="12.33203125" style="12" bestFit="1" customWidth="1"/>
    <col min="10" max="17" width="6.6640625" style="12" bestFit="1" customWidth="1"/>
    <col min="18" max="18" width="12.33203125" style="12" bestFit="1" customWidth="1"/>
    <col min="19" max="16384" width="9.109375" style="12"/>
  </cols>
  <sheetData>
    <row r="14" spans="2:24" ht="15.6">
      <c r="B14" s="587" t="s">
        <v>505</v>
      </c>
    </row>
    <row r="15" spans="2:24" ht="15.6">
      <c r="B15" s="587"/>
    </row>
    <row r="16" spans="2:24" s="667" customFormat="1" ht="28.5" customHeight="1">
      <c r="B16" s="876" t="s">
        <v>631</v>
      </c>
      <c r="C16" s="876"/>
      <c r="D16" s="876"/>
      <c r="E16" s="876"/>
      <c r="F16" s="876"/>
      <c r="G16" s="876"/>
      <c r="H16" s="876"/>
      <c r="I16" s="876"/>
      <c r="J16" s="876"/>
      <c r="K16" s="876"/>
      <c r="L16" s="876"/>
      <c r="M16" s="876"/>
      <c r="N16" s="876"/>
      <c r="O16" s="876"/>
      <c r="P16" s="876"/>
      <c r="Q16" s="876"/>
      <c r="R16" s="876"/>
      <c r="S16" s="876"/>
      <c r="T16" s="876"/>
      <c r="U16" s="876"/>
      <c r="V16" s="876"/>
      <c r="W16" s="876"/>
      <c r="X16" s="876"/>
    </row>
    <row r="19" spans="2:9">
      <c r="B19" s="12" t="s">
        <v>786</v>
      </c>
    </row>
    <row r="21" spans="2:9">
      <c r="B21" s="819" t="s">
        <v>34</v>
      </c>
      <c r="C21" s="819"/>
      <c r="D21" s="819" t="s">
        <v>29</v>
      </c>
      <c r="E21" s="819" t="s">
        <v>371</v>
      </c>
      <c r="F21" s="819" t="s">
        <v>787</v>
      </c>
      <c r="G21" s="819" t="s">
        <v>31</v>
      </c>
      <c r="H21" s="819" t="s">
        <v>32</v>
      </c>
      <c r="I21" s="819" t="s">
        <v>26</v>
      </c>
    </row>
    <row r="22" spans="2:9">
      <c r="B22" s="819"/>
      <c r="C22" s="819"/>
      <c r="D22" s="819" t="s">
        <v>27</v>
      </c>
      <c r="E22" s="819" t="s">
        <v>27</v>
      </c>
      <c r="F22" s="819" t="s">
        <v>28</v>
      </c>
      <c r="G22" s="819" t="s">
        <v>28</v>
      </c>
      <c r="H22" s="819" t="s">
        <v>28</v>
      </c>
      <c r="I22" s="819"/>
    </row>
    <row r="23" spans="2:9">
      <c r="B23" s="819" t="s">
        <v>38</v>
      </c>
      <c r="C23" s="819"/>
      <c r="D23" s="820">
        <v>915.78</v>
      </c>
      <c r="E23" s="820">
        <v>1024.56</v>
      </c>
      <c r="F23" s="820">
        <v>0</v>
      </c>
      <c r="G23" s="820">
        <v>8330.2000000000007</v>
      </c>
      <c r="H23" s="820">
        <v>0</v>
      </c>
      <c r="I23" s="820">
        <v>10270.540000000001</v>
      </c>
    </row>
    <row r="24" spans="2:9">
      <c r="B24" s="819" t="s">
        <v>37</v>
      </c>
      <c r="C24" s="819"/>
      <c r="D24" s="820">
        <v>0</v>
      </c>
      <c r="E24" s="820">
        <v>0</v>
      </c>
      <c r="F24" s="820">
        <v>0</v>
      </c>
      <c r="G24" s="820">
        <v>0</v>
      </c>
      <c r="H24" s="820">
        <v>0</v>
      </c>
      <c r="I24" s="820">
        <v>0</v>
      </c>
    </row>
    <row r="25" spans="2:9">
      <c r="B25" s="819" t="s">
        <v>67</v>
      </c>
      <c r="C25" s="819"/>
      <c r="D25" s="819"/>
      <c r="E25" s="819"/>
      <c r="F25" s="819"/>
      <c r="G25" s="819"/>
      <c r="H25" s="819"/>
      <c r="I25" s="819"/>
    </row>
    <row r="26" spans="2:9">
      <c r="B26" s="819" t="s">
        <v>40</v>
      </c>
      <c r="C26" s="819"/>
      <c r="D26" s="820">
        <v>3580.69</v>
      </c>
      <c r="E26" s="820">
        <v>1754.94</v>
      </c>
      <c r="F26" s="820">
        <v>0</v>
      </c>
      <c r="G26" s="820">
        <v>10325.780000000001</v>
      </c>
      <c r="H26" s="820">
        <v>0</v>
      </c>
      <c r="I26" s="820">
        <v>15661.41</v>
      </c>
    </row>
    <row r="27" spans="2:9">
      <c r="B27" s="819" t="s">
        <v>39</v>
      </c>
      <c r="C27" s="819"/>
      <c r="D27" s="820">
        <v>-6095.58</v>
      </c>
      <c r="E27" s="820">
        <v>-1594.12</v>
      </c>
      <c r="F27" s="820">
        <v>-2652.73</v>
      </c>
      <c r="G27" s="820">
        <v>-8046.02</v>
      </c>
      <c r="H27" s="820">
        <v>0</v>
      </c>
      <c r="I27" s="820">
        <v>-18388.45</v>
      </c>
    </row>
    <row r="28" spans="2:9">
      <c r="B28" s="819" t="s">
        <v>67</v>
      </c>
      <c r="C28" s="819"/>
      <c r="D28" s="819"/>
      <c r="E28" s="819"/>
      <c r="F28" s="819"/>
      <c r="G28" s="819"/>
      <c r="H28" s="819"/>
      <c r="I28" s="819"/>
    </row>
    <row r="29" spans="2:9">
      <c r="B29" s="819" t="s">
        <v>94</v>
      </c>
      <c r="C29" s="819"/>
      <c r="D29" s="820">
        <v>6554.37</v>
      </c>
      <c r="E29" s="820">
        <v>2736.5</v>
      </c>
      <c r="F29" s="820">
        <v>0</v>
      </c>
      <c r="G29" s="820">
        <v>11415.06</v>
      </c>
      <c r="H29" s="820">
        <v>0</v>
      </c>
      <c r="I29" s="820">
        <v>20705.919999999998</v>
      </c>
    </row>
    <row r="30" spans="2:9">
      <c r="B30" s="819" t="s">
        <v>93</v>
      </c>
      <c r="C30" s="819"/>
      <c r="D30" s="820">
        <v>-6959.12</v>
      </c>
      <c r="E30" s="820">
        <v>-1814</v>
      </c>
      <c r="F30" s="820">
        <v>-2365.7600000000002</v>
      </c>
      <c r="G30" s="820">
        <v>-8894.7900000000009</v>
      </c>
      <c r="H30" s="820">
        <v>0</v>
      </c>
      <c r="I30" s="820">
        <v>-20033.669999999998</v>
      </c>
    </row>
    <row r="31" spans="2:9">
      <c r="B31" s="819" t="s">
        <v>67</v>
      </c>
      <c r="C31" s="819"/>
      <c r="D31" s="819"/>
      <c r="E31" s="819"/>
      <c r="F31" s="819"/>
      <c r="G31" s="819"/>
      <c r="H31" s="819"/>
      <c r="I31" s="819"/>
    </row>
    <row r="32" spans="2:9">
      <c r="B32" s="819" t="s">
        <v>225</v>
      </c>
      <c r="C32" s="819"/>
      <c r="D32" s="820">
        <v>11569.73</v>
      </c>
      <c r="E32" s="820">
        <v>3985.79</v>
      </c>
      <c r="F32" s="820">
        <v>1.27</v>
      </c>
      <c r="G32" s="820">
        <v>11601.57</v>
      </c>
      <c r="H32" s="820">
        <v>0</v>
      </c>
      <c r="I32" s="820">
        <v>27158.36</v>
      </c>
    </row>
    <row r="33" spans="2:9">
      <c r="B33" s="819" t="s">
        <v>224</v>
      </c>
      <c r="C33" s="819"/>
      <c r="D33" s="820">
        <v>-5943.19</v>
      </c>
      <c r="E33" s="820">
        <v>-1905.61</v>
      </c>
      <c r="F33" s="820">
        <v>-2404.4</v>
      </c>
      <c r="G33" s="820">
        <v>-9040.1299999999992</v>
      </c>
      <c r="H33" s="820">
        <v>0</v>
      </c>
      <c r="I33" s="820">
        <v>-19293.330000000002</v>
      </c>
    </row>
    <row r="34" spans="2:9">
      <c r="B34" s="819" t="s">
        <v>67</v>
      </c>
      <c r="C34" s="819"/>
      <c r="D34" s="819"/>
      <c r="E34" s="819"/>
      <c r="F34" s="819"/>
      <c r="G34" s="819"/>
      <c r="H34" s="819"/>
      <c r="I34" s="819"/>
    </row>
    <row r="35" spans="2:9">
      <c r="B35" s="819" t="s">
        <v>227</v>
      </c>
      <c r="C35" s="819"/>
      <c r="D35" s="820">
        <v>16935.439999999999</v>
      </c>
      <c r="E35" s="820">
        <v>6827.58</v>
      </c>
      <c r="F35" s="820">
        <v>529.88</v>
      </c>
      <c r="G35" s="820">
        <v>11794.92</v>
      </c>
      <c r="H35" s="820">
        <v>0</v>
      </c>
      <c r="I35" s="820">
        <v>36087.82</v>
      </c>
    </row>
    <row r="36" spans="2:9">
      <c r="B36" s="819" t="s">
        <v>226</v>
      </c>
      <c r="C36" s="819"/>
      <c r="D36" s="820">
        <v>-4216.1099999999997</v>
      </c>
      <c r="E36" s="820">
        <v>-1905.61</v>
      </c>
      <c r="F36" s="820">
        <v>-2444.48</v>
      </c>
      <c r="G36" s="820">
        <v>-9190.7900000000009</v>
      </c>
      <c r="H36" s="820">
        <v>0</v>
      </c>
      <c r="I36" s="820">
        <v>-17757</v>
      </c>
    </row>
    <row r="37" spans="2:9">
      <c r="B37" s="819" t="s">
        <v>67</v>
      </c>
      <c r="C37" s="819"/>
      <c r="D37" s="819"/>
      <c r="E37" s="819"/>
      <c r="F37" s="819"/>
      <c r="G37" s="819"/>
      <c r="H37" s="819"/>
      <c r="I37" s="819"/>
    </row>
    <row r="38" spans="2:9">
      <c r="B38" s="819" t="s">
        <v>229</v>
      </c>
      <c r="C38" s="819"/>
      <c r="D38" s="820">
        <v>9793.99</v>
      </c>
      <c r="E38" s="820">
        <v>6827.58</v>
      </c>
      <c r="F38" s="820">
        <v>535.87</v>
      </c>
      <c r="G38" s="820">
        <v>11928.38</v>
      </c>
      <c r="H38" s="820">
        <v>0</v>
      </c>
      <c r="I38" s="820">
        <v>29085.82</v>
      </c>
    </row>
    <row r="39" spans="2:9">
      <c r="B39" s="819" t="s">
        <v>228</v>
      </c>
      <c r="C39" s="819"/>
      <c r="D39" s="820">
        <v>-2438.23</v>
      </c>
      <c r="E39" s="820">
        <v>-1905.61</v>
      </c>
      <c r="F39" s="820">
        <v>-2472.12</v>
      </c>
      <c r="G39" s="820">
        <v>-9294.7800000000007</v>
      </c>
      <c r="H39" s="820">
        <v>0</v>
      </c>
      <c r="I39" s="820">
        <v>-16110.74</v>
      </c>
    </row>
    <row r="40" spans="2:9">
      <c r="B40" s="819" t="s">
        <v>67</v>
      </c>
      <c r="C40" s="819"/>
      <c r="D40" s="819"/>
      <c r="E40" s="819"/>
      <c r="F40" s="819"/>
      <c r="G40" s="819"/>
      <c r="H40" s="819"/>
      <c r="I40" s="819"/>
    </row>
    <row r="41" spans="2:9">
      <c r="B41" s="819" t="s">
        <v>43</v>
      </c>
      <c r="C41" s="819"/>
      <c r="D41" s="820">
        <v>752.15</v>
      </c>
      <c r="E41" s="820">
        <v>531.95000000000005</v>
      </c>
      <c r="F41" s="820">
        <v>-551.35</v>
      </c>
      <c r="G41" s="820">
        <v>1301.46</v>
      </c>
      <c r="H41" s="820">
        <v>0</v>
      </c>
      <c r="I41" s="820">
        <v>2034.22</v>
      </c>
    </row>
    <row r="42" spans="2:9">
      <c r="B42" s="819" t="s">
        <v>240</v>
      </c>
      <c r="C42" s="819"/>
      <c r="D42" s="821">
        <v>24450</v>
      </c>
      <c r="E42" s="821">
        <v>14564</v>
      </c>
      <c r="F42" s="821">
        <v>-11824</v>
      </c>
      <c r="G42" s="821">
        <v>22231</v>
      </c>
      <c r="H42" s="821">
        <v>0</v>
      </c>
      <c r="I42" s="821">
        <v>49421</v>
      </c>
    </row>
  </sheetData>
  <mergeCells count="1">
    <mergeCell ref="B16:X16"/>
  </mergeCells>
  <pageMargins left="0.7" right="0.7" top="0.75" bottom="0.75" header="0.3" footer="0.3"/>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Judy But</cp:lastModifiedBy>
  <cp:lastPrinted>2020-10-09T18:43:33Z</cp:lastPrinted>
  <dcterms:created xsi:type="dcterms:W3CDTF">2012-03-05T18:56:04Z</dcterms:created>
  <dcterms:modified xsi:type="dcterms:W3CDTF">2021-02-03T21:33:13Z</dcterms:modified>
</cp:coreProperties>
</file>