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10376\OneDrive - Ontario Power Generation\Documents\Reg Affairs\Rate Application Corrections\Tables\"/>
    </mc:Choice>
  </mc:AlternateContent>
  <bookViews>
    <workbookView xWindow="0" yWindow="0" windowWidth="10356" windowHeight="7056" tabRatio="934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[1]Lakeview!#REF!</definedName>
    <definedName name="\L" localSheetId="2">[1]Lakeview!#REF!</definedName>
    <definedName name="\L" localSheetId="4">[1]Lakeview!#REF!</definedName>
    <definedName name="\L">[1]Lakeview!#REF!</definedName>
    <definedName name="\M" localSheetId="1">[1]Lakeview!#REF!</definedName>
    <definedName name="\M" localSheetId="2">[1]Lakeview!#REF!</definedName>
    <definedName name="\M" localSheetId="4">[1]Lakeview!#REF!</definedName>
    <definedName name="\M">[1]Lakeview!#REF!</definedName>
    <definedName name="\O" localSheetId="1">[1]Lakeview!#REF!</definedName>
    <definedName name="\O" localSheetId="2">[1]Lakeview!#REF!</definedName>
    <definedName name="\O" localSheetId="4">[1]Lakeview!#REF!</definedName>
    <definedName name="\O">[1]Lakeview!#REF!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 localSheetId="4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 localSheetId="4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 localSheetId="4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 localSheetId="4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 localSheetId="4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 localSheetId="4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'[2]Nuc 9807'!#REF!</definedName>
    <definedName name="_____DAT3" localSheetId="2">'[2]Nuc 9807'!#REF!</definedName>
    <definedName name="_____DAT3" localSheetId="4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 localSheetId="4">'[2]Nuc 9807'!#REF!</definedName>
    <definedName name="_____DAT4">'[2]Nuc 9807'!#REF!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'[2]Nuc 9807'!#REF!</definedName>
    <definedName name="_____DAT7" localSheetId="2">'[2]Nuc 9807'!#REF!</definedName>
    <definedName name="_____DAT7" localSheetId="4">'[2]Nuc 9807'!#REF!</definedName>
    <definedName name="_____DAT7">'[2]Nuc 9807'!#REF!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'[2]Nuc 9807'!#REF!</definedName>
    <definedName name="_____DAT9" localSheetId="2">'[2]Nuc 9807'!#REF!</definedName>
    <definedName name="_____DAT9" localSheetId="4">'[2]Nuc 9807'!#REF!</definedName>
    <definedName name="_____DAT9">'[2]Nuc 9807'!#REF!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'[2]Nuc Darl MFA'!#REF!</definedName>
    <definedName name="__DAT10" localSheetId="2">'[2]Nuc Darl MFA'!#REF!</definedName>
    <definedName name="__DAT10" localSheetId="4">'[2]Nuc Darl MFA'!#REF!</definedName>
    <definedName name="__DAT10">'[2]Nuc Darl MFA'!#REF!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'[2]Nuc 9807'!#REF!</definedName>
    <definedName name="__DAT3" localSheetId="2">'[2]Nuc 9807'!#REF!</definedName>
    <definedName name="__DAT3" localSheetId="4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 localSheetId="4">'[2]Nuc 9807'!#REF!</definedName>
    <definedName name="__DAT4">'[2]Nuc 9807'!#REF!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'[2]Nuc 9807'!#REF!</definedName>
    <definedName name="__DAT7" localSheetId="2">'[2]Nuc 9807'!#REF!</definedName>
    <definedName name="__DAT7" localSheetId="4">'[2]Nuc 9807'!#REF!</definedName>
    <definedName name="__DAT7">'[2]Nuc 9807'!#REF!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'[2]Nuc 9807'!#REF!</definedName>
    <definedName name="__DAT9" localSheetId="2">'[2]Nuc 9807'!#REF!</definedName>
    <definedName name="__DAT9" localSheetId="4">'[2]Nuc 9807'!#REF!</definedName>
    <definedName name="__DAT9">'[2]Nuc 9807'!#REF!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'[2]Nuc Darl MFA'!#REF!</definedName>
    <definedName name="_DAT10" localSheetId="2">'[2]Nuc Darl MFA'!#REF!</definedName>
    <definedName name="_DAT10" localSheetId="4">'[2]Nuc Darl MFA'!#REF!</definedName>
    <definedName name="_DAT10">'[2]Nuc Darl MFA'!#REF!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'[2]Nuc 9807'!#REF!</definedName>
    <definedName name="_DAT3" localSheetId="2">'[2]Nuc 9807'!#REF!</definedName>
    <definedName name="_DAT3" localSheetId="4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 localSheetId="4">'[2]Nuc 9807'!#REF!</definedName>
    <definedName name="_DAT4">'[2]Nuc 9807'!#REF!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'[2]Nuc 9807'!#REF!</definedName>
    <definedName name="_DAT7" localSheetId="2">'[2]Nuc 9807'!#REF!</definedName>
    <definedName name="_DAT7" localSheetId="4">'[2]Nuc 9807'!#REF!</definedName>
    <definedName name="_DAT7">'[2]Nuc 9807'!#REF!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'[2]Nuc 9807'!#REF!</definedName>
    <definedName name="_DAT9" localSheetId="2">'[2]Nuc 9807'!#REF!</definedName>
    <definedName name="_DAT9" localSheetId="4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localSheetId="4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localSheetId="4" hidden="1">'[4]94SEC5L'!#REF!</definedName>
    <definedName name="_Sort" hidden="1">'[4]94SEC5L'!#REF!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[5]III.F!#REF!</definedName>
    <definedName name="aaaaaaaaaaaaa" localSheetId="2">[5]III.F!#REF!</definedName>
    <definedName name="aaaaaaaaaaaaa" localSheetId="4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 localSheetId="4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 localSheetId="4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[17]!CopyEnergy</definedName>
    <definedName name="CopyEnergy" localSheetId="2">[17]!CopyEnergy</definedName>
    <definedName name="CopyEnergy" localSheetId="4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localSheetId="4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localSheetId="4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 localSheetId="4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[1]Lakeview!#REF!</definedName>
    <definedName name="HEAD2" localSheetId="2">[1]Lakeview!#REF!</definedName>
    <definedName name="HEAD2" localSheetId="4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 localSheetId="4">[6]Current!#REF!</definedName>
    <definedName name="lastyr">[6]Current!#REF!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 localSheetId="4">[17]!MonthlyScroll</definedName>
    <definedName name="MonthlyScroll">[17]!MonthlyScroll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 localSheetId="4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 localSheetId="4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10">'10. Deferral_Variance_&amp;_Riders'!$A$1:$R$77</definedName>
    <definedName name="_xlnm.Print_Area" localSheetId="3">'4a. OEB_Adjustment_Input_Sheet'!$A$1:$S$95</definedName>
    <definedName name="_xlnm.Print_Area" localSheetId="4">'4b. OEB_Adjustment_Input_Sheet'!$A$1:$S$63</definedName>
    <definedName name="_xlnm.Print_Area" localSheetId="5">'5. Rate_Base_&amp;_Cost_of_Capital'!$B$1:$R$40</definedName>
    <definedName name="_xlnm.Print_Area" localSheetId="7">'7. Rev_Req'!$A$1:$R$38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[33]OntLoad!#REF!</definedName>
    <definedName name="Range2" localSheetId="2">[33]OntLoad!#REF!</definedName>
    <definedName name="Range2" localSheetId="4">[33]OntLoad!#REF!</definedName>
    <definedName name="Range2">[33]OntLoad!#REF!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[5]III.F!#REF!</definedName>
    <definedName name="SCHG" localSheetId="2">[5]III.F!#REF!</definedName>
    <definedName name="SCHG" localSheetId="4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'[10]Total FBU'!#REF!</definedName>
    <definedName name="SPACE" localSheetId="2">'[10]Total FBU'!#REF!</definedName>
    <definedName name="SPACE" localSheetId="4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 localSheetId="4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 localSheetId="4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 localSheetId="4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 localSheetId="4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 localSheetId="4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'[36]ONPA Rebate'!$B$18:$M$21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8" i="99" l="1"/>
  <c r="N58" i="99"/>
  <c r="K58" i="99"/>
  <c r="H58" i="99"/>
  <c r="E58" i="99"/>
  <c r="S61" i="99" l="1"/>
  <c r="P61" i="99"/>
  <c r="M61" i="99"/>
  <c r="J61" i="99"/>
  <c r="G61" i="99"/>
  <c r="S60" i="99"/>
  <c r="P60" i="99"/>
  <c r="M60" i="99"/>
  <c r="J60" i="99"/>
  <c r="G60" i="99"/>
  <c r="S59" i="99"/>
  <c r="P59" i="99"/>
  <c r="M59" i="99"/>
  <c r="J59" i="99"/>
  <c r="G59" i="99"/>
  <c r="S58" i="99"/>
  <c r="S62" i="99" s="1"/>
  <c r="P58" i="99"/>
  <c r="M58" i="99"/>
  <c r="M62" i="99" s="1"/>
  <c r="K62" i="99"/>
  <c r="J58" i="99"/>
  <c r="G58" i="99"/>
  <c r="E62" i="99"/>
  <c r="S57" i="99"/>
  <c r="P57" i="99"/>
  <c r="M57" i="99"/>
  <c r="J57" i="99"/>
  <c r="G57" i="99"/>
  <c r="S56" i="99"/>
  <c r="P56" i="99"/>
  <c r="M56" i="99"/>
  <c r="J56" i="99"/>
  <c r="G56" i="99"/>
  <c r="S55" i="99"/>
  <c r="P55" i="99"/>
  <c r="M55" i="99"/>
  <c r="J55" i="99"/>
  <c r="G55" i="99"/>
  <c r="S54" i="99"/>
  <c r="P54" i="99"/>
  <c r="M54" i="99"/>
  <c r="J54" i="99"/>
  <c r="G54" i="99"/>
  <c r="S53" i="99"/>
  <c r="P53" i="99"/>
  <c r="M53" i="99"/>
  <c r="J53" i="99"/>
  <c r="G53" i="99"/>
  <c r="S52" i="99"/>
  <c r="P52" i="99"/>
  <c r="M52" i="99"/>
  <c r="J52" i="99"/>
  <c r="G52" i="99"/>
  <c r="S51" i="99"/>
  <c r="P51" i="99"/>
  <c r="M51" i="99"/>
  <c r="J51" i="99"/>
  <c r="G51" i="99"/>
  <c r="S50" i="99"/>
  <c r="P50" i="99"/>
  <c r="M50" i="99"/>
  <c r="J50" i="99"/>
  <c r="G50" i="99"/>
  <c r="S49" i="99"/>
  <c r="P49" i="99"/>
  <c r="M49" i="99"/>
  <c r="J49" i="99"/>
  <c r="G49" i="99"/>
  <c r="S48" i="99"/>
  <c r="P48" i="99"/>
  <c r="M48" i="99"/>
  <c r="J48" i="99"/>
  <c r="G48" i="99"/>
  <c r="S47" i="99"/>
  <c r="P47" i="99"/>
  <c r="M47" i="99"/>
  <c r="J47" i="99"/>
  <c r="G47" i="99"/>
  <c r="S46" i="99"/>
  <c r="P46" i="99"/>
  <c r="M46" i="99"/>
  <c r="J46" i="99"/>
  <c r="G46" i="99"/>
  <c r="S45" i="99"/>
  <c r="P45" i="99"/>
  <c r="M45" i="99"/>
  <c r="J45" i="99"/>
  <c r="G45" i="99"/>
  <c r="S44" i="99"/>
  <c r="P44" i="99"/>
  <c r="M44" i="99"/>
  <c r="J44" i="99"/>
  <c r="G44" i="99"/>
  <c r="S43" i="99"/>
  <c r="P43" i="99"/>
  <c r="M43" i="99"/>
  <c r="J43" i="99"/>
  <c r="G43" i="99"/>
  <c r="S42" i="99"/>
  <c r="P42" i="99"/>
  <c r="M42" i="99"/>
  <c r="J42" i="99"/>
  <c r="G42" i="99"/>
  <c r="S41" i="99"/>
  <c r="P41" i="99"/>
  <c r="M41" i="99"/>
  <c r="J41" i="99"/>
  <c r="G41" i="99"/>
  <c r="S40" i="99"/>
  <c r="P40" i="99"/>
  <c r="M40" i="99"/>
  <c r="J40" i="99"/>
  <c r="G40" i="99"/>
  <c r="S39" i="99"/>
  <c r="P39" i="99"/>
  <c r="M39" i="99"/>
  <c r="J39" i="99"/>
  <c r="G39" i="99"/>
  <c r="S38" i="99"/>
  <c r="P38" i="99"/>
  <c r="M38" i="99"/>
  <c r="J38" i="99"/>
  <c r="G38" i="99"/>
  <c r="S37" i="99"/>
  <c r="P37" i="99"/>
  <c r="M37" i="99"/>
  <c r="J37" i="99"/>
  <c r="G37" i="99"/>
  <c r="S36" i="99"/>
  <c r="P36" i="99"/>
  <c r="M36" i="99"/>
  <c r="J36" i="99"/>
  <c r="G36" i="99"/>
  <c r="S35" i="99"/>
  <c r="P35" i="99"/>
  <c r="M35" i="99"/>
  <c r="J35" i="99"/>
  <c r="G35" i="99"/>
  <c r="S34" i="99"/>
  <c r="P34" i="99"/>
  <c r="M34" i="99"/>
  <c r="J34" i="99"/>
  <c r="G34" i="99"/>
  <c r="J33" i="99"/>
  <c r="J32" i="99"/>
  <c r="Q31" i="99"/>
  <c r="S30" i="99"/>
  <c r="P30" i="99"/>
  <c r="M30" i="99"/>
  <c r="J30" i="99"/>
  <c r="G30" i="99"/>
  <c r="S29" i="99"/>
  <c r="P29" i="99"/>
  <c r="M29" i="99"/>
  <c r="J29" i="99"/>
  <c r="G29" i="99"/>
  <c r="S28" i="99"/>
  <c r="P28" i="99"/>
  <c r="M28" i="99"/>
  <c r="J28" i="99"/>
  <c r="G28" i="99"/>
  <c r="S27" i="99"/>
  <c r="P27" i="99"/>
  <c r="P31" i="99" s="1"/>
  <c r="N31" i="99"/>
  <c r="M27" i="99"/>
  <c r="M31" i="99" s="1"/>
  <c r="J27" i="99"/>
  <c r="H31" i="99"/>
  <c r="J31" i="99" s="1"/>
  <c r="G27" i="99"/>
  <c r="G31" i="99" s="1"/>
  <c r="S26" i="99"/>
  <c r="P26" i="99"/>
  <c r="M26" i="99"/>
  <c r="J26" i="99"/>
  <c r="G26" i="99"/>
  <c r="S25" i="99"/>
  <c r="P25" i="99"/>
  <c r="M25" i="99"/>
  <c r="J25" i="99"/>
  <c r="G25" i="99"/>
  <c r="S24" i="99"/>
  <c r="P24" i="99"/>
  <c r="M24" i="99"/>
  <c r="J24" i="99"/>
  <c r="G24" i="99"/>
  <c r="S23" i="99"/>
  <c r="P23" i="99"/>
  <c r="M23" i="99"/>
  <c r="J23" i="99"/>
  <c r="G23" i="99"/>
  <c r="S22" i="99"/>
  <c r="P22" i="99"/>
  <c r="M22" i="99"/>
  <c r="J22" i="99"/>
  <c r="G22" i="99"/>
  <c r="S21" i="99"/>
  <c r="P21" i="99"/>
  <c r="M21" i="99"/>
  <c r="J21" i="99"/>
  <c r="G21" i="99"/>
  <c r="S20" i="99"/>
  <c r="P20" i="99"/>
  <c r="M20" i="99"/>
  <c r="J20" i="99"/>
  <c r="G20" i="99"/>
  <c r="S19" i="99"/>
  <c r="P19" i="99"/>
  <c r="M19" i="99"/>
  <c r="J19" i="99"/>
  <c r="G19" i="99"/>
  <c r="S18" i="99"/>
  <c r="P18" i="99"/>
  <c r="M18" i="99"/>
  <c r="J18" i="99"/>
  <c r="G18" i="99"/>
  <c r="S17" i="99"/>
  <c r="P17" i="99"/>
  <c r="M17" i="99"/>
  <c r="J17" i="99"/>
  <c r="G17" i="99"/>
  <c r="S16" i="99"/>
  <c r="P16" i="99"/>
  <c r="M16" i="99"/>
  <c r="J16" i="99"/>
  <c r="G16" i="99"/>
  <c r="S15" i="99"/>
  <c r="P15" i="99"/>
  <c r="M15" i="99"/>
  <c r="J15" i="99"/>
  <c r="G15" i="99"/>
  <c r="S14" i="99"/>
  <c r="P14" i="99"/>
  <c r="M14" i="99"/>
  <c r="J14" i="99"/>
  <c r="G14" i="99"/>
  <c r="S13" i="99"/>
  <c r="P13" i="99"/>
  <c r="M13" i="99"/>
  <c r="J13" i="99"/>
  <c r="G13" i="99"/>
  <c r="S12" i="99"/>
  <c r="P12" i="99"/>
  <c r="M12" i="99"/>
  <c r="J12" i="99"/>
  <c r="G12" i="99"/>
  <c r="B12" i="99"/>
  <c r="Q9" i="99"/>
  <c r="N9" i="99"/>
  <c r="K9" i="99"/>
  <c r="H9" i="99"/>
  <c r="E9" i="99"/>
  <c r="S4" i="99"/>
  <c r="S3" i="99"/>
  <c r="S2" i="99"/>
  <c r="S1" i="99"/>
  <c r="E31" i="99" l="1"/>
  <c r="S31" i="99"/>
  <c r="K31" i="99"/>
  <c r="G62" i="99"/>
  <c r="P62" i="99"/>
  <c r="H62" i="99"/>
  <c r="J62" i="99"/>
  <c r="Q62" i="99"/>
  <c r="N62" i="99"/>
  <c r="B13" i="99"/>
  <c r="B14" i="99" l="1"/>
  <c r="B15" i="99"/>
  <c r="B16" i="99"/>
  <c r="B17" i="99" l="1"/>
  <c r="B18" i="99" l="1"/>
  <c r="B19" i="99" s="1"/>
  <c r="B20" i="99" l="1"/>
  <c r="B21" i="99" l="1"/>
  <c r="B22" i="99" l="1"/>
  <c r="B23" i="99" l="1"/>
  <c r="B24" i="99" l="1"/>
  <c r="B25" i="99" l="1"/>
  <c r="B26" i="99" l="1"/>
  <c r="B27" i="99" l="1"/>
  <c r="B28" i="99" l="1"/>
  <c r="B29" i="99" l="1"/>
  <c r="B30" i="99" l="1"/>
  <c r="B31" i="99" l="1"/>
  <c r="B34" i="99" l="1"/>
  <c r="B35" i="99" l="1"/>
  <c r="B36" i="99" l="1"/>
  <c r="B37" i="99" l="1"/>
  <c r="B38" i="99" l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/>
  <c r="B55" i="99" l="1"/>
  <c r="B56" i="99" s="1"/>
  <c r="B57" i="99" s="1"/>
  <c r="B58" i="99" s="1"/>
  <c r="B59" i="99" s="1"/>
  <c r="B60" i="99" l="1"/>
  <c r="B61" i="99"/>
  <c r="B62" i="99" l="1"/>
  <c r="S5" i="98"/>
  <c r="S3" i="98"/>
  <c r="S4" i="98"/>
  <c r="S2" i="98"/>
  <c r="R2" i="91"/>
  <c r="R3" i="91"/>
  <c r="R4" i="91"/>
  <c r="R1" i="91"/>
  <c r="R2" i="92"/>
  <c r="R3" i="92"/>
  <c r="R4" i="92"/>
  <c r="R1" i="92"/>
  <c r="R2" i="70"/>
  <c r="R3" i="70"/>
  <c r="R4" i="70"/>
  <c r="R1" i="70"/>
  <c r="R2" i="69"/>
  <c r="R3" i="69"/>
  <c r="R4" i="69"/>
  <c r="R1" i="69"/>
  <c r="R2" i="89"/>
  <c r="R3" i="89"/>
  <c r="R4" i="89"/>
  <c r="R1" i="89"/>
  <c r="R2" i="68"/>
  <c r="R3" i="68"/>
  <c r="R4" i="68"/>
  <c r="R1" i="68"/>
  <c r="S2" i="67"/>
  <c r="S3" i="67"/>
  <c r="S4" i="67"/>
  <c r="S1" i="67"/>
  <c r="M2" i="81"/>
  <c r="M3" i="81"/>
  <c r="M4" i="81"/>
  <c r="M1" i="81"/>
  <c r="M2" i="97"/>
  <c r="M3" i="97"/>
  <c r="M4" i="97"/>
  <c r="M1" i="97"/>
  <c r="I31" i="89" l="1"/>
  <c r="R31" i="89"/>
  <c r="O31" i="89"/>
  <c r="L31" i="89"/>
  <c r="F31" i="89"/>
  <c r="Q70" i="91" l="1"/>
  <c r="N70" i="91"/>
  <c r="K70" i="91"/>
  <c r="H70" i="91"/>
  <c r="E70" i="91"/>
  <c r="Q69" i="91"/>
  <c r="N69" i="91"/>
  <c r="K69" i="91"/>
  <c r="H69" i="91"/>
  <c r="E69" i="91"/>
  <c r="Q68" i="91"/>
  <c r="N68" i="91"/>
  <c r="K68" i="91"/>
  <c r="H68" i="91"/>
  <c r="E68" i="91"/>
  <c r="Q67" i="91"/>
  <c r="Q71" i="91" s="1"/>
  <c r="N67" i="91"/>
  <c r="K67" i="91"/>
  <c r="H67" i="91"/>
  <c r="E67" i="91"/>
  <c r="E71" i="91" s="1"/>
  <c r="Q66" i="91"/>
  <c r="N66" i="91"/>
  <c r="K66" i="91"/>
  <c r="H66" i="91"/>
  <c r="E66" i="91"/>
  <c r="Q65" i="91"/>
  <c r="N65" i="91"/>
  <c r="K65" i="91"/>
  <c r="H65" i="91"/>
  <c r="E65" i="91"/>
  <c r="Q64" i="91"/>
  <c r="N64" i="91"/>
  <c r="K64" i="91"/>
  <c r="H64" i="91"/>
  <c r="E64" i="91"/>
  <c r="Q63" i="91"/>
  <c r="N63" i="91"/>
  <c r="K63" i="91"/>
  <c r="H63" i="91"/>
  <c r="E63" i="91"/>
  <c r="Q62" i="91"/>
  <c r="N62" i="91"/>
  <c r="K62" i="91"/>
  <c r="H62" i="91"/>
  <c r="E62" i="91"/>
  <c r="Q61" i="91"/>
  <c r="N61" i="91"/>
  <c r="K61" i="91"/>
  <c r="H61" i="91"/>
  <c r="E61" i="91"/>
  <c r="Q60" i="91"/>
  <c r="N60" i="91"/>
  <c r="K60" i="91"/>
  <c r="H60" i="91"/>
  <c r="E60" i="91"/>
  <c r="Q59" i="91"/>
  <c r="N59" i="91"/>
  <c r="K59" i="91"/>
  <c r="H59" i="91"/>
  <c r="E59" i="91"/>
  <c r="Q58" i="91"/>
  <c r="N58" i="91"/>
  <c r="K58" i="91"/>
  <c r="H58" i="91"/>
  <c r="E58" i="91"/>
  <c r="Q57" i="91"/>
  <c r="N57" i="91"/>
  <c r="K57" i="91"/>
  <c r="H57" i="91"/>
  <c r="E57" i="91"/>
  <c r="Q56" i="91"/>
  <c r="N56" i="91"/>
  <c r="K56" i="91"/>
  <c r="H56" i="91"/>
  <c r="E56" i="91"/>
  <c r="Q55" i="91"/>
  <c r="N55" i="91"/>
  <c r="K55" i="91"/>
  <c r="H55" i="91"/>
  <c r="E55" i="91"/>
  <c r="Q54" i="91"/>
  <c r="N54" i="91"/>
  <c r="K54" i="91"/>
  <c r="H54" i="91"/>
  <c r="E54" i="91"/>
  <c r="Q53" i="91"/>
  <c r="N53" i="91"/>
  <c r="K53" i="91"/>
  <c r="H53" i="91"/>
  <c r="E53" i="91"/>
  <c r="Q52" i="91"/>
  <c r="N52" i="91"/>
  <c r="K52" i="91"/>
  <c r="H52" i="91"/>
  <c r="E52" i="91"/>
  <c r="Q51" i="91"/>
  <c r="N51" i="91"/>
  <c r="K51" i="91"/>
  <c r="H51" i="91"/>
  <c r="E51" i="91"/>
  <c r="Q50" i="91"/>
  <c r="N50" i="91"/>
  <c r="K50" i="91"/>
  <c r="H50" i="91"/>
  <c r="E50" i="91"/>
  <c r="Q49" i="91"/>
  <c r="N49" i="91"/>
  <c r="K49" i="91"/>
  <c r="H49" i="91"/>
  <c r="E49" i="91"/>
  <c r="Q48" i="91"/>
  <c r="N48" i="91"/>
  <c r="K48" i="91"/>
  <c r="H48" i="91"/>
  <c r="E48" i="91"/>
  <c r="Q47" i="91"/>
  <c r="N47" i="91"/>
  <c r="K47" i="91"/>
  <c r="H47" i="91"/>
  <c r="E47" i="91"/>
  <c r="Q46" i="91"/>
  <c r="N46" i="91"/>
  <c r="K46" i="91"/>
  <c r="H46" i="91"/>
  <c r="E46" i="91"/>
  <c r="Q45" i="91"/>
  <c r="N45" i="91"/>
  <c r="K45" i="91"/>
  <c r="H45" i="91"/>
  <c r="E45" i="91"/>
  <c r="Q44" i="91"/>
  <c r="N44" i="91"/>
  <c r="K44" i="91"/>
  <c r="H44" i="91"/>
  <c r="E44" i="91"/>
  <c r="Q30" i="91"/>
  <c r="Q29" i="91"/>
  <c r="Q28" i="91"/>
  <c r="Q27" i="91"/>
  <c r="Q26" i="91"/>
  <c r="Q25" i="91"/>
  <c r="Q24" i="91"/>
  <c r="Q23" i="91"/>
  <c r="Q22" i="91"/>
  <c r="Q21" i="91"/>
  <c r="Q20" i="91"/>
  <c r="Q19" i="91"/>
  <c r="Q18" i="91"/>
  <c r="Q17" i="91"/>
  <c r="Q16" i="91"/>
  <c r="Q15" i="91"/>
  <c r="Q14" i="91"/>
  <c r="Q13" i="91"/>
  <c r="Q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K30" i="91"/>
  <c r="K29" i="91"/>
  <c r="K28" i="91"/>
  <c r="K27" i="91"/>
  <c r="K26" i="91"/>
  <c r="K25" i="91"/>
  <c r="K24" i="91"/>
  <c r="K23" i="91"/>
  <c r="K22" i="91"/>
  <c r="K21" i="91"/>
  <c r="K20" i="91"/>
  <c r="K19" i="91"/>
  <c r="K18" i="91"/>
  <c r="K17" i="91"/>
  <c r="K16" i="91"/>
  <c r="K15" i="91"/>
  <c r="K14" i="91"/>
  <c r="K13" i="91"/>
  <c r="K12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R33" i="91"/>
  <c r="P9" i="91"/>
  <c r="O33" i="91"/>
  <c r="M9" i="91"/>
  <c r="L33" i="91"/>
  <c r="J9" i="91"/>
  <c r="I33" i="91"/>
  <c r="G9" i="91"/>
  <c r="E31" i="91" l="1"/>
  <c r="Q31" i="91"/>
  <c r="H71" i="91"/>
  <c r="H31" i="91"/>
  <c r="N31" i="91"/>
  <c r="K71" i="91"/>
  <c r="K31" i="91"/>
  <c r="N71" i="91"/>
  <c r="E19" i="67" l="1"/>
  <c r="D46" i="91"/>
  <c r="F46" i="91" s="1"/>
  <c r="D47" i="91"/>
  <c r="F47" i="91" s="1"/>
  <c r="D50" i="91"/>
  <c r="F50" i="91" s="1"/>
  <c r="D51" i="91"/>
  <c r="F51" i="91" s="1"/>
  <c r="D54" i="91"/>
  <c r="F54" i="91" s="1"/>
  <c r="D55" i="91"/>
  <c r="F55" i="91" s="1"/>
  <c r="D58" i="91"/>
  <c r="F58" i="91" s="1"/>
  <c r="D59" i="91"/>
  <c r="F59" i="91" s="1"/>
  <c r="D62" i="91"/>
  <c r="F62" i="91" s="1"/>
  <c r="D63" i="91"/>
  <c r="F63" i="91" s="1"/>
  <c r="D66" i="91"/>
  <c r="F66" i="91" s="1"/>
  <c r="D70" i="91"/>
  <c r="F70" i="91" s="1"/>
  <c r="P27" i="91"/>
  <c r="P12" i="91"/>
  <c r="M12" i="91"/>
  <c r="G15" i="91"/>
  <c r="G19" i="91"/>
  <c r="G23" i="91"/>
  <c r="G27" i="91"/>
  <c r="D13" i="91"/>
  <c r="D14" i="91"/>
  <c r="D15" i="91"/>
  <c r="F25" i="91" l="1"/>
  <c r="D25" i="91"/>
  <c r="L25" i="91"/>
  <c r="J25" i="91"/>
  <c r="L21" i="91"/>
  <c r="J21" i="91"/>
  <c r="O28" i="91"/>
  <c r="M28" i="91"/>
  <c r="G65" i="91"/>
  <c r="I65" i="91" s="1"/>
  <c r="G53" i="91"/>
  <c r="I53" i="91" s="1"/>
  <c r="G45" i="91"/>
  <c r="I45" i="91" s="1"/>
  <c r="J63" i="91"/>
  <c r="L63" i="91" s="1"/>
  <c r="J55" i="91"/>
  <c r="L55" i="91" s="1"/>
  <c r="J47" i="91"/>
  <c r="L47" i="91" s="1"/>
  <c r="M67" i="91"/>
  <c r="M59" i="91"/>
  <c r="O59" i="91" s="1"/>
  <c r="M51" i="91"/>
  <c r="O51" i="91" s="1"/>
  <c r="P59" i="91"/>
  <c r="R59" i="91" s="1"/>
  <c r="P47" i="91"/>
  <c r="R47" i="91" s="1"/>
  <c r="F24" i="91"/>
  <c r="D24" i="91"/>
  <c r="F16" i="91"/>
  <c r="D16" i="91"/>
  <c r="I30" i="91"/>
  <c r="G30" i="91"/>
  <c r="I26" i="91"/>
  <c r="G26" i="91"/>
  <c r="I22" i="91"/>
  <c r="G22" i="91"/>
  <c r="I18" i="91"/>
  <c r="G18" i="91"/>
  <c r="I14" i="91"/>
  <c r="G14" i="91"/>
  <c r="L28" i="91"/>
  <c r="J28" i="91"/>
  <c r="L24" i="91"/>
  <c r="J24" i="91"/>
  <c r="L20" i="91"/>
  <c r="J20" i="91"/>
  <c r="L16" i="91"/>
  <c r="J16" i="91"/>
  <c r="O27" i="91"/>
  <c r="M27" i="91"/>
  <c r="O23" i="91"/>
  <c r="M23" i="91"/>
  <c r="O19" i="91"/>
  <c r="M19" i="91"/>
  <c r="O15" i="91"/>
  <c r="M15" i="91"/>
  <c r="R30" i="91"/>
  <c r="P30" i="91"/>
  <c r="R26" i="91"/>
  <c r="P26" i="91"/>
  <c r="R22" i="91"/>
  <c r="P22" i="91"/>
  <c r="R18" i="91"/>
  <c r="P18" i="91"/>
  <c r="R14" i="91"/>
  <c r="P14" i="91"/>
  <c r="D69" i="91"/>
  <c r="F69" i="91" s="1"/>
  <c r="D65" i="91"/>
  <c r="F65" i="91" s="1"/>
  <c r="D61" i="91"/>
  <c r="F61" i="91" s="1"/>
  <c r="D57" i="91"/>
  <c r="F57" i="91" s="1"/>
  <c r="D53" i="91"/>
  <c r="F53" i="91" s="1"/>
  <c r="D49" i="91"/>
  <c r="F49" i="91" s="1"/>
  <c r="G68" i="91"/>
  <c r="I68" i="91" s="1"/>
  <c r="G64" i="91"/>
  <c r="I64" i="91" s="1"/>
  <c r="G60" i="91"/>
  <c r="I60" i="91" s="1"/>
  <c r="G56" i="91"/>
  <c r="I56" i="91" s="1"/>
  <c r="G52" i="91"/>
  <c r="I52" i="91" s="1"/>
  <c r="G44" i="91"/>
  <c r="I44" i="91" s="1"/>
  <c r="I23" i="91"/>
  <c r="J70" i="91"/>
  <c r="L70" i="91" s="1"/>
  <c r="J66" i="91"/>
  <c r="L66" i="91" s="1"/>
  <c r="J62" i="91"/>
  <c r="L62" i="91" s="1"/>
  <c r="J58" i="91"/>
  <c r="L58" i="91" s="1"/>
  <c r="J54" i="91"/>
  <c r="L54" i="91" s="1"/>
  <c r="J50" i="91"/>
  <c r="L50" i="91" s="1"/>
  <c r="J46" i="91"/>
  <c r="L46" i="91" s="1"/>
  <c r="M70" i="91"/>
  <c r="O70" i="91" s="1"/>
  <c r="M66" i="91"/>
  <c r="O66" i="91" s="1"/>
  <c r="M62" i="91"/>
  <c r="O62" i="91" s="1"/>
  <c r="M58" i="91"/>
  <c r="O58" i="91" s="1"/>
  <c r="M54" i="91"/>
  <c r="O54" i="91" s="1"/>
  <c r="M50" i="91"/>
  <c r="O50" i="91" s="1"/>
  <c r="M46" i="91"/>
  <c r="O46" i="91" s="1"/>
  <c r="P70" i="91"/>
  <c r="R70" i="91" s="1"/>
  <c r="P66" i="91"/>
  <c r="R66" i="91" s="1"/>
  <c r="P62" i="91"/>
  <c r="R62" i="91" s="1"/>
  <c r="P58" i="91"/>
  <c r="R58" i="91" s="1"/>
  <c r="P54" i="91"/>
  <c r="R54" i="91" s="1"/>
  <c r="P50" i="91"/>
  <c r="R50" i="91" s="1"/>
  <c r="P46" i="91"/>
  <c r="R46" i="91" s="1"/>
  <c r="F21" i="91"/>
  <c r="D21" i="91"/>
  <c r="L29" i="91"/>
  <c r="J29" i="91"/>
  <c r="L17" i="91"/>
  <c r="J17" i="91"/>
  <c r="L13" i="91"/>
  <c r="J13" i="91"/>
  <c r="O24" i="91"/>
  <c r="M24" i="91"/>
  <c r="O20" i="91"/>
  <c r="M20" i="91"/>
  <c r="O16" i="91"/>
  <c r="M16" i="91"/>
  <c r="R23" i="91"/>
  <c r="P23" i="91"/>
  <c r="G69" i="91"/>
  <c r="I69" i="91" s="1"/>
  <c r="G61" i="91"/>
  <c r="I61" i="91" s="1"/>
  <c r="G57" i="91"/>
  <c r="I57" i="91" s="1"/>
  <c r="G49" i="91"/>
  <c r="I49" i="91" s="1"/>
  <c r="I27" i="91"/>
  <c r="J59" i="91"/>
  <c r="L59" i="91" s="1"/>
  <c r="J51" i="91"/>
  <c r="L51" i="91" s="1"/>
  <c r="M63" i="91"/>
  <c r="O63" i="91" s="1"/>
  <c r="M55" i="91"/>
  <c r="O55" i="91" s="1"/>
  <c r="M47" i="91"/>
  <c r="O47" i="91" s="1"/>
  <c r="P67" i="91"/>
  <c r="P63" i="91"/>
  <c r="R63" i="91" s="1"/>
  <c r="P55" i="91"/>
  <c r="R55" i="91" s="1"/>
  <c r="P51" i="91"/>
  <c r="R51" i="91" s="1"/>
  <c r="F28" i="91"/>
  <c r="D28" i="91"/>
  <c r="F20" i="91"/>
  <c r="D20" i="91"/>
  <c r="F27" i="91"/>
  <c r="D27" i="91"/>
  <c r="F23" i="91"/>
  <c r="D23" i="91"/>
  <c r="F19" i="91"/>
  <c r="D19" i="91"/>
  <c r="I29" i="91"/>
  <c r="G29" i="91"/>
  <c r="I25" i="91"/>
  <c r="G25" i="91"/>
  <c r="I21" i="91"/>
  <c r="G21" i="91"/>
  <c r="I17" i="91"/>
  <c r="G17" i="91"/>
  <c r="I13" i="91"/>
  <c r="G13" i="91"/>
  <c r="L27" i="91"/>
  <c r="J27" i="91"/>
  <c r="L23" i="91"/>
  <c r="J23" i="91"/>
  <c r="L19" i="91"/>
  <c r="J19" i="91"/>
  <c r="L15" i="91"/>
  <c r="J15" i="91"/>
  <c r="O30" i="91"/>
  <c r="M30" i="91"/>
  <c r="O26" i="91"/>
  <c r="M26" i="91"/>
  <c r="O22" i="91"/>
  <c r="M22" i="91"/>
  <c r="O18" i="91"/>
  <c r="M18" i="91"/>
  <c r="O14" i="91"/>
  <c r="M14" i="91"/>
  <c r="R29" i="91"/>
  <c r="P29" i="91"/>
  <c r="R25" i="91"/>
  <c r="P25" i="91"/>
  <c r="R21" i="91"/>
  <c r="P21" i="91"/>
  <c r="R17" i="91"/>
  <c r="P17" i="91"/>
  <c r="R13" i="91"/>
  <c r="P13" i="91"/>
  <c r="D45" i="91"/>
  <c r="F45" i="91" s="1"/>
  <c r="D68" i="91"/>
  <c r="F68" i="91" s="1"/>
  <c r="D64" i="91"/>
  <c r="F64" i="91" s="1"/>
  <c r="D60" i="91"/>
  <c r="F60" i="91" s="1"/>
  <c r="D56" i="91"/>
  <c r="F56" i="91" s="1"/>
  <c r="D52" i="91"/>
  <c r="F52" i="91" s="1"/>
  <c r="G63" i="91"/>
  <c r="I63" i="91" s="1"/>
  <c r="G59" i="91"/>
  <c r="I59" i="91" s="1"/>
  <c r="G55" i="91"/>
  <c r="I55" i="91" s="1"/>
  <c r="G51" i="91"/>
  <c r="I51" i="91" s="1"/>
  <c r="G47" i="91"/>
  <c r="I47" i="91" s="1"/>
  <c r="I19" i="91"/>
  <c r="J69" i="91"/>
  <c r="L69" i="91" s="1"/>
  <c r="J65" i="91"/>
  <c r="L65" i="91" s="1"/>
  <c r="J61" i="91"/>
  <c r="L61" i="91" s="1"/>
  <c r="J57" i="91"/>
  <c r="L57" i="91" s="1"/>
  <c r="J53" i="91"/>
  <c r="L53" i="91" s="1"/>
  <c r="J49" i="91"/>
  <c r="L49" i="91" s="1"/>
  <c r="J45" i="91"/>
  <c r="L45" i="91" s="1"/>
  <c r="M69" i="91"/>
  <c r="O69" i="91" s="1"/>
  <c r="M65" i="91"/>
  <c r="O65" i="91" s="1"/>
  <c r="M61" i="91"/>
  <c r="O61" i="91" s="1"/>
  <c r="M57" i="91"/>
  <c r="O57" i="91" s="1"/>
  <c r="M53" i="91"/>
  <c r="O53" i="91" s="1"/>
  <c r="M49" i="91"/>
  <c r="O49" i="91" s="1"/>
  <c r="M45" i="91"/>
  <c r="O45" i="91" s="1"/>
  <c r="P69" i="91"/>
  <c r="R69" i="91" s="1"/>
  <c r="P65" i="91"/>
  <c r="R65" i="91" s="1"/>
  <c r="P61" i="91"/>
  <c r="R61" i="91" s="1"/>
  <c r="P57" i="91"/>
  <c r="R57" i="91" s="1"/>
  <c r="P53" i="91"/>
  <c r="R53" i="91" s="1"/>
  <c r="P49" i="91"/>
  <c r="R49" i="91" s="1"/>
  <c r="P45" i="91"/>
  <c r="R45" i="91" s="1"/>
  <c r="F29" i="91"/>
  <c r="D29" i="91"/>
  <c r="F17" i="91"/>
  <c r="D17" i="91"/>
  <c r="R19" i="91"/>
  <c r="P19" i="91"/>
  <c r="R15" i="91"/>
  <c r="P15" i="91"/>
  <c r="F30" i="91"/>
  <c r="D30" i="91"/>
  <c r="F26" i="91"/>
  <c r="D26" i="91"/>
  <c r="F22" i="91"/>
  <c r="D22" i="91"/>
  <c r="F18" i="91"/>
  <c r="D18" i="91"/>
  <c r="I28" i="91"/>
  <c r="G28" i="91"/>
  <c r="G31" i="91" s="1"/>
  <c r="I24" i="91"/>
  <c r="G24" i="91"/>
  <c r="I20" i="91"/>
  <c r="G20" i="91"/>
  <c r="I16" i="91"/>
  <c r="G16" i="91"/>
  <c r="L30" i="91"/>
  <c r="J30" i="91"/>
  <c r="L26" i="91"/>
  <c r="J26" i="91"/>
  <c r="L22" i="91"/>
  <c r="J22" i="91"/>
  <c r="L18" i="91"/>
  <c r="J18" i="91"/>
  <c r="L14" i="91"/>
  <c r="J14" i="91"/>
  <c r="O29" i="91"/>
  <c r="M29" i="91"/>
  <c r="O25" i="91"/>
  <c r="M25" i="91"/>
  <c r="O21" i="91"/>
  <c r="M21" i="91"/>
  <c r="O17" i="91"/>
  <c r="M17" i="91"/>
  <c r="O13" i="91"/>
  <c r="M13" i="91"/>
  <c r="R28" i="91"/>
  <c r="P28" i="91"/>
  <c r="P31" i="91" s="1"/>
  <c r="R24" i="91"/>
  <c r="P24" i="91"/>
  <c r="R20" i="91"/>
  <c r="P20" i="91"/>
  <c r="R16" i="91"/>
  <c r="P16" i="91"/>
  <c r="D44" i="91"/>
  <c r="F44" i="91" s="1"/>
  <c r="G70" i="91"/>
  <c r="I70" i="91" s="1"/>
  <c r="G66" i="91"/>
  <c r="I66" i="91" s="1"/>
  <c r="G62" i="91"/>
  <c r="I62" i="91" s="1"/>
  <c r="G58" i="91"/>
  <c r="I58" i="91" s="1"/>
  <c r="G54" i="91"/>
  <c r="I54" i="91" s="1"/>
  <c r="G50" i="91"/>
  <c r="I50" i="91" s="1"/>
  <c r="G46" i="91"/>
  <c r="I46" i="91" s="1"/>
  <c r="I15" i="91"/>
  <c r="J68" i="91"/>
  <c r="L68" i="91" s="1"/>
  <c r="J64" i="91"/>
  <c r="L64" i="91" s="1"/>
  <c r="J60" i="91"/>
  <c r="L60" i="91" s="1"/>
  <c r="J56" i="91"/>
  <c r="L56" i="91" s="1"/>
  <c r="J52" i="91"/>
  <c r="L52" i="91" s="1"/>
  <c r="J44" i="91"/>
  <c r="L44" i="91" s="1"/>
  <c r="M68" i="91"/>
  <c r="O68" i="91" s="1"/>
  <c r="M64" i="91"/>
  <c r="O64" i="91" s="1"/>
  <c r="M60" i="91"/>
  <c r="O60" i="91" s="1"/>
  <c r="M56" i="91"/>
  <c r="O56" i="91" s="1"/>
  <c r="M52" i="91"/>
  <c r="O52" i="91" s="1"/>
  <c r="M48" i="91"/>
  <c r="O48" i="91" s="1"/>
  <c r="M44" i="91"/>
  <c r="O44" i="91" s="1"/>
  <c r="P68" i="91"/>
  <c r="R68" i="91" s="1"/>
  <c r="P64" i="91"/>
  <c r="R64" i="91" s="1"/>
  <c r="P60" i="91"/>
  <c r="R60" i="91" s="1"/>
  <c r="P56" i="91"/>
  <c r="R56" i="91" s="1"/>
  <c r="P52" i="91"/>
  <c r="R52" i="91" s="1"/>
  <c r="P48" i="91"/>
  <c r="R48" i="91" s="1"/>
  <c r="P44" i="91"/>
  <c r="R44" i="91" s="1"/>
  <c r="P35" i="91" l="1"/>
  <c r="Q70" i="98" s="1"/>
  <c r="G35" i="91"/>
  <c r="H70" i="98" s="1"/>
  <c r="M31" i="91"/>
  <c r="O67" i="91"/>
  <c r="O71" i="91" s="1"/>
  <c r="M71" i="91"/>
  <c r="J31" i="91"/>
  <c r="D31" i="91"/>
  <c r="D35" i="91" s="1"/>
  <c r="E70" i="98" s="1"/>
  <c r="R67" i="91"/>
  <c r="R71" i="91" s="1"/>
  <c r="P71" i="91"/>
  <c r="L31" i="91"/>
  <c r="L35" i="91" s="1"/>
  <c r="F31" i="91"/>
  <c r="O31" i="91"/>
  <c r="O35" i="91" s="1"/>
  <c r="R27" i="91"/>
  <c r="R31" i="91" s="1"/>
  <c r="R35" i="91" s="1"/>
  <c r="Q35" i="91" s="1"/>
  <c r="I31" i="91"/>
  <c r="I35" i="91" s="1"/>
  <c r="H35" i="91" s="1"/>
  <c r="M35" i="91" l="1"/>
  <c r="N70" i="98" s="1"/>
  <c r="J35" i="91"/>
  <c r="K35" i="91" s="1"/>
  <c r="M70" i="98"/>
  <c r="J70" i="98"/>
  <c r="S70" i="98"/>
  <c r="R70" i="98" s="1"/>
  <c r="P70" i="98"/>
  <c r="N35" i="91" l="1"/>
  <c r="K70" i="98"/>
  <c r="O70" i="98"/>
  <c r="F34" i="69" l="1"/>
  <c r="G49" i="98" l="1"/>
  <c r="Q8" i="98"/>
  <c r="N8" i="98"/>
  <c r="K8" i="98"/>
  <c r="H59" i="98" l="1"/>
  <c r="K59" i="98" s="1"/>
  <c r="N59" i="98" s="1"/>
  <c r="Q59" i="98" s="1"/>
  <c r="Q43" i="91"/>
  <c r="N43" i="91"/>
  <c r="K43" i="91"/>
  <c r="H43" i="91"/>
  <c r="E43" i="91"/>
  <c r="P40" i="91"/>
  <c r="M40" i="91"/>
  <c r="J40" i="91"/>
  <c r="G40" i="91"/>
  <c r="R12" i="91"/>
  <c r="P43" i="91" l="1"/>
  <c r="R43" i="91" s="1"/>
  <c r="M43" i="91"/>
  <c r="O43" i="91" s="1"/>
  <c r="O12" i="91"/>
  <c r="S20" i="67" l="1"/>
  <c r="P20" i="67"/>
  <c r="M20" i="67"/>
  <c r="J20" i="67"/>
  <c r="G20" i="67"/>
  <c r="J12" i="91" l="1"/>
  <c r="G12" i="91"/>
  <c r="D12" i="91"/>
  <c r="G43" i="91" l="1"/>
  <c r="I43" i="91" s="1"/>
  <c r="D43" i="91"/>
  <c r="F43" i="91" s="1"/>
  <c r="I12" i="91"/>
  <c r="J43" i="91"/>
  <c r="L43" i="91" s="1"/>
  <c r="F14" i="91"/>
  <c r="F13" i="91"/>
  <c r="F15" i="91"/>
  <c r="L12" i="91" l="1"/>
  <c r="P73" i="91"/>
  <c r="M73" i="91"/>
  <c r="M75" i="91" s="1"/>
  <c r="J73" i="91"/>
  <c r="G73" i="91"/>
  <c r="D73" i="91"/>
  <c r="P75" i="91" l="1"/>
  <c r="N71" i="98"/>
  <c r="Q71" i="98" l="1"/>
  <c r="H12" i="67" l="1"/>
  <c r="B9" i="81"/>
  <c r="Q63" i="98" l="1"/>
  <c r="N63" i="98"/>
  <c r="K63" i="98"/>
  <c r="H63" i="98"/>
  <c r="E63" i="98"/>
  <c r="G16" i="98"/>
  <c r="S19" i="98"/>
  <c r="S16" i="98"/>
  <c r="Q11" i="98"/>
  <c r="P19" i="98"/>
  <c r="P16" i="98"/>
  <c r="N11" i="98"/>
  <c r="M19" i="98"/>
  <c r="M16" i="98"/>
  <c r="M14" i="98"/>
  <c r="K11" i="98"/>
  <c r="J19" i="98"/>
  <c r="J16" i="98"/>
  <c r="H11" i="98"/>
  <c r="E11" i="98"/>
  <c r="Q26" i="92"/>
  <c r="N26" i="92"/>
  <c r="K26" i="92"/>
  <c r="H26" i="92"/>
  <c r="E26" i="92"/>
  <c r="G37" i="98"/>
  <c r="E37" i="98"/>
  <c r="E45" i="98" s="1"/>
  <c r="G41" i="98"/>
  <c r="G40" i="98"/>
  <c r="G19" i="98"/>
  <c r="G45" i="98" l="1"/>
  <c r="M78" i="98"/>
  <c r="S78" i="98"/>
  <c r="J78" i="98"/>
  <c r="P78" i="98"/>
  <c r="S14" i="98"/>
  <c r="P14" i="98"/>
  <c r="J14" i="98"/>
  <c r="G48" i="98"/>
  <c r="G14" i="98"/>
  <c r="G78" i="98" l="1"/>
  <c r="D40" i="91" l="1"/>
  <c r="D9" i="91"/>
  <c r="D17" i="92"/>
  <c r="G17" i="92"/>
  <c r="J17" i="92"/>
  <c r="M17" i="92"/>
  <c r="P17" i="92"/>
  <c r="P9" i="92"/>
  <c r="M9" i="92"/>
  <c r="J9" i="92"/>
  <c r="G9" i="92"/>
  <c r="D9" i="92"/>
  <c r="P9" i="70"/>
  <c r="M9" i="70"/>
  <c r="J9" i="70"/>
  <c r="G9" i="70"/>
  <c r="D9" i="70"/>
  <c r="P9" i="69"/>
  <c r="M9" i="69"/>
  <c r="J9" i="69"/>
  <c r="G9" i="69"/>
  <c r="D9" i="69"/>
  <c r="P9" i="89"/>
  <c r="M9" i="89"/>
  <c r="J9" i="89"/>
  <c r="G9" i="89"/>
  <c r="D9" i="89"/>
  <c r="P18" i="68"/>
  <c r="M18" i="68"/>
  <c r="J18" i="68"/>
  <c r="G18" i="68"/>
  <c r="D18" i="68"/>
  <c r="P9" i="68"/>
  <c r="M9" i="68"/>
  <c r="J9" i="68"/>
  <c r="G9" i="68"/>
  <c r="D9" i="68"/>
  <c r="Q61" i="67"/>
  <c r="N61" i="67"/>
  <c r="K61" i="67"/>
  <c r="H61" i="67"/>
  <c r="E61" i="67"/>
  <c r="Q34" i="67"/>
  <c r="N34" i="67"/>
  <c r="K34" i="67"/>
  <c r="H34" i="67"/>
  <c r="E34" i="67"/>
  <c r="Q9" i="67"/>
  <c r="N9" i="67"/>
  <c r="K9" i="67"/>
  <c r="H9" i="67"/>
  <c r="B12" i="69" l="1"/>
  <c r="B12" i="67"/>
  <c r="B13" i="67" s="1"/>
  <c r="B16" i="67" l="1"/>
  <c r="B13" i="69"/>
  <c r="B14" i="69" s="1"/>
  <c r="B17" i="67" l="1"/>
  <c r="B15" i="69"/>
  <c r="B16" i="69" l="1"/>
  <c r="B18" i="67" l="1"/>
  <c r="B19" i="69"/>
  <c r="B20" i="69" s="1"/>
  <c r="B19" i="67" l="1"/>
  <c r="B20" i="67" s="1"/>
  <c r="B21" i="67" s="1"/>
  <c r="B21" i="69"/>
  <c r="B22" i="69" s="1"/>
  <c r="B22" i="67" l="1"/>
  <c r="B23" i="67" s="1"/>
  <c r="B24" i="67" s="1"/>
  <c r="B27" i="67" s="1"/>
  <c r="B23" i="69"/>
  <c r="B28" i="67" l="1"/>
  <c r="B26" i="69"/>
  <c r="B29" i="67" l="1"/>
  <c r="B27" i="69"/>
  <c r="B28" i="69" l="1"/>
  <c r="B30" i="69" l="1"/>
  <c r="B36" i="69" l="1"/>
  <c r="B39" i="67" l="1"/>
  <c r="B40" i="67" s="1"/>
  <c r="B41" i="67" s="1"/>
  <c r="B42" i="67" l="1"/>
  <c r="B45" i="67" l="1"/>
  <c r="B46" i="67" s="1"/>
  <c r="B47" i="67" l="1"/>
  <c r="B48" i="67" l="1"/>
  <c r="B49" i="67" l="1"/>
  <c r="B52" i="67" s="1"/>
  <c r="B53" i="67" l="1"/>
  <c r="B54" i="67" s="1"/>
  <c r="B56" i="67" l="1"/>
  <c r="B65" i="67" l="1"/>
  <c r="B66" i="67" l="1"/>
  <c r="B69" i="67" l="1"/>
  <c r="B73" i="67" l="1"/>
  <c r="B74" i="67" l="1"/>
  <c r="B75" i="67" s="1"/>
  <c r="B76" i="67" l="1"/>
  <c r="B77" i="67" s="1"/>
  <c r="B78" i="67" s="1"/>
  <c r="B79" i="67" s="1"/>
  <c r="B80" i="67" l="1"/>
  <c r="B81" i="67"/>
  <c r="B82" i="67" s="1"/>
  <c r="B83" i="67" l="1"/>
  <c r="B86" i="67" s="1"/>
  <c r="B87" i="67" l="1"/>
  <c r="B88" i="67" l="1"/>
  <c r="B89" i="67" l="1"/>
  <c r="B90" i="67" l="1"/>
  <c r="B91" i="67" l="1"/>
  <c r="B92" i="67" l="1"/>
  <c r="B93" i="67" l="1"/>
  <c r="B94" i="67" l="1"/>
  <c r="R13" i="67" l="1"/>
  <c r="O13" i="67"/>
  <c r="L13" i="67"/>
  <c r="I13" i="67"/>
  <c r="F13" i="67"/>
  <c r="Q13" i="70"/>
  <c r="N13" i="70"/>
  <c r="K13" i="70"/>
  <c r="H13" i="70"/>
  <c r="E13" i="70"/>
  <c r="G65" i="67" l="1"/>
  <c r="F13" i="89" s="1"/>
  <c r="G64" i="67"/>
  <c r="F12" i="89" l="1"/>
  <c r="F14" i="89" s="1"/>
  <c r="G66" i="67"/>
  <c r="S56" i="67"/>
  <c r="R73" i="91" s="1"/>
  <c r="S41" i="67"/>
  <c r="S40" i="67"/>
  <c r="P56" i="67"/>
  <c r="O73" i="91" s="1"/>
  <c r="P41" i="67"/>
  <c r="P40" i="67"/>
  <c r="M56" i="67"/>
  <c r="L73" i="91" s="1"/>
  <c r="K73" i="91" s="1"/>
  <c r="M41" i="67"/>
  <c r="M40" i="67"/>
  <c r="J56" i="67"/>
  <c r="I73" i="91" s="1"/>
  <c r="H73" i="91" s="1"/>
  <c r="J41" i="67"/>
  <c r="J40" i="67"/>
  <c r="G41" i="67"/>
  <c r="G40" i="67"/>
  <c r="S16" i="67"/>
  <c r="P16" i="67"/>
  <c r="M16" i="67"/>
  <c r="J16" i="67"/>
  <c r="S24" i="67"/>
  <c r="S23" i="67"/>
  <c r="P24" i="67"/>
  <c r="P23" i="67"/>
  <c r="M24" i="67"/>
  <c r="M23" i="67"/>
  <c r="J24" i="67"/>
  <c r="J23" i="67"/>
  <c r="G24" i="67"/>
  <c r="G23" i="67"/>
  <c r="G16" i="67"/>
  <c r="Q73" i="91" l="1"/>
  <c r="R75" i="91"/>
  <c r="Q75" i="91" s="1"/>
  <c r="N73" i="91"/>
  <c r="O75" i="91"/>
  <c r="N75" i="91" s="1"/>
  <c r="J12" i="67"/>
  <c r="P12" i="67"/>
  <c r="M12" i="67"/>
  <c r="S12" i="67"/>
  <c r="D24" i="92"/>
  <c r="E79" i="98" s="1"/>
  <c r="E80" i="98" s="1"/>
  <c r="D12" i="70"/>
  <c r="E15" i="98" s="1"/>
  <c r="G56" i="67"/>
  <c r="F73" i="91" s="1"/>
  <c r="J24" i="92"/>
  <c r="K79" i="98" s="1"/>
  <c r="J12" i="70"/>
  <c r="K15" i="98" s="1"/>
  <c r="M24" i="92"/>
  <c r="N79" i="98" s="1"/>
  <c r="M12" i="70"/>
  <c r="N15" i="98" s="1"/>
  <c r="P24" i="92"/>
  <c r="Q79" i="98" s="1"/>
  <c r="P12" i="70"/>
  <c r="Q15" i="98" s="1"/>
  <c r="G24" i="92"/>
  <c r="H79" i="98" s="1"/>
  <c r="H80" i="98" s="1"/>
  <c r="G12" i="70"/>
  <c r="H15" i="98" s="1"/>
  <c r="Q80" i="98" l="1"/>
  <c r="N80" i="98"/>
  <c r="K80" i="98"/>
  <c r="J15" i="98"/>
  <c r="H17" i="98"/>
  <c r="H18" i="98" s="1"/>
  <c r="S15" i="98"/>
  <c r="Q17" i="98"/>
  <c r="Q18" i="98" s="1"/>
  <c r="P15" i="98"/>
  <c r="N17" i="98"/>
  <c r="N18" i="98" s="1"/>
  <c r="K17" i="98"/>
  <c r="K18" i="98" s="1"/>
  <c r="M15" i="98"/>
  <c r="F24" i="92"/>
  <c r="E50" i="98"/>
  <c r="G14" i="70"/>
  <c r="P14" i="70"/>
  <c r="O24" i="92"/>
  <c r="O12" i="70"/>
  <c r="J14" i="70"/>
  <c r="I24" i="92"/>
  <c r="I12" i="70"/>
  <c r="R24" i="92"/>
  <c r="R12" i="70"/>
  <c r="M14" i="70"/>
  <c r="L24" i="92"/>
  <c r="L12" i="70"/>
  <c r="D13" i="89"/>
  <c r="D12" i="89"/>
  <c r="Q24" i="92" l="1"/>
  <c r="S79" i="98"/>
  <c r="H24" i="92"/>
  <c r="J79" i="98"/>
  <c r="P17" i="98"/>
  <c r="O15" i="98"/>
  <c r="S17" i="98"/>
  <c r="R15" i="98"/>
  <c r="J17" i="98"/>
  <c r="I15" i="98"/>
  <c r="K24" i="92"/>
  <c r="M79" i="98"/>
  <c r="N24" i="92"/>
  <c r="P79" i="98"/>
  <c r="E24" i="92"/>
  <c r="G79" i="98"/>
  <c r="L15" i="98"/>
  <c r="M17" i="98"/>
  <c r="E54" i="98"/>
  <c r="G50" i="98"/>
  <c r="L14" i="70"/>
  <c r="K12" i="70"/>
  <c r="O14" i="70"/>
  <c r="N12" i="70"/>
  <c r="R14" i="70"/>
  <c r="Q12" i="70"/>
  <c r="I14" i="70"/>
  <c r="H12" i="70"/>
  <c r="M18" i="98" l="1"/>
  <c r="L17" i="98"/>
  <c r="F79" i="98"/>
  <c r="G80" i="98"/>
  <c r="F80" i="98" s="1"/>
  <c r="O79" i="98"/>
  <c r="P80" i="98"/>
  <c r="L79" i="98"/>
  <c r="M80" i="98"/>
  <c r="J18" i="98"/>
  <c r="I17" i="98"/>
  <c r="S18" i="98"/>
  <c r="R17" i="98"/>
  <c r="P18" i="98"/>
  <c r="O17" i="98"/>
  <c r="I79" i="98"/>
  <c r="J80" i="98"/>
  <c r="I80" i="98" s="1"/>
  <c r="R79" i="98"/>
  <c r="S80" i="98"/>
  <c r="F50" i="98"/>
  <c r="G54" i="98"/>
  <c r="F54" i="98" s="1"/>
  <c r="Q14" i="70"/>
  <c r="K14" i="70"/>
  <c r="H14" i="70"/>
  <c r="N14" i="70"/>
  <c r="R80" i="98" l="1"/>
  <c r="O18" i="98"/>
  <c r="R18" i="98"/>
  <c r="I18" i="98"/>
  <c r="L80" i="98"/>
  <c r="O80" i="98"/>
  <c r="L18" i="98"/>
  <c r="D14" i="70" l="1"/>
  <c r="D14" i="89" l="1"/>
  <c r="E12" i="89" l="1"/>
  <c r="E66" i="67"/>
  <c r="E13" i="89" l="1"/>
  <c r="E14" i="89" l="1"/>
  <c r="G12" i="67" l="1"/>
  <c r="F12" i="70" l="1"/>
  <c r="E12" i="70" s="1"/>
  <c r="F14" i="70" l="1"/>
  <c r="E14" i="70" s="1"/>
  <c r="S13" i="67" l="1"/>
  <c r="F22" i="92" l="1"/>
  <c r="D56" i="89" l="1"/>
  <c r="G92" i="67"/>
  <c r="F56" i="89" s="1"/>
  <c r="G69" i="67"/>
  <c r="F26" i="89" s="1"/>
  <c r="D26" i="89"/>
  <c r="E26" i="89" l="1"/>
  <c r="E56" i="89"/>
  <c r="G89" i="67" l="1"/>
  <c r="F54" i="89" s="1"/>
  <c r="D54" i="89"/>
  <c r="G90" i="67"/>
  <c r="F55" i="89" s="1"/>
  <c r="D55" i="89"/>
  <c r="E55" i="89" l="1"/>
  <c r="E54" i="89"/>
  <c r="G86" i="67" l="1"/>
  <c r="D51" i="89"/>
  <c r="F51" i="89" l="1"/>
  <c r="E51" i="89" s="1"/>
  <c r="M37" i="67" l="1"/>
  <c r="G93" i="67" l="1"/>
  <c r="F57" i="89" s="1"/>
  <c r="D57" i="89"/>
  <c r="E57" i="89" l="1"/>
  <c r="S39" i="67" l="1"/>
  <c r="P39" i="67" l="1"/>
  <c r="M39" i="67"/>
  <c r="J39" i="67"/>
  <c r="G39" i="67" l="1"/>
  <c r="F12" i="91" l="1"/>
  <c r="P76" i="67" l="1"/>
  <c r="O41" i="89" s="1"/>
  <c r="M41" i="89"/>
  <c r="J41" i="89"/>
  <c r="M76" i="67"/>
  <c r="L41" i="89" s="1"/>
  <c r="P41" i="89"/>
  <c r="S76" i="67"/>
  <c r="R41" i="89" s="1"/>
  <c r="J89" i="67"/>
  <c r="I54" i="89" s="1"/>
  <c r="G54" i="89"/>
  <c r="P89" i="67"/>
  <c r="O54" i="89" s="1"/>
  <c r="M54" i="89"/>
  <c r="J90" i="67"/>
  <c r="I55" i="89" s="1"/>
  <c r="G55" i="89"/>
  <c r="P90" i="67"/>
  <c r="O55" i="89" s="1"/>
  <c r="M55" i="89"/>
  <c r="G56" i="89"/>
  <c r="J92" i="67"/>
  <c r="I56" i="89" s="1"/>
  <c r="M56" i="89"/>
  <c r="P92" i="67"/>
  <c r="O56" i="89" s="1"/>
  <c r="J69" i="67"/>
  <c r="I26" i="89" s="1"/>
  <c r="G26" i="89"/>
  <c r="P69" i="67"/>
  <c r="O26" i="89" s="1"/>
  <c r="M26" i="89"/>
  <c r="G12" i="89"/>
  <c r="J64" i="67"/>
  <c r="H66" i="67"/>
  <c r="P64" i="67"/>
  <c r="N66" i="67"/>
  <c r="M12" i="89"/>
  <c r="G13" i="89"/>
  <c r="J65" i="67"/>
  <c r="I13" i="89" s="1"/>
  <c r="P65" i="67"/>
  <c r="O13" i="89" s="1"/>
  <c r="M13" i="89"/>
  <c r="M89" i="67"/>
  <c r="L54" i="89" s="1"/>
  <c r="J54" i="89"/>
  <c r="S89" i="67"/>
  <c r="R54" i="89" s="1"/>
  <c r="P54" i="89"/>
  <c r="J55" i="89"/>
  <c r="M90" i="67"/>
  <c r="L55" i="89" s="1"/>
  <c r="S90" i="67"/>
  <c r="R55" i="89" s="1"/>
  <c r="P55" i="89"/>
  <c r="J56" i="89"/>
  <c r="M92" i="67"/>
  <c r="L56" i="89" s="1"/>
  <c r="P56" i="89"/>
  <c r="S92" i="67"/>
  <c r="R56" i="89" s="1"/>
  <c r="J26" i="89"/>
  <c r="M69" i="67"/>
  <c r="L26" i="89" s="1"/>
  <c r="P26" i="89"/>
  <c r="S69" i="67"/>
  <c r="R26" i="89" s="1"/>
  <c r="M64" i="67"/>
  <c r="J12" i="89"/>
  <c r="K66" i="67"/>
  <c r="Q66" i="67"/>
  <c r="S64" i="67"/>
  <c r="P12" i="89"/>
  <c r="J13" i="89"/>
  <c r="M65" i="67"/>
  <c r="L13" i="89" s="1"/>
  <c r="P13" i="89"/>
  <c r="S65" i="67"/>
  <c r="R13" i="89" s="1"/>
  <c r="Q13" i="89" l="1"/>
  <c r="K13" i="89"/>
  <c r="P14" i="89"/>
  <c r="J14" i="89"/>
  <c r="Q26" i="89"/>
  <c r="K26" i="89"/>
  <c r="Q56" i="89"/>
  <c r="K56" i="89"/>
  <c r="K55" i="89"/>
  <c r="H13" i="89"/>
  <c r="N56" i="89"/>
  <c r="H56" i="89"/>
  <c r="Q41" i="89"/>
  <c r="K41" i="89"/>
  <c r="I12" i="89"/>
  <c r="J66" i="67"/>
  <c r="S66" i="67"/>
  <c r="R66" i="67" s="1"/>
  <c r="R12" i="89"/>
  <c r="M66" i="67"/>
  <c r="L66" i="67" s="1"/>
  <c r="L12" i="89"/>
  <c r="M14" i="89"/>
  <c r="Q55" i="89"/>
  <c r="Q54" i="89"/>
  <c r="K54" i="89"/>
  <c r="N13" i="89"/>
  <c r="G14" i="89"/>
  <c r="N26" i="89"/>
  <c r="H26" i="89"/>
  <c r="N55" i="89"/>
  <c r="H55" i="89"/>
  <c r="N54" i="89"/>
  <c r="H54" i="89"/>
  <c r="N41" i="89"/>
  <c r="P66" i="67"/>
  <c r="O66" i="67" s="1"/>
  <c r="O12" i="89"/>
  <c r="K12" i="89" l="1"/>
  <c r="L14" i="89"/>
  <c r="K14" i="89" s="1"/>
  <c r="R14" i="89"/>
  <c r="Q14" i="89" s="1"/>
  <c r="Q12" i="89"/>
  <c r="N12" i="89"/>
  <c r="O14" i="89"/>
  <c r="N14" i="89" s="1"/>
  <c r="I14" i="89"/>
  <c r="H14" i="89" s="1"/>
  <c r="H12" i="89"/>
  <c r="G51" i="89" l="1"/>
  <c r="J86" i="67"/>
  <c r="I51" i="89" l="1"/>
  <c r="H51" i="89" s="1"/>
  <c r="J51" i="89" l="1"/>
  <c r="M86" i="67"/>
  <c r="L51" i="89" l="1"/>
  <c r="K51" i="89" s="1"/>
  <c r="M51" i="89" l="1"/>
  <c r="P86" i="67"/>
  <c r="O51" i="89" l="1"/>
  <c r="N51" i="89" s="1"/>
  <c r="S86" i="67" l="1"/>
  <c r="P51" i="89"/>
  <c r="R51" i="89" l="1"/>
  <c r="Q51" i="89" s="1"/>
  <c r="J48" i="67" l="1"/>
  <c r="I22" i="69" s="1"/>
  <c r="G22" i="69"/>
  <c r="M48" i="67"/>
  <c r="L22" i="69" s="1"/>
  <c r="J22" i="69"/>
  <c r="P48" i="67"/>
  <c r="O22" i="69" s="1"/>
  <c r="M22" i="69"/>
  <c r="K22" i="69" l="1"/>
  <c r="N22" i="69"/>
  <c r="H22" i="69"/>
  <c r="S48" i="67" l="1"/>
  <c r="R22" i="69" s="1"/>
  <c r="P22" i="69"/>
  <c r="D22" i="69"/>
  <c r="G48" i="67"/>
  <c r="F22" i="69" s="1"/>
  <c r="Q22" i="69" l="1"/>
  <c r="E22" i="69"/>
  <c r="G15" i="98" l="1"/>
  <c r="E17" i="98"/>
  <c r="E18" i="98" s="1"/>
  <c r="F15" i="98" l="1"/>
  <c r="G17" i="98"/>
  <c r="G18" i="98" l="1"/>
  <c r="F17" i="98"/>
  <c r="F18" i="98" l="1"/>
  <c r="J93" i="67" l="1"/>
  <c r="I57" i="89" s="1"/>
  <c r="G57" i="89"/>
  <c r="P93" i="67"/>
  <c r="O57" i="89" s="1"/>
  <c r="M57" i="89"/>
  <c r="M93" i="67"/>
  <c r="L57" i="89" s="1"/>
  <c r="J57" i="89"/>
  <c r="P57" i="89"/>
  <c r="S93" i="67"/>
  <c r="R57" i="89" s="1"/>
  <c r="Q57" i="89" l="1"/>
  <c r="K57" i="89"/>
  <c r="H57" i="89"/>
  <c r="N57" i="89"/>
  <c r="L70" i="98" l="1"/>
  <c r="I70" i="98" l="1"/>
  <c r="G37" i="67" l="1"/>
  <c r="J37" i="67" l="1"/>
  <c r="P37" i="67" l="1"/>
  <c r="S37" i="67" l="1"/>
  <c r="J17" i="67" l="1"/>
  <c r="P17" i="67"/>
  <c r="G17" i="67"/>
  <c r="M17" i="67"/>
  <c r="S17" i="67"/>
  <c r="E42" i="67" l="1"/>
  <c r="D21" i="68" s="1"/>
  <c r="G38" i="67"/>
  <c r="G42" i="67" s="1"/>
  <c r="F42" i="67" l="1"/>
  <c r="F21" i="68"/>
  <c r="E21" i="68" l="1"/>
  <c r="J38" i="67" l="1"/>
  <c r="J42" i="67" s="1"/>
  <c r="H42" i="67"/>
  <c r="G21" i="68" s="1"/>
  <c r="I42" i="67" l="1"/>
  <c r="K42" i="67"/>
  <c r="J21" i="68" s="1"/>
  <c r="M38" i="67"/>
  <c r="M42" i="67" s="1"/>
  <c r="I21" i="68"/>
  <c r="L42" i="67" l="1"/>
  <c r="H21" i="68"/>
  <c r="L21" i="68"/>
  <c r="K21" i="68" l="1"/>
  <c r="P38" i="67" l="1"/>
  <c r="P42" i="67" s="1"/>
  <c r="N42" i="67"/>
  <c r="M21" i="68" s="1"/>
  <c r="O42" i="67" l="1"/>
  <c r="O21" i="68"/>
  <c r="S38" i="67" l="1"/>
  <c r="S42" i="67" s="1"/>
  <c r="Q42" i="67"/>
  <c r="P21" i="68" s="1"/>
  <c r="N21" i="68"/>
  <c r="R42" i="67" l="1"/>
  <c r="R21" i="68"/>
  <c r="Q21" i="68" l="1"/>
  <c r="G27" i="69" l="1"/>
  <c r="J53" i="67"/>
  <c r="I27" i="69" s="1"/>
  <c r="J27" i="69"/>
  <c r="M53" i="67"/>
  <c r="L27" i="69" s="1"/>
  <c r="M27" i="69"/>
  <c r="P53" i="67"/>
  <c r="O27" i="69" s="1"/>
  <c r="K27" i="69" l="1"/>
  <c r="N27" i="69"/>
  <c r="H27" i="69"/>
  <c r="D27" i="69" l="1"/>
  <c r="G53" i="67"/>
  <c r="F27" i="69" s="1"/>
  <c r="P27" i="69"/>
  <c r="S53" i="67"/>
  <c r="R27" i="69" s="1"/>
  <c r="Q27" i="69" l="1"/>
  <c r="E27" i="69"/>
  <c r="G21" i="69" l="1"/>
  <c r="J47" i="67"/>
  <c r="M21" i="69"/>
  <c r="P47" i="67"/>
  <c r="J21" i="69"/>
  <c r="M47" i="67"/>
  <c r="P21" i="69"/>
  <c r="S47" i="67"/>
  <c r="I21" i="69" l="1"/>
  <c r="G47" i="67"/>
  <c r="D21" i="69"/>
  <c r="R21" i="69"/>
  <c r="L21" i="69"/>
  <c r="O21" i="69"/>
  <c r="N21" i="69" l="1"/>
  <c r="K21" i="69"/>
  <c r="Q21" i="69"/>
  <c r="F21" i="69"/>
  <c r="H21" i="69"/>
  <c r="E21" i="69" l="1"/>
  <c r="D22" i="68" l="1"/>
  <c r="G29" i="67"/>
  <c r="F22" i="68" s="1"/>
  <c r="E22" i="68" l="1"/>
  <c r="F33" i="68"/>
  <c r="F23" i="68"/>
  <c r="D33" i="68"/>
  <c r="D15" i="69" s="1"/>
  <c r="D23" i="68"/>
  <c r="D25" i="68" s="1"/>
  <c r="D35" i="68" s="1"/>
  <c r="D14" i="69" s="1"/>
  <c r="E33" i="68" l="1"/>
  <c r="F15" i="69"/>
  <c r="D30" i="89"/>
  <c r="D12" i="68"/>
  <c r="J29" i="67"/>
  <c r="I22" i="68" s="1"/>
  <c r="G22" i="68"/>
  <c r="E23" i="68"/>
  <c r="F12" i="68"/>
  <c r="F30" i="89"/>
  <c r="F25" i="68"/>
  <c r="F13" i="68" l="1"/>
  <c r="E30" i="89"/>
  <c r="H22" i="68"/>
  <c r="I33" i="68"/>
  <c r="I23" i="68"/>
  <c r="F27" i="68"/>
  <c r="F35" i="68"/>
  <c r="E25" i="68"/>
  <c r="E12" i="68"/>
  <c r="G33" i="68"/>
  <c r="G15" i="69" s="1"/>
  <c r="G23" i="68"/>
  <c r="D27" i="68"/>
  <c r="G30" i="89" l="1"/>
  <c r="G12" i="68"/>
  <c r="I13" i="68" s="1"/>
  <c r="G25" i="68"/>
  <c r="G35" i="68" s="1"/>
  <c r="G14" i="69" s="1"/>
  <c r="E27" i="68"/>
  <c r="H23" i="68"/>
  <c r="I12" i="68"/>
  <c r="I30" i="89"/>
  <c r="I25" i="68"/>
  <c r="F14" i="69"/>
  <c r="E14" i="69" s="1"/>
  <c r="E35" i="68"/>
  <c r="J22" i="68"/>
  <c r="M29" i="67"/>
  <c r="L22" i="68" s="1"/>
  <c r="H33" i="68"/>
  <c r="I15" i="69"/>
  <c r="G27" i="68" l="1"/>
  <c r="L33" i="68"/>
  <c r="K22" i="68"/>
  <c r="L23" i="68"/>
  <c r="I27" i="68"/>
  <c r="I35" i="68"/>
  <c r="H25" i="68"/>
  <c r="H12" i="68"/>
  <c r="J33" i="68"/>
  <c r="J15" i="69" s="1"/>
  <c r="J23" i="68"/>
  <c r="H30" i="89"/>
  <c r="J30" i="89" l="1"/>
  <c r="J12" i="68"/>
  <c r="L13" i="68" s="1"/>
  <c r="J25" i="68"/>
  <c r="J35" i="68" s="1"/>
  <c r="J14" i="69" s="1"/>
  <c r="I14" i="69"/>
  <c r="H14" i="69" s="1"/>
  <c r="H35" i="68"/>
  <c r="K23" i="68"/>
  <c r="L30" i="89"/>
  <c r="L12" i="68"/>
  <c r="L25" i="68"/>
  <c r="K33" i="68"/>
  <c r="L15" i="69"/>
  <c r="H27" i="68"/>
  <c r="P29" i="67"/>
  <c r="O22" i="68" s="1"/>
  <c r="M22" i="68"/>
  <c r="J27" i="68" l="1"/>
  <c r="M33" i="68"/>
  <c r="M15" i="69" s="1"/>
  <c r="M23" i="68"/>
  <c r="L27" i="68"/>
  <c r="L35" i="68"/>
  <c r="K25" i="68"/>
  <c r="K30" i="89"/>
  <c r="O33" i="68"/>
  <c r="N22" i="68"/>
  <c r="O23" i="68"/>
  <c r="K12" i="68"/>
  <c r="O25" i="68" l="1"/>
  <c r="O12" i="68"/>
  <c r="N23" i="68"/>
  <c r="O30" i="89"/>
  <c r="N33" i="68"/>
  <c r="O15" i="69"/>
  <c r="K27" i="68"/>
  <c r="L14" i="69"/>
  <c r="K14" i="69" s="1"/>
  <c r="K35" i="68"/>
  <c r="M30" i="89"/>
  <c r="M25" i="68"/>
  <c r="M35" i="68" s="1"/>
  <c r="M14" i="69" s="1"/>
  <c r="M12" i="68"/>
  <c r="O13" i="68" s="1"/>
  <c r="S29" i="67"/>
  <c r="R22" i="68" s="1"/>
  <c r="P22" i="68"/>
  <c r="M27" i="68" l="1"/>
  <c r="P33" i="68"/>
  <c r="P15" i="69" s="1"/>
  <c r="P23" i="68"/>
  <c r="N30" i="89"/>
  <c r="N12" i="68"/>
  <c r="R33" i="68"/>
  <c r="Q22" i="68"/>
  <c r="R23" i="68"/>
  <c r="O27" i="68"/>
  <c r="N25" i="68"/>
  <c r="O35" i="68"/>
  <c r="N35" i="68" l="1"/>
  <c r="O14" i="69"/>
  <c r="N14" i="69" s="1"/>
  <c r="N27" i="68"/>
  <c r="R12" i="68"/>
  <c r="R25" i="68"/>
  <c r="Q23" i="68"/>
  <c r="R30" i="89"/>
  <c r="R15" i="69"/>
  <c r="Q33" i="68"/>
  <c r="P12" i="68"/>
  <c r="R13" i="68" s="1"/>
  <c r="P30" i="89"/>
  <c r="P25" i="68"/>
  <c r="P35" i="68" s="1"/>
  <c r="P14" i="69" s="1"/>
  <c r="P27" i="68" l="1"/>
  <c r="Q30" i="89"/>
  <c r="R27" i="68"/>
  <c r="Q25" i="68"/>
  <c r="R35" i="68"/>
  <c r="Q12" i="68"/>
  <c r="Q35" i="68" l="1"/>
  <c r="R14" i="69"/>
  <c r="Q14" i="69" s="1"/>
  <c r="Q27" i="68"/>
  <c r="G20" i="69" l="1"/>
  <c r="J46" i="67"/>
  <c r="J20" i="69"/>
  <c r="M46" i="67"/>
  <c r="M20" i="69"/>
  <c r="P46" i="67"/>
  <c r="L20" i="69" l="1"/>
  <c r="O20" i="69"/>
  <c r="I20" i="69"/>
  <c r="H20" i="69" l="1"/>
  <c r="N20" i="69"/>
  <c r="K20" i="69"/>
  <c r="S46" i="67" l="1"/>
  <c r="P20" i="69"/>
  <c r="R20" i="69" l="1"/>
  <c r="D20" i="69" l="1"/>
  <c r="G46" i="67"/>
  <c r="Q20" i="69"/>
  <c r="F20" i="69" l="1"/>
  <c r="E20" i="69" l="1"/>
  <c r="E44" i="98" l="1"/>
  <c r="E53" i="98" s="1"/>
  <c r="E55" i="98" s="1"/>
  <c r="E57" i="98" s="1"/>
  <c r="E22" i="98" s="1"/>
  <c r="G44" i="98"/>
  <c r="G53" i="98" s="1"/>
  <c r="G55" i="98" s="1"/>
  <c r="F55" i="98" l="1"/>
  <c r="G57" i="98"/>
  <c r="F57" i="98" l="1"/>
  <c r="G22" i="98"/>
  <c r="F22" i="98" s="1"/>
  <c r="G66" i="98" l="1"/>
  <c r="E66" i="98"/>
  <c r="E74" i="98" s="1"/>
  <c r="E83" i="98" s="1"/>
  <c r="F66" i="98" l="1"/>
  <c r="J66" i="98" l="1"/>
  <c r="H66" i="98"/>
  <c r="H74" i="98" s="1"/>
  <c r="H83" i="98" s="1"/>
  <c r="M66" i="98" l="1"/>
  <c r="K66" i="98"/>
  <c r="K74" i="98" s="1"/>
  <c r="K83" i="98" s="1"/>
  <c r="I66" i="98"/>
  <c r="J74" i="98"/>
  <c r="J83" i="98" l="1"/>
  <c r="I74" i="98"/>
  <c r="P66" i="98"/>
  <c r="N66" i="98"/>
  <c r="N74" i="98" s="1"/>
  <c r="N83" i="98" s="1"/>
  <c r="M74" i="98"/>
  <c r="L66" i="98"/>
  <c r="S66" i="98" l="1"/>
  <c r="Q66" i="98"/>
  <c r="Q74" i="98" s="1"/>
  <c r="Q83" i="98" s="1"/>
  <c r="L74" i="98"/>
  <c r="M83" i="98"/>
  <c r="P74" i="98"/>
  <c r="O66" i="98"/>
  <c r="O74" i="98" l="1"/>
  <c r="P83" i="98"/>
  <c r="S74" i="98"/>
  <c r="R66" i="98"/>
  <c r="R74" i="98" l="1"/>
  <c r="S83" i="98"/>
  <c r="D46" i="89" l="1"/>
  <c r="G81" i="67"/>
  <c r="F46" i="89" s="1"/>
  <c r="E46" i="89" l="1"/>
  <c r="M46" i="89" l="1"/>
  <c r="P81" i="67"/>
  <c r="O46" i="89" s="1"/>
  <c r="M81" i="67"/>
  <c r="L46" i="89" s="1"/>
  <c r="J46" i="89"/>
  <c r="P46" i="89"/>
  <c r="S81" i="67"/>
  <c r="R46" i="89" s="1"/>
  <c r="J81" i="67"/>
  <c r="I46" i="89" s="1"/>
  <c r="G46" i="89"/>
  <c r="Q46" i="89" l="1"/>
  <c r="N46" i="89"/>
  <c r="H46" i="89"/>
  <c r="K46" i="89"/>
  <c r="M19" i="69" l="1"/>
  <c r="M23" i="69" s="1"/>
  <c r="P45" i="67"/>
  <c r="N49" i="67"/>
  <c r="J45" i="67"/>
  <c r="G19" i="69"/>
  <c r="G23" i="69" s="1"/>
  <c r="H49" i="67"/>
  <c r="J19" i="69"/>
  <c r="J23" i="69" s="1"/>
  <c r="M45" i="67"/>
  <c r="K49" i="67"/>
  <c r="L19" i="69" l="1"/>
  <c r="M49" i="67"/>
  <c r="L49" i="67" s="1"/>
  <c r="I19" i="69"/>
  <c r="J49" i="67"/>
  <c r="I49" i="67" s="1"/>
  <c r="O19" i="69"/>
  <c r="P49" i="67"/>
  <c r="O49" i="67" s="1"/>
  <c r="N19" i="69" l="1"/>
  <c r="O23" i="69"/>
  <c r="H19" i="69"/>
  <c r="I23" i="69"/>
  <c r="K19" i="69"/>
  <c r="L23" i="69"/>
  <c r="K23" i="69" l="1"/>
  <c r="H23" i="69"/>
  <c r="N23" i="69"/>
  <c r="G45" i="67" l="1"/>
  <c r="D19" i="69"/>
  <c r="D23" i="69" s="1"/>
  <c r="E49" i="67"/>
  <c r="S45" i="67"/>
  <c r="P19" i="69"/>
  <c r="P23" i="69" s="1"/>
  <c r="Q49" i="67"/>
  <c r="R19" i="69" l="1"/>
  <c r="S49" i="67"/>
  <c r="R49" i="67" s="1"/>
  <c r="F19" i="69"/>
  <c r="G49" i="67"/>
  <c r="F49" i="67" s="1"/>
  <c r="E19" i="69" l="1"/>
  <c r="F23" i="69"/>
  <c r="Q19" i="69"/>
  <c r="R23" i="69"/>
  <c r="Q23" i="69" l="1"/>
  <c r="E23" i="69"/>
  <c r="J76" i="67" l="1"/>
  <c r="G41" i="89"/>
  <c r="I41" i="89" l="1"/>
  <c r="H41" i="89" s="1"/>
  <c r="D41" i="89"/>
  <c r="G76" i="67"/>
  <c r="F41" i="89" l="1"/>
  <c r="E41" i="89" s="1"/>
  <c r="G13" i="67"/>
  <c r="J13" i="67"/>
  <c r="M13" i="67"/>
  <c r="P13" i="67"/>
  <c r="G18" i="67" l="1"/>
  <c r="D12" i="69"/>
  <c r="G27" i="67"/>
  <c r="G19" i="67" l="1"/>
  <c r="F12" i="69" s="1"/>
  <c r="H19" i="67"/>
  <c r="J18" i="67"/>
  <c r="J27" i="67"/>
  <c r="J19" i="67" l="1"/>
  <c r="I12" i="69" s="1"/>
  <c r="G12" i="69"/>
  <c r="K19" i="67"/>
  <c r="M18" i="67"/>
  <c r="M27" i="67"/>
  <c r="M19" i="67" l="1"/>
  <c r="L12" i="69" s="1"/>
  <c r="J12" i="69"/>
  <c r="N19" i="67"/>
  <c r="P18" i="67"/>
  <c r="P27" i="67"/>
  <c r="P19" i="67" l="1"/>
  <c r="O12" i="69" s="1"/>
  <c r="M12" i="69"/>
  <c r="Q19" i="67"/>
  <c r="P12" i="69" s="1"/>
  <c r="S18" i="67"/>
  <c r="S19" i="67" l="1"/>
  <c r="R12" i="69" s="1"/>
  <c r="S27" i="67" l="1"/>
  <c r="R28" i="68" s="1"/>
  <c r="P28" i="68"/>
  <c r="Q12" i="69"/>
  <c r="Q28" i="68" l="1"/>
  <c r="P28" i="67" l="1"/>
  <c r="J28" i="67"/>
  <c r="M28" i="67"/>
  <c r="G28" i="67"/>
  <c r="G21" i="67" l="1"/>
  <c r="M21" i="67"/>
  <c r="J21" i="67"/>
  <c r="P21" i="67"/>
  <c r="S21" i="67"/>
  <c r="S28" i="67" l="1"/>
  <c r="R29" i="68" s="1"/>
  <c r="P29" i="68"/>
  <c r="S22" i="67"/>
  <c r="M22" i="67"/>
  <c r="P22" i="67"/>
  <c r="J22" i="67"/>
  <c r="G22" i="67"/>
  <c r="Q29" i="68" l="1"/>
  <c r="R37" i="68"/>
  <c r="R30" i="68"/>
  <c r="P37" i="68"/>
  <c r="P30" i="68"/>
  <c r="P38" i="68" s="1"/>
  <c r="P13" i="69" l="1"/>
  <c r="P16" i="69" s="1"/>
  <c r="Q30" i="68"/>
  <c r="R38" i="68"/>
  <c r="Q38" i="68" s="1"/>
  <c r="Q37" i="68"/>
  <c r="R13" i="69" l="1"/>
  <c r="Q13" i="69" s="1"/>
  <c r="R16" i="69" l="1"/>
  <c r="Q16" i="69" l="1"/>
  <c r="F29" i="68"/>
  <c r="F28" i="68"/>
  <c r="D29" i="68"/>
  <c r="D37" i="68" s="1"/>
  <c r="D28" i="68"/>
  <c r="E12" i="69"/>
  <c r="G29" i="68"/>
  <c r="G37" i="68" s="1"/>
  <c r="G28" i="68"/>
  <c r="I29" i="68"/>
  <c r="I28" i="68"/>
  <c r="H12" i="69"/>
  <c r="D30" i="68" l="1"/>
  <c r="D38" i="68" s="1"/>
  <c r="G30" i="68"/>
  <c r="G38" i="68" s="1"/>
  <c r="G13" i="69" s="1"/>
  <c r="G16" i="69" s="1"/>
  <c r="F37" i="68"/>
  <c r="E29" i="68"/>
  <c r="F30" i="68"/>
  <c r="H29" i="68"/>
  <c r="I37" i="68"/>
  <c r="H28" i="68"/>
  <c r="I30" i="68"/>
  <c r="J28" i="68"/>
  <c r="J29" i="68"/>
  <c r="J37" i="68" s="1"/>
  <c r="L29" i="68"/>
  <c r="L28" i="68"/>
  <c r="K12" i="69"/>
  <c r="D13" i="69" l="1"/>
  <c r="D16" i="69" s="1"/>
  <c r="E30" i="68"/>
  <c r="F38" i="68"/>
  <c r="E38" i="68" s="1"/>
  <c r="E37" i="68"/>
  <c r="I38" i="68"/>
  <c r="H38" i="68" s="1"/>
  <c r="H30" i="68"/>
  <c r="H37" i="68"/>
  <c r="L37" i="68"/>
  <c r="K29" i="68"/>
  <c r="K28" i="68"/>
  <c r="L30" i="68"/>
  <c r="J30" i="68"/>
  <c r="J38" i="68" s="1"/>
  <c r="J13" i="69" s="1"/>
  <c r="J16" i="69" s="1"/>
  <c r="I13" i="69" l="1"/>
  <c r="I16" i="69" s="1"/>
  <c r="F13" i="69"/>
  <c r="E13" i="69" s="1"/>
  <c r="L38" i="68"/>
  <c r="K38" i="68" s="1"/>
  <c r="K30" i="68"/>
  <c r="K37" i="68"/>
  <c r="F16" i="69" l="1"/>
  <c r="E16" i="69" s="1"/>
  <c r="H13" i="69"/>
  <c r="L13" i="69"/>
  <c r="K13" i="69" s="1"/>
  <c r="H16" i="69"/>
  <c r="L16" i="69" l="1"/>
  <c r="K16" i="69" s="1"/>
  <c r="M28" i="68"/>
  <c r="M29" i="68"/>
  <c r="M37" i="68" s="1"/>
  <c r="O29" i="68"/>
  <c r="O28" i="68"/>
  <c r="N12" i="69"/>
  <c r="N28" i="68" l="1"/>
  <c r="O30" i="68"/>
  <c r="N29" i="68"/>
  <c r="O37" i="68"/>
  <c r="M30" i="68"/>
  <c r="M38" i="68" s="1"/>
  <c r="M13" i="69" s="1"/>
  <c r="M16" i="69" s="1"/>
  <c r="N37" i="68" l="1"/>
  <c r="N30" i="68"/>
  <c r="O38" i="68"/>
  <c r="N38" i="68" s="1"/>
  <c r="O13" i="69" l="1"/>
  <c r="N13" i="69" l="1"/>
  <c r="O16" i="69"/>
  <c r="N16" i="69" l="1"/>
  <c r="F33" i="91" l="1"/>
  <c r="F35" i="91" s="1"/>
  <c r="E73" i="91"/>
  <c r="S71" i="98" l="1"/>
  <c r="R71" i="98" s="1"/>
  <c r="P71" i="98"/>
  <c r="O71" i="98" s="1"/>
  <c r="E35" i="91"/>
  <c r="G70" i="98"/>
  <c r="F70" i="98" l="1"/>
  <c r="G74" i="98"/>
  <c r="F74" i="98" l="1"/>
  <c r="G83" i="98"/>
  <c r="S75" i="67" l="1"/>
  <c r="R40" i="89" s="1"/>
  <c r="P40" i="89"/>
  <c r="S79" i="67"/>
  <c r="R44" i="89" s="1"/>
  <c r="P44" i="89"/>
  <c r="G80" i="67"/>
  <c r="F45" i="89" s="1"/>
  <c r="D45" i="89"/>
  <c r="J53" i="89"/>
  <c r="M88" i="67"/>
  <c r="L53" i="89" s="1"/>
  <c r="P79" i="67"/>
  <c r="O44" i="89" s="1"/>
  <c r="M44" i="89"/>
  <c r="G87" i="67"/>
  <c r="E94" i="67"/>
  <c r="D52" i="89"/>
  <c r="J88" i="67"/>
  <c r="I53" i="89" s="1"/>
  <c r="G53" i="89"/>
  <c r="P39" i="89"/>
  <c r="S74" i="67"/>
  <c r="R39" i="89" s="1"/>
  <c r="M79" i="67"/>
  <c r="L44" i="89" s="1"/>
  <c r="J44" i="89"/>
  <c r="G88" i="67"/>
  <c r="F53" i="89" s="1"/>
  <c r="D53" i="89"/>
  <c r="M39" i="89"/>
  <c r="P74" i="67"/>
  <c r="O39" i="89" s="1"/>
  <c r="G74" i="67"/>
  <c r="F39" i="89" s="1"/>
  <c r="D39" i="89"/>
  <c r="G40" i="89"/>
  <c r="J75" i="67"/>
  <c r="I40" i="89" s="1"/>
  <c r="G42" i="89"/>
  <c r="J77" i="67"/>
  <c r="I42" i="89" s="1"/>
  <c r="G45" i="89"/>
  <c r="J80" i="67"/>
  <c r="I45" i="89" s="1"/>
  <c r="G52" i="89"/>
  <c r="J87" i="67"/>
  <c r="H94" i="67"/>
  <c r="P53" i="89"/>
  <c r="S88" i="67"/>
  <c r="R53" i="89" s="1"/>
  <c r="D40" i="89"/>
  <c r="G75" i="67"/>
  <c r="F40" i="89" s="1"/>
  <c r="G77" i="67"/>
  <c r="F42" i="89" s="1"/>
  <c r="D42" i="89"/>
  <c r="J45" i="89"/>
  <c r="M80" i="67"/>
  <c r="L45" i="89" s="1"/>
  <c r="M87" i="67"/>
  <c r="J52" i="89"/>
  <c r="K94" i="67"/>
  <c r="M53" i="89"/>
  <c r="P88" i="67"/>
  <c r="O53" i="89" s="1"/>
  <c r="P45" i="89"/>
  <c r="S80" i="67"/>
  <c r="R45" i="89" s="1"/>
  <c r="S77" i="67"/>
  <c r="R42" i="89" s="1"/>
  <c r="P42" i="89"/>
  <c r="J39" i="89"/>
  <c r="M74" i="67"/>
  <c r="L39" i="89" s="1"/>
  <c r="P75" i="67"/>
  <c r="O40" i="89" s="1"/>
  <c r="M40" i="89"/>
  <c r="M42" i="89"/>
  <c r="P77" i="67"/>
  <c r="O42" i="89" s="1"/>
  <c r="D44" i="89"/>
  <c r="G79" i="67"/>
  <c r="F44" i="89" s="1"/>
  <c r="M45" i="89"/>
  <c r="P80" i="67"/>
  <c r="O45" i="89" s="1"/>
  <c r="P87" i="67"/>
  <c r="M52" i="89"/>
  <c r="M58" i="89" s="1"/>
  <c r="M19" i="89" s="1"/>
  <c r="N94" i="67"/>
  <c r="G39" i="89"/>
  <c r="J74" i="67"/>
  <c r="I39" i="89" s="1"/>
  <c r="J40" i="89"/>
  <c r="M75" i="67"/>
  <c r="L40" i="89" s="1"/>
  <c r="M77" i="67"/>
  <c r="L42" i="89" s="1"/>
  <c r="J42" i="89"/>
  <c r="Q94" i="67"/>
  <c r="S87" i="67"/>
  <c r="P52" i="89"/>
  <c r="P58" i="89" l="1"/>
  <c r="P19" i="89" s="1"/>
  <c r="N45" i="89"/>
  <c r="Q53" i="89"/>
  <c r="Q45" i="89"/>
  <c r="E39" i="89"/>
  <c r="H39" i="89"/>
  <c r="K44" i="89"/>
  <c r="H53" i="89"/>
  <c r="J58" i="89"/>
  <c r="J19" i="89" s="1"/>
  <c r="G58" i="89"/>
  <c r="G19" i="89" s="1"/>
  <c r="N53" i="89"/>
  <c r="H45" i="89"/>
  <c r="K53" i="89"/>
  <c r="Q39" i="89"/>
  <c r="P78" i="67"/>
  <c r="O43" i="89" s="1"/>
  <c r="M43" i="89"/>
  <c r="J78" i="67"/>
  <c r="I43" i="89" s="1"/>
  <c r="G43" i="89"/>
  <c r="L52" i="89"/>
  <c r="M94" i="67"/>
  <c r="L94" i="67" s="1"/>
  <c r="D58" i="89"/>
  <c r="D19" i="89" s="1"/>
  <c r="N44" i="89"/>
  <c r="E45" i="89"/>
  <c r="Q40" i="89"/>
  <c r="O52" i="89"/>
  <c r="P94" i="67"/>
  <c r="O94" i="67" s="1"/>
  <c r="J79" i="67"/>
  <c r="I44" i="89" s="1"/>
  <c r="G44" i="89"/>
  <c r="R52" i="89"/>
  <c r="S94" i="67"/>
  <c r="R94" i="67" s="1"/>
  <c r="K40" i="89"/>
  <c r="N40" i="89"/>
  <c r="K45" i="89"/>
  <c r="E40" i="89"/>
  <c r="E53" i="89"/>
  <c r="P43" i="89"/>
  <c r="S78" i="67"/>
  <c r="R43" i="89" s="1"/>
  <c r="E44" i="89"/>
  <c r="K39" i="89"/>
  <c r="D43" i="89"/>
  <c r="G78" i="67"/>
  <c r="F43" i="89" s="1"/>
  <c r="J94" i="67"/>
  <c r="I94" i="67" s="1"/>
  <c r="I52" i="89"/>
  <c r="M78" i="67"/>
  <c r="L43" i="89" s="1"/>
  <c r="J43" i="89"/>
  <c r="H40" i="89"/>
  <c r="N39" i="89"/>
  <c r="F52" i="89"/>
  <c r="G94" i="67"/>
  <c r="F94" i="67" s="1"/>
  <c r="Q44" i="89"/>
  <c r="Q43" i="89" l="1"/>
  <c r="H43" i="89"/>
  <c r="E43" i="89"/>
  <c r="H44" i="89"/>
  <c r="F58" i="89"/>
  <c r="E52" i="89"/>
  <c r="K43" i="89"/>
  <c r="H52" i="89"/>
  <c r="I58" i="89"/>
  <c r="L58" i="89"/>
  <c r="K52" i="89"/>
  <c r="N43" i="89"/>
  <c r="N52" i="89"/>
  <c r="O58" i="89"/>
  <c r="R58" i="89"/>
  <c r="Q52" i="89"/>
  <c r="K58" i="89" l="1"/>
  <c r="L19" i="89"/>
  <c r="K19" i="89" s="1"/>
  <c r="I19" i="89"/>
  <c r="H19" i="89" s="1"/>
  <c r="H58" i="89"/>
  <c r="E58" i="89"/>
  <c r="F19" i="89"/>
  <c r="E19" i="89" s="1"/>
  <c r="N58" i="89"/>
  <c r="O19" i="89"/>
  <c r="N19" i="89" s="1"/>
  <c r="Q58" i="89"/>
  <c r="R19" i="89"/>
  <c r="Q19" i="89" s="1"/>
  <c r="G48" i="91" l="1"/>
  <c r="I48" i="91" s="1"/>
  <c r="D48" i="91"/>
  <c r="F48" i="91" s="1"/>
  <c r="J48" i="91"/>
  <c r="L48" i="91" s="1"/>
  <c r="G67" i="91" l="1"/>
  <c r="J67" i="91"/>
  <c r="L67" i="91" l="1"/>
  <c r="L71" i="91" s="1"/>
  <c r="L75" i="91" s="1"/>
  <c r="J71" i="91"/>
  <c r="D67" i="91"/>
  <c r="I67" i="91"/>
  <c r="I71" i="91" s="1"/>
  <c r="I75" i="91" s="1"/>
  <c r="G71" i="91"/>
  <c r="G75" i="91" l="1"/>
  <c r="H71" i="98" s="1"/>
  <c r="J75" i="91"/>
  <c r="K75" i="91" s="1"/>
  <c r="F67" i="91"/>
  <c r="F71" i="91" s="1"/>
  <c r="F75" i="91" s="1"/>
  <c r="D71" i="91"/>
  <c r="J71" i="98"/>
  <c r="M71" i="98"/>
  <c r="I71" i="98" l="1"/>
  <c r="H75" i="91"/>
  <c r="D75" i="91"/>
  <c r="E71" i="98" s="1"/>
  <c r="K71" i="98"/>
  <c r="L71" i="98" s="1"/>
  <c r="G71" i="98"/>
  <c r="F71" i="98" l="1"/>
  <c r="E75" i="91"/>
  <c r="M82" i="67" l="1"/>
  <c r="L47" i="89" s="1"/>
  <c r="J47" i="89"/>
  <c r="P82" i="67"/>
  <c r="O47" i="89" s="1"/>
  <c r="M47" i="89"/>
  <c r="G47" i="89"/>
  <c r="J82" i="67"/>
  <c r="I47" i="89" s="1"/>
  <c r="D47" i="89"/>
  <c r="G82" i="67"/>
  <c r="F47" i="89" s="1"/>
  <c r="E47" i="89" s="1"/>
  <c r="S82" i="67"/>
  <c r="R47" i="89" s="1"/>
  <c r="P47" i="89"/>
  <c r="Q47" i="89" l="1"/>
  <c r="K47" i="89"/>
  <c r="N47" i="89"/>
  <c r="H47" i="89"/>
  <c r="O20" i="89" l="1"/>
  <c r="L20" i="89"/>
  <c r="E83" i="67" l="1"/>
  <c r="D38" i="89"/>
  <c r="D48" i="89" s="1"/>
  <c r="D18" i="89" s="1"/>
  <c r="G73" i="67"/>
  <c r="G38" i="89"/>
  <c r="G48" i="89" s="1"/>
  <c r="G18" i="89" s="1"/>
  <c r="J73" i="67"/>
  <c r="H83" i="67"/>
  <c r="J38" i="89"/>
  <c r="J48" i="89" s="1"/>
  <c r="J18" i="89" s="1"/>
  <c r="M73" i="67"/>
  <c r="K83" i="67"/>
  <c r="M38" i="89"/>
  <c r="M48" i="89" s="1"/>
  <c r="M18" i="89" s="1"/>
  <c r="N83" i="67"/>
  <c r="P73" i="67"/>
  <c r="S73" i="67"/>
  <c r="P38" i="89"/>
  <c r="P48" i="89" s="1"/>
  <c r="P18" i="89" s="1"/>
  <c r="Q83" i="67"/>
  <c r="I20" i="89"/>
  <c r="F20" i="89"/>
  <c r="R20" i="89"/>
  <c r="O38" i="89" l="1"/>
  <c r="P83" i="67"/>
  <c r="O83" i="67" s="1"/>
  <c r="L38" i="89"/>
  <c r="M83" i="67"/>
  <c r="L83" i="67" s="1"/>
  <c r="F38" i="89"/>
  <c r="G83" i="67"/>
  <c r="F83" i="67" s="1"/>
  <c r="R38" i="89"/>
  <c r="S83" i="67"/>
  <c r="R83" i="67" s="1"/>
  <c r="I38" i="89"/>
  <c r="J83" i="67"/>
  <c r="I83" i="67" s="1"/>
  <c r="Q38" i="89" l="1"/>
  <c r="R48" i="89"/>
  <c r="K38" i="89"/>
  <c r="L48" i="89"/>
  <c r="H38" i="89"/>
  <c r="I48" i="89"/>
  <c r="E38" i="89"/>
  <c r="F48" i="89"/>
  <c r="O48" i="89"/>
  <c r="N38" i="89"/>
  <c r="F18" i="89" l="1"/>
  <c r="E18" i="89" s="1"/>
  <c r="E48" i="89"/>
  <c r="L18" i="89"/>
  <c r="K18" i="89" s="1"/>
  <c r="K48" i="89"/>
  <c r="I18" i="89"/>
  <c r="H18" i="89" s="1"/>
  <c r="H48" i="89"/>
  <c r="Q48" i="89"/>
  <c r="R18" i="89"/>
  <c r="Q18" i="89" s="1"/>
  <c r="O18" i="89"/>
  <c r="N18" i="89" s="1"/>
  <c r="N48" i="89"/>
  <c r="M30" i="69" l="1"/>
  <c r="O33" i="89"/>
  <c r="J30" i="69"/>
  <c r="L33" i="89"/>
  <c r="G30" i="69" l="1"/>
  <c r="I33" i="89"/>
  <c r="D30" i="69"/>
  <c r="F33" i="89"/>
  <c r="R33" i="89"/>
  <c r="P30" i="69"/>
  <c r="L30" i="69"/>
  <c r="O30" i="69"/>
  <c r="I30" i="69" l="1"/>
  <c r="N30" i="69"/>
  <c r="R30" i="69"/>
  <c r="F30" i="69"/>
  <c r="K30" i="69"/>
  <c r="Q30" i="69" l="1"/>
  <c r="E30" i="69"/>
  <c r="H30" i="69"/>
  <c r="D26" i="69" l="1"/>
  <c r="D28" i="69" s="1"/>
  <c r="D32" i="69" s="1"/>
  <c r="D36" i="69" s="1"/>
  <c r="G52" i="67"/>
  <c r="E54" i="67"/>
  <c r="D32" i="89"/>
  <c r="D34" i="89" s="1"/>
  <c r="D17" i="89" s="1"/>
  <c r="D21" i="89" s="1"/>
  <c r="G54" i="67" l="1"/>
  <c r="F54" i="67" s="1"/>
  <c r="F32" i="89"/>
  <c r="F26" i="69"/>
  <c r="F28" i="69" s="1"/>
  <c r="D25" i="89"/>
  <c r="D24" i="89"/>
  <c r="D17" i="70"/>
  <c r="D18" i="70" s="1"/>
  <c r="D20" i="92"/>
  <c r="D26" i="92" s="1"/>
  <c r="E28" i="69" l="1"/>
  <c r="F32" i="69"/>
  <c r="H54" i="67"/>
  <c r="J52" i="67"/>
  <c r="G26" i="69"/>
  <c r="G28" i="69" s="1"/>
  <c r="G32" i="69" s="1"/>
  <c r="G32" i="89"/>
  <c r="G34" i="89" s="1"/>
  <c r="G17" i="89" s="1"/>
  <c r="G21" i="89" s="1"/>
  <c r="E32" i="89"/>
  <c r="F34" i="89"/>
  <c r="D27" i="89"/>
  <c r="E34" i="89" l="1"/>
  <c r="F17" i="89"/>
  <c r="J54" i="67"/>
  <c r="I54" i="67" s="1"/>
  <c r="I32" i="89"/>
  <c r="I26" i="69"/>
  <c r="I28" i="69" s="1"/>
  <c r="G24" i="89"/>
  <c r="G25" i="89"/>
  <c r="F36" i="69"/>
  <c r="E32" i="69"/>
  <c r="F20" i="92" l="1"/>
  <c r="E36" i="69"/>
  <c r="F17" i="70"/>
  <c r="H32" i="89"/>
  <c r="I34" i="89"/>
  <c r="K54" i="67"/>
  <c r="J32" i="89"/>
  <c r="J34" i="89" s="1"/>
  <c r="J17" i="89" s="1"/>
  <c r="J21" i="89" s="1"/>
  <c r="M52" i="67"/>
  <c r="J26" i="69"/>
  <c r="J28" i="69" s="1"/>
  <c r="J32" i="69" s="1"/>
  <c r="G27" i="89"/>
  <c r="F21" i="89"/>
  <c r="E17" i="89"/>
  <c r="H28" i="69"/>
  <c r="I32" i="69"/>
  <c r="M54" i="67" l="1"/>
  <c r="L54" i="67" s="1"/>
  <c r="L32" i="89"/>
  <c r="L26" i="69"/>
  <c r="L28" i="69" s="1"/>
  <c r="E21" i="89"/>
  <c r="F25" i="89"/>
  <c r="E25" i="89" s="1"/>
  <c r="F24" i="89"/>
  <c r="J25" i="89"/>
  <c r="J24" i="89"/>
  <c r="F18" i="70"/>
  <c r="E18" i="70" s="1"/>
  <c r="E17" i="70"/>
  <c r="H32" i="69"/>
  <c r="I17" i="89"/>
  <c r="H34" i="89"/>
  <c r="E20" i="92"/>
  <c r="E28" i="92" s="1"/>
  <c r="F26" i="92"/>
  <c r="J27" i="89" l="1"/>
  <c r="H17" i="89"/>
  <c r="I21" i="89"/>
  <c r="K28" i="69"/>
  <c r="L32" i="69"/>
  <c r="N54" i="67"/>
  <c r="M32" i="89"/>
  <c r="M34" i="89" s="1"/>
  <c r="M17" i="89" s="1"/>
  <c r="M21" i="89" s="1"/>
  <c r="M26" i="69"/>
  <c r="M28" i="69" s="1"/>
  <c r="M32" i="69" s="1"/>
  <c r="P52" i="67"/>
  <c r="E24" i="89"/>
  <c r="F27" i="89"/>
  <c r="E27" i="89" s="1"/>
  <c r="K32" i="89"/>
  <c r="L34" i="89"/>
  <c r="P54" i="67" l="1"/>
  <c r="O54" i="67" s="1"/>
  <c r="O26" i="69"/>
  <c r="O28" i="69" s="1"/>
  <c r="O32" i="89"/>
  <c r="I25" i="89"/>
  <c r="H25" i="89" s="1"/>
  <c r="H21" i="89"/>
  <c r="I24" i="89"/>
  <c r="K32" i="69"/>
  <c r="K34" i="89"/>
  <c r="L17" i="89"/>
  <c r="M25" i="89"/>
  <c r="M24" i="89"/>
  <c r="M27" i="89" s="1"/>
  <c r="Q54" i="67" l="1"/>
  <c r="P26" i="69"/>
  <c r="P28" i="69" s="1"/>
  <c r="P32" i="69" s="1"/>
  <c r="P32" i="89"/>
  <c r="P34" i="89" s="1"/>
  <c r="P17" i="89" s="1"/>
  <c r="P21" i="89" s="1"/>
  <c r="S52" i="67"/>
  <c r="N32" i="89"/>
  <c r="O34" i="89"/>
  <c r="K17" i="89"/>
  <c r="L21" i="89"/>
  <c r="H24" i="89"/>
  <c r="I27" i="89"/>
  <c r="H27" i="89" s="1"/>
  <c r="N28" i="69"/>
  <c r="O32" i="69"/>
  <c r="N32" i="69" l="1"/>
  <c r="P25" i="89"/>
  <c r="P24" i="89"/>
  <c r="S54" i="67"/>
  <c r="R54" i="67" s="1"/>
  <c r="R26" i="69"/>
  <c r="R28" i="69" s="1"/>
  <c r="R32" i="89"/>
  <c r="L25" i="89"/>
  <c r="K25" i="89" s="1"/>
  <c r="K21" i="89"/>
  <c r="L24" i="89"/>
  <c r="N34" i="89"/>
  <c r="O17" i="89"/>
  <c r="P27" i="89" l="1"/>
  <c r="Q28" i="69"/>
  <c r="R32" i="69"/>
  <c r="N17" i="89"/>
  <c r="O21" i="89"/>
  <c r="K24" i="89"/>
  <c r="L27" i="89"/>
  <c r="K27" i="89" s="1"/>
  <c r="Q32" i="89"/>
  <c r="R34" i="89"/>
  <c r="R17" i="89" l="1"/>
  <c r="Q34" i="89"/>
  <c r="N21" i="89"/>
  <c r="O25" i="89"/>
  <c r="N25" i="89" s="1"/>
  <c r="O24" i="89"/>
  <c r="Q32" i="69"/>
  <c r="O27" i="89" l="1"/>
  <c r="N27" i="89" s="1"/>
  <c r="N24" i="89"/>
  <c r="R21" i="89"/>
  <c r="Q17" i="89"/>
  <c r="R24" i="89" l="1"/>
  <c r="R25" i="89"/>
  <c r="Q25" i="89" s="1"/>
  <c r="Q21" i="89"/>
  <c r="R27" i="89" l="1"/>
  <c r="Q27" i="89" s="1"/>
  <c r="Q24" i="89"/>
  <c r="S67" i="98" l="1"/>
  <c r="Q67" i="98"/>
  <c r="Q75" i="98" s="1"/>
  <c r="Q84" i="98" s="1"/>
  <c r="Q85" i="98" s="1"/>
  <c r="Q87" i="98" s="1"/>
  <c r="Q23" i="98" s="1"/>
  <c r="N67" i="98"/>
  <c r="N75" i="98" s="1"/>
  <c r="N84" i="98" s="1"/>
  <c r="N85" i="98" s="1"/>
  <c r="N87" i="98" s="1"/>
  <c r="N23" i="98" s="1"/>
  <c r="Q22" i="98" s="1"/>
  <c r="P67" i="98"/>
  <c r="Q26" i="98" l="1"/>
  <c r="Q27" i="98" s="1"/>
  <c r="P75" i="98"/>
  <c r="O67" i="98"/>
  <c r="S75" i="98"/>
  <c r="R67" i="98"/>
  <c r="S84" i="98" l="1"/>
  <c r="R75" i="98"/>
  <c r="J67" i="98"/>
  <c r="H67" i="98"/>
  <c r="H75" i="98" s="1"/>
  <c r="H84" i="98" s="1"/>
  <c r="H85" i="98" s="1"/>
  <c r="H87" i="98" s="1"/>
  <c r="H23" i="98" s="1"/>
  <c r="K22" i="98" s="1"/>
  <c r="K67" i="98"/>
  <c r="K75" i="98" s="1"/>
  <c r="K84" i="98" s="1"/>
  <c r="K85" i="98" s="1"/>
  <c r="K87" i="98" s="1"/>
  <c r="K23" i="98" s="1"/>
  <c r="M67" i="98"/>
  <c r="P84" i="98"/>
  <c r="O75" i="98"/>
  <c r="G67" i="98" l="1"/>
  <c r="E67" i="98"/>
  <c r="E75" i="98" s="1"/>
  <c r="E84" i="98" s="1"/>
  <c r="E85" i="98" s="1"/>
  <c r="E87" i="98" s="1"/>
  <c r="E23" i="98" s="1"/>
  <c r="P85" i="98"/>
  <c r="O84" i="98"/>
  <c r="I67" i="98"/>
  <c r="J75" i="98"/>
  <c r="M75" i="98"/>
  <c r="L67" i="98"/>
  <c r="N22" i="98"/>
  <c r="N26" i="98" s="1"/>
  <c r="N27" i="98" s="1"/>
  <c r="K26" i="98"/>
  <c r="K27" i="98" s="1"/>
  <c r="R84" i="98"/>
  <c r="S85" i="98"/>
  <c r="L75" i="98" l="1"/>
  <c r="M84" i="98"/>
  <c r="P87" i="98"/>
  <c r="O85" i="98"/>
  <c r="R85" i="98"/>
  <c r="S87" i="98"/>
  <c r="I75" i="98"/>
  <c r="J84" i="98"/>
  <c r="H22" i="98"/>
  <c r="H26" i="98" s="1"/>
  <c r="H27" i="98" s="1"/>
  <c r="E26" i="98"/>
  <c r="E27" i="98" s="1"/>
  <c r="F67" i="98"/>
  <c r="G75" i="98"/>
  <c r="G84" i="98" l="1"/>
  <c r="F75" i="98"/>
  <c r="I84" i="98"/>
  <c r="J85" i="98"/>
  <c r="P23" i="98"/>
  <c r="O87" i="98"/>
  <c r="S23" i="98"/>
  <c r="R87" i="98"/>
  <c r="L84" i="98"/>
  <c r="M85" i="98"/>
  <c r="M87" i="98" l="1"/>
  <c r="L85" i="98"/>
  <c r="J87" i="98"/>
  <c r="I85" i="98"/>
  <c r="R23" i="98"/>
  <c r="O23" i="98"/>
  <c r="S22" i="98"/>
  <c r="R22" i="98" s="1"/>
  <c r="F84" i="98"/>
  <c r="G85" i="98"/>
  <c r="G87" i="98" l="1"/>
  <c r="F85" i="98"/>
  <c r="S26" i="98"/>
  <c r="I87" i="98"/>
  <c r="J23" i="98"/>
  <c r="M23" i="98"/>
  <c r="L87" i="98"/>
  <c r="L23" i="98" l="1"/>
  <c r="P22" i="98"/>
  <c r="R26" i="98"/>
  <c r="S27" i="98"/>
  <c r="R27" i="98" s="1"/>
  <c r="M22" i="98"/>
  <c r="I23" i="98"/>
  <c r="F87" i="98"/>
  <c r="G23" i="98"/>
  <c r="L22" i="98" l="1"/>
  <c r="M26" i="98"/>
  <c r="M27" i="98" s="1"/>
  <c r="L27" i="98" s="1"/>
  <c r="G26" i="98"/>
  <c r="J22" i="98"/>
  <c r="F23" i="98"/>
  <c r="O22" i="98"/>
  <c r="P26" i="98"/>
  <c r="L26" i="98" l="1"/>
  <c r="O26" i="98"/>
  <c r="P27" i="98"/>
  <c r="O27" i="98" s="1"/>
  <c r="I22" i="98"/>
  <c r="J26" i="98"/>
  <c r="G27" i="98"/>
  <c r="F27" i="98" s="1"/>
  <c r="F26" i="98"/>
  <c r="J27" i="98" l="1"/>
  <c r="I27" i="98" s="1"/>
  <c r="I26" i="98"/>
  <c r="I22" i="92" l="1"/>
  <c r="H22" i="92" s="1"/>
  <c r="L22" i="92" l="1"/>
  <c r="K22" i="92" s="1"/>
  <c r="I34" i="69" l="1"/>
  <c r="I36" i="69" s="1"/>
  <c r="G36" i="69"/>
  <c r="L34" i="69" l="1"/>
  <c r="L36" i="69" s="1"/>
  <c r="J36" i="69"/>
  <c r="G20" i="92"/>
  <c r="G26" i="92" s="1"/>
  <c r="G17" i="70"/>
  <c r="G18" i="70" s="1"/>
  <c r="I17" i="70"/>
  <c r="H36" i="69"/>
  <c r="I20" i="92"/>
  <c r="I26" i="92" s="1"/>
  <c r="H20" i="92" l="1"/>
  <c r="H28" i="92" s="1"/>
  <c r="J20" i="92"/>
  <c r="J26" i="92" s="1"/>
  <c r="J17" i="70"/>
  <c r="J18" i="70" s="1"/>
  <c r="I18" i="70"/>
  <c r="H18" i="70" s="1"/>
  <c r="H17" i="70"/>
  <c r="L20" i="92"/>
  <c r="L26" i="92" s="1"/>
  <c r="L17" i="70"/>
  <c r="K36" i="69"/>
  <c r="K20" i="92" l="1"/>
  <c r="K28" i="92" s="1"/>
  <c r="K17" i="70"/>
  <c r="L18" i="70"/>
  <c r="K18" i="70" s="1"/>
  <c r="O22" i="92"/>
  <c r="N22" i="92" s="1"/>
  <c r="O34" i="69" l="1"/>
  <c r="O36" i="69" s="1"/>
  <c r="M36" i="69"/>
  <c r="R22" i="92"/>
  <c r="Q22" i="92" s="1"/>
  <c r="M20" i="92" l="1"/>
  <c r="M26" i="92" s="1"/>
  <c r="M17" i="70"/>
  <c r="M18" i="70" s="1"/>
  <c r="N36" i="69"/>
  <c r="O17" i="70"/>
  <c r="O20" i="92"/>
  <c r="O26" i="92" s="1"/>
  <c r="R34" i="69" l="1"/>
  <c r="R36" i="69" s="1"/>
  <c r="P36" i="69"/>
  <c r="N17" i="70"/>
  <c r="O18" i="70"/>
  <c r="N18" i="70" s="1"/>
  <c r="N20" i="92"/>
  <c r="N28" i="92" s="1"/>
  <c r="P17" i="70" l="1"/>
  <c r="P18" i="70" s="1"/>
  <c r="P20" i="92"/>
  <c r="P26" i="92" s="1"/>
  <c r="R17" i="70"/>
  <c r="Q36" i="69"/>
  <c r="R20" i="92"/>
  <c r="R26" i="92" s="1"/>
  <c r="R18" i="70" l="1"/>
  <c r="Q18" i="70" s="1"/>
  <c r="Q17" i="70"/>
  <c r="Q20" i="92"/>
  <c r="Q28" i="92" s="1"/>
</calcChain>
</file>

<file path=xl/sharedStrings.xml><?xml version="1.0" encoding="utf-8"?>
<sst xmlns="http://schemas.openxmlformats.org/spreadsheetml/2006/main" count="1132" uniqueCount="276">
  <si>
    <t>EB-2020-0290</t>
  </si>
  <si>
    <t>Exhibit I1-1-1</t>
  </si>
  <si>
    <t>Attachment 1</t>
  </si>
  <si>
    <t>Revenue Requirement Work Form</t>
  </si>
  <si>
    <t>Ontario Power Generation</t>
  </si>
  <si>
    <t>`</t>
  </si>
  <si>
    <t>EB-2020-0290 Revenue Requirement Work Form</t>
  </si>
  <si>
    <t>Table of Contents</t>
  </si>
  <si>
    <t>Worksheet</t>
  </si>
  <si>
    <t>No.</t>
  </si>
  <si>
    <t>Cover Page</t>
  </si>
  <si>
    <t>Legend / Colour Scheme</t>
  </si>
  <si>
    <t>OEB Adjustment Input Sheet</t>
  </si>
  <si>
    <t>Rate Base and Cost of Capital</t>
  </si>
  <si>
    <t>Regulatory Income Taxes</t>
  </si>
  <si>
    <t>Revenue Requirement</t>
  </si>
  <si>
    <t>Revenue Requiremenmt Deficiency / Sufficiency</t>
  </si>
  <si>
    <t>Requested Payment Amounts</t>
  </si>
  <si>
    <t>Recovery of Deferral and Variance Accounts and Riders</t>
  </si>
  <si>
    <t>Residential Customer Impacts</t>
  </si>
  <si>
    <t>OPG Proposed Amounts</t>
  </si>
  <si>
    <t>Adjustment Input Cells For OEB Use</t>
  </si>
  <si>
    <t>Automatically Generated Calculations</t>
  </si>
  <si>
    <t>Total Generating Facilities</t>
  </si>
  <si>
    <t>Line</t>
  </si>
  <si>
    <t>OPG Proposed</t>
  </si>
  <si>
    <t>OEB</t>
  </si>
  <si>
    <t>Description</t>
  </si>
  <si>
    <t>Reference</t>
  </si>
  <si>
    <t>Adjustment</t>
  </si>
  <si>
    <t>Approved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</si>
  <si>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</si>
  <si>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</si>
  <si>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</si>
  <si>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</si>
  <si>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</si>
  <si>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</si>
  <si>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</si>
  <si>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</si>
  <si>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</si>
  <si>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</si>
  <si>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</si>
  <si>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</si>
  <si>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</si>
  <si>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</si>
  <si>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</si>
  <si>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Capital Structure</t>
  </si>
  <si>
    <t>Common Equity</t>
  </si>
  <si>
    <t>C1-1-1_Table 5</t>
  </si>
  <si>
    <t>Debt</t>
  </si>
  <si>
    <t>Cost of Capital</t>
  </si>
  <si>
    <t>Short-Term Debt Facility Cost ($M)</t>
  </si>
  <si>
    <t>C1-1-3_Table 2</t>
  </si>
  <si>
    <t>Short-Term Debt Interest Cost ($M)</t>
  </si>
  <si>
    <t>Regulated Portion of Short-Term Debt Allocation Factor</t>
  </si>
  <si>
    <t>Short-Term Debt Cost ($M)</t>
  </si>
  <si>
    <t>Regulated Portion of Short-Term Debt Cost Rate</t>
  </si>
  <si>
    <t>Existing and Planned Long-Term Debt Cost Rate</t>
  </si>
  <si>
    <t>Other Long-Term Debt Provision Cost Rate</t>
  </si>
  <si>
    <t>Common Equity Cost Rate ROE</t>
  </si>
  <si>
    <t>Adjustment for Lesser of UNL/ARC Cost Rate</t>
  </si>
  <si>
    <r>
      <t>Capitalization</t>
    </r>
    <r>
      <rPr>
        <sz val="12"/>
        <rFont val="Arial"/>
        <family val="2"/>
      </rPr>
      <t xml:space="preserve"> ($M)</t>
    </r>
  </si>
  <si>
    <t>Short-Term Debt Principal</t>
  </si>
  <si>
    <t>Existing and Planned Long-Term Debt  Principal</t>
  </si>
  <si>
    <t>Adjustment for Lesser of UNL/ARC</t>
  </si>
  <si>
    <t>Nuclear Facilities</t>
  </si>
  <si>
    <r>
      <t>Rate Base</t>
    </r>
    <r>
      <rPr>
        <sz val="12"/>
        <rFont val="Arial"/>
        <family val="2"/>
      </rPr>
      <t xml:space="preserve"> ($M)</t>
    </r>
  </si>
  <si>
    <t>Gross Plant at Cost</t>
  </si>
  <si>
    <t>B1-1-1_Table 2</t>
  </si>
  <si>
    <t>Accumulated Depreciation/Amortization</t>
  </si>
  <si>
    <t>Cash Working Capital</t>
  </si>
  <si>
    <t>Materials and Supplies</t>
  </si>
  <si>
    <t>Nuclear Fuel Inventory</t>
  </si>
  <si>
    <t>Total</t>
  </si>
  <si>
    <r>
      <t>Expenses</t>
    </r>
    <r>
      <rPr>
        <sz val="12"/>
        <rFont val="Arial"/>
        <family val="2"/>
      </rPr>
      <t xml:space="preserve"> ($M)</t>
    </r>
  </si>
  <si>
    <t>OM&amp;A</t>
  </si>
  <si>
    <t>F2-1-1_Table 1</t>
  </si>
  <si>
    <t>Fuel</t>
  </si>
  <si>
    <t>Depreciation/Amortization</t>
  </si>
  <si>
    <t>Property Taxes</t>
  </si>
  <si>
    <r>
      <t>Other Revenues</t>
    </r>
    <r>
      <rPr>
        <sz val="12"/>
        <rFont val="Arial"/>
        <family val="2"/>
      </rPr>
      <t xml:space="preserve"> ($M)</t>
    </r>
  </si>
  <si>
    <t>Bruce Lease Revenues Net of Direct Costs</t>
  </si>
  <si>
    <t>G2-2-1_Table 1</t>
  </si>
  <si>
    <t>Ancillary and Other Revenue</t>
  </si>
  <si>
    <t>G2-1-1_Table 1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</si>
  <si>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</si>
  <si>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E2-1-1_Table 1</t>
  </si>
  <si>
    <t>Applicable Tax Rates</t>
  </si>
  <si>
    <t>Federal Rate</t>
  </si>
  <si>
    <t>F4-2-1_Table 3 &amp; 3a</t>
  </si>
  <si>
    <t>Provincial Rate</t>
  </si>
  <si>
    <r>
      <t>Tax Credits and Payment Adjustments</t>
    </r>
    <r>
      <rPr>
        <sz val="12"/>
        <rFont val="Arial"/>
        <family val="2"/>
      </rPr>
      <t xml:space="preserve"> ($M)</t>
    </r>
  </si>
  <si>
    <t>SR&amp;ED Investment</t>
  </si>
  <si>
    <r>
      <t>Taxable Income Adjustments</t>
    </r>
    <r>
      <rPr>
        <sz val="12"/>
        <rFont val="Arial"/>
        <family val="2"/>
      </rPr>
      <t xml:space="preserve"> ($M)</t>
    </r>
  </si>
  <si>
    <t>Additions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</si>
  <si>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</si>
  <si>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</si>
  <si>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</si>
  <si>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</si>
  <si>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</si>
  <si>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Asset Amortization - Pension and OPEB Variance Cash vs Accrual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</si>
  <si>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</si>
  <si>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</si>
  <si>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</si>
  <si>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</si>
  <si>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>Total Additions</t>
  </si>
  <si>
    <t>Deductions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</si>
  <si>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</si>
  <si>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</si>
  <si>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</si>
  <si>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</si>
  <si>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</si>
  <si>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</si>
  <si>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</si>
  <si>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Total Deductions</t>
  </si>
  <si>
    <t>Deferral Accounts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</si>
  <si>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</si>
  <si>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</si>
  <si>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H1-2-1_Table 1</t>
  </si>
  <si>
    <t>Ancillary Services Net Revenue Variance - Hydroelectric</t>
  </si>
  <si>
    <t>Hydroelectric Incentive Mechanism Variance</t>
  </si>
  <si>
    <t>Hydroelectric Surplus Baseload Generation Variance</t>
  </si>
  <si>
    <t>Income and Other Taxes Variance - Hydroelectric</t>
  </si>
  <si>
    <t>Capacity Refurbishment Variance - Hydroelectric</t>
  </si>
  <si>
    <t>Niagara Tunnel Project Pre-December 2008 Disallowance Variance Account</t>
  </si>
  <si>
    <t>Pension and OPEB Cost Variance - Hydroelectric - Future</t>
  </si>
  <si>
    <t>Pension and OPEB Cost Variance - Hydroelectric - Post 2012 Additions</t>
  </si>
  <si>
    <t>Pension &amp; OPEB Cash Versus Accrual Differential Deferral - Hydroelectric - Registered Pension Plan (RPP) - EB-2018-0243 Approved</t>
  </si>
  <si>
    <t>Pension &amp; OPEB Cash Versus Accrual Differential Deferral - Hydroelectric - Non - RPP
 - EB-2018-0243 Approved</t>
  </si>
  <si>
    <t>Pension &amp; OPEB Cash Versus Accrual Differential Deferral - Hydroelectric - Post-2017 Additions</t>
  </si>
  <si>
    <t>Pension &amp; OPEB Cash Payment Variance - Hydroelectric</t>
  </si>
  <si>
    <t>Pension and OPEB Cash Versus Accrual Differential Carrying Charges - Hydroelectric</t>
  </si>
  <si>
    <t>Hydroelectric Deferral and Variance Over/Under Recovery Variance</t>
  </si>
  <si>
    <t>Tax on Pension &amp; OPEB Cash Versus Accrual Differential Deferral - Hydroelectric - RPP - EB-2018-0243 Approved</t>
  </si>
  <si>
    <t>Tax on Pension &amp; OPEB Cash Versus Accrual Differential Deferral - Hydroelectric - Non RPP - EB-2018-0243 Approved</t>
  </si>
  <si>
    <t>Tax on Pension &amp; OPEB Cash Versus Accrual Differential Deferral - Hydroelectric - Post-2017 Additions</t>
  </si>
  <si>
    <t>Total Recoverable Amount</t>
  </si>
  <si>
    <r>
      <t>Nuclear Facilities</t>
    </r>
    <r>
      <rPr>
        <sz val="12"/>
        <rFont val="Arial"/>
        <family val="2"/>
      </rPr>
      <t xml:space="preserve"> ($M)</t>
    </r>
  </si>
  <si>
    <t>Nuclear Liability Deferral</t>
  </si>
  <si>
    <t>H1-2-1_Table 2</t>
  </si>
  <si>
    <t>Impact Resulting from Changes in Station End-of-Life Dates (Dec 31, 2015) Deferral Account</t>
  </si>
  <si>
    <t>Nuclear Development Variance</t>
  </si>
  <si>
    <t>Ancillary Services Net Revenue Variance - Nuclear</t>
  </si>
  <si>
    <t>Capacity Refurbishment Variance - Nuclear - DRP</t>
  </si>
  <si>
    <t>Capacity Refurbishment Variance - Nuclear - Non-DRP</t>
  </si>
  <si>
    <t>Capacity Refurbishment Variance - Nuclear - Accelerated Investment Incentive CCA-DRP</t>
  </si>
  <si>
    <t>Capacity Refurbishment Variance - Nuclear - D2O</t>
  </si>
  <si>
    <t>Bruce Lease Net Revenues Variance - Derivative Sub-Account</t>
  </si>
  <si>
    <t>Bruce Lease Net Revenues Variance - Non-Derivative Sub-Account - EB-2018-0243 Approved</t>
  </si>
  <si>
    <t>Bruce Lease Net Revenues Variance - Non-Derivative Sub-Account - Post-2017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</si>
  <si>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</si>
  <si>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</si>
  <si>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</si>
  <si>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Versus Accrual Differential Deferral - Nuclear - Registered Pension Plan (RPP) 
- EB-2018-0243 Approved</t>
  </si>
  <si>
    <t>Pension &amp; OPEB Cash Versus Accrual Differential Deferral - Nuclear - Non - RPP 
- EB-2018-0243 Approved</t>
  </si>
  <si>
    <t>Pension &amp; OPEB Cash Versus Accrual Differential Deferral - Nuclear - Post-2017 Additions</t>
  </si>
  <si>
    <t>Pension &amp; OPEB Cash Payment Variance - Nuclear</t>
  </si>
  <si>
    <t>Pension and OPEB Cash Versus Accrual Differential Carrying Charges - Nuclear</t>
  </si>
  <si>
    <t>Nuclear Deferral and Variance Over/Under Recovery Variance</t>
  </si>
  <si>
    <t>Fitness for Duty Deferral</t>
  </si>
  <si>
    <t>SR&amp;ED ITC Variance</t>
  </si>
  <si>
    <t xml:space="preserve">Rate Smoothing Deferral </t>
  </si>
  <si>
    <t>Impact Resulting from Changes to Pickering Station End-of-Life Dates (December 31, 2017) Deferral Account</t>
  </si>
  <si>
    <t>Tax on Pension &amp; OPEB Cash Versus Accrual Differential Deferral - Nuclear - RPP - EB-2018-0243 Approved</t>
  </si>
  <si>
    <t>Tax on Pension &amp; OPEB Cash Versus Accrual Differential Deferral - Nuclear - Non RPP - EB-2018-0243 Approved</t>
  </si>
  <si>
    <t>Tax on Pension &amp; OPEB Cash Versus Accrual Differential Deferral - Nuclear - Post-2017 Additions</t>
  </si>
  <si>
    <t>OPG Rate Base and Cost of Capital</t>
  </si>
  <si>
    <t>Nuclear Rate Base Financed by Capital Structure ($M)</t>
  </si>
  <si>
    <t>Nuclear Allocation Factor</t>
  </si>
  <si>
    <t>Total Rate Base</t>
  </si>
  <si>
    <t>Rate Base Financed by Capital Structure</t>
  </si>
  <si>
    <t>Total Debt</t>
  </si>
  <si>
    <t>Short-Term Debt</t>
  </si>
  <si>
    <t>Existing and Planned Long-Term Debt</t>
  </si>
  <si>
    <t xml:space="preserve">Other Long-Term Debt Provision </t>
  </si>
  <si>
    <r>
      <t>Cost of Capital</t>
    </r>
    <r>
      <rPr>
        <sz val="12"/>
        <rFont val="Arial"/>
        <family val="2"/>
      </rPr>
      <t xml:space="preserve"> ($M)</t>
    </r>
  </si>
  <si>
    <t>Other Long-Term Debt Provision</t>
  </si>
  <si>
    <t>Numbers may not add due to rounding</t>
  </si>
  <si>
    <t>OPG Regulatory Income Taxes</t>
  </si>
  <si>
    <t>Nuclear Generating Facilities</t>
  </si>
  <si>
    <t>Total Tax Rate</t>
  </si>
  <si>
    <r>
      <t>Taxable Income</t>
    </r>
    <r>
      <rPr>
        <sz val="12"/>
        <rFont val="Arial"/>
        <family val="2"/>
      </rPr>
      <t xml:space="preserve"> ($M)</t>
    </r>
  </si>
  <si>
    <t>Earnings Before Tax</t>
  </si>
  <si>
    <t>Adjustments: Additions</t>
  </si>
  <si>
    <t>Adjustments: Deductions</t>
  </si>
  <si>
    <t>Tax Loss Carry Over</t>
  </si>
  <si>
    <t>Total Taxable Income</t>
  </si>
  <si>
    <r>
      <t>Income Taxes</t>
    </r>
    <r>
      <rPr>
        <sz val="12"/>
        <rFont val="Arial"/>
        <family val="2"/>
      </rPr>
      <t xml:space="preserve"> ($M)</t>
    </r>
  </si>
  <si>
    <t>Federal Income Taxes</t>
  </si>
  <si>
    <t>Provincial Income Taxes</t>
  </si>
  <si>
    <t>Tax Credits (SR&amp;ED Investment)</t>
  </si>
  <si>
    <t>Total Income Taxes</t>
  </si>
  <si>
    <r>
      <t>Earnings Before Tax</t>
    </r>
    <r>
      <rPr>
        <sz val="12"/>
        <rFont val="Arial"/>
        <family val="2"/>
      </rPr>
      <t xml:space="preserve"> ($M)</t>
    </r>
  </si>
  <si>
    <t>Requested After Tax ROE</t>
  </si>
  <si>
    <t>Pension and OPEB Cash vs Accrual Accounts</t>
  </si>
  <si>
    <t>Bruce Lease Net Revenues</t>
  </si>
  <si>
    <t>Total Regulatory Income Taxes After Tax Loss Carry-Over</t>
  </si>
  <si>
    <t>Total Earnings Before Tax</t>
  </si>
  <si>
    <r>
      <t>Adjustments</t>
    </r>
    <r>
      <rPr>
        <sz val="12"/>
        <rFont val="Arial"/>
        <family val="2"/>
      </rPr>
      <t xml:space="preserve"> ($M)</t>
    </r>
  </si>
  <si>
    <t>CCA</t>
  </si>
  <si>
    <t>Cash Expenditures for Nuclear Waste &amp; Decomissioning</t>
  </si>
  <si>
    <t>Contributions to Nuclear Segregated Funds and Earnings</t>
  </si>
  <si>
    <t>Pension Plan Contributions</t>
  </si>
  <si>
    <t>OPEB Payments</t>
  </si>
  <si>
    <t>SR&amp;ED Costs Capitalized for Accounting</t>
  </si>
  <si>
    <t>Other</t>
  </si>
  <si>
    <t>OPG Revenue Requirement</t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</si>
  <si>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</si>
  <si>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Short-term Debt</t>
  </si>
  <si>
    <t>Long-Term Debt</t>
  </si>
  <si>
    <t>ROE</t>
  </si>
  <si>
    <r>
      <t xml:space="preserve">Other Revenues </t>
    </r>
    <r>
      <rPr>
        <sz val="12"/>
        <rFont val="Arial"/>
        <family val="2"/>
      </rPr>
      <t>($M)</t>
    </r>
  </si>
  <si>
    <r>
      <t>Regulatory Income Tax</t>
    </r>
    <r>
      <rPr>
        <sz val="12"/>
        <color theme="1"/>
        <rFont val="Arial"/>
        <family val="2"/>
      </rPr>
      <t xml:space="preserve"> ($M)</t>
    </r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</si>
  <si>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</si>
  <si>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</si>
  <si>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</si>
  <si>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 Deficiency / (Sufficiency)</t>
  </si>
  <si>
    <t>Production &amp; Revenue</t>
  </si>
  <si>
    <t>Forecast Production (TWh)</t>
  </si>
  <si>
    <t>Current Payment Rate ($/MWh)</t>
  </si>
  <si>
    <t>Revenue From Current Payment Rate ($M)</t>
  </si>
  <si>
    <t>Revenue Requirement Net of Stretch Factor ($M)</t>
  </si>
  <si>
    <r>
      <t xml:space="preserve">Revenue Requirement Deficiency (Sufficiency) </t>
    </r>
    <r>
      <rPr>
        <sz val="12"/>
        <rFont val="Arial"/>
        <family val="2"/>
      </rPr>
      <t>($M)</t>
    </r>
  </si>
  <si>
    <t>OPG Requested Payment Amounts</t>
  </si>
  <si>
    <t>Hydroelectric Facilities</t>
  </si>
  <si>
    <t>Payment Amount ($/MWh)</t>
  </si>
  <si>
    <t>Revenue Requirement Net of Stretch Factor($M)</t>
  </si>
  <si>
    <t>Stretch Adjustment ($M)</t>
  </si>
  <si>
    <t>N/A</t>
  </si>
  <si>
    <r>
      <t xml:space="preserve">Unsmoothed Payment Amount ($/MWh) ( </t>
    </r>
    <r>
      <rPr>
        <sz val="12"/>
        <rFont val="Arial"/>
        <family val="2"/>
      </rPr>
      <t>(Line 2 - Line 3) / Line 4 )</t>
    </r>
  </si>
  <si>
    <t xml:space="preserve">Smoothed Payment Amount </t>
  </si>
  <si>
    <t>OPG Recovery of Deferral and Variance Accounts and Riders</t>
  </si>
  <si>
    <t>Previously Regulated Hydroelectric Facilities</t>
  </si>
  <si>
    <t>Amortization 2022</t>
  </si>
  <si>
    <t>Amortization 2023</t>
  </si>
  <si>
    <t>Amortization 2024</t>
  </si>
  <si>
    <t>Amortization 2025</t>
  </si>
  <si>
    <t>Amortization 2026</t>
  </si>
  <si>
    <r>
      <t>Variance Accounts</t>
    </r>
    <r>
      <rPr>
        <sz val="12"/>
        <rFont val="Arial"/>
        <family val="2"/>
      </rPr>
      <t xml:space="preserve"> ($M)</t>
    </r>
  </si>
  <si>
    <r>
      <t>EB-2016-0152 PAO forecast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</si>
  <si>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20 / Line 21)</t>
    </r>
  </si>
  <si>
    <r>
      <t>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</si>
  <si>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</si>
  <si>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t>OPG Customer Bill Impacts</t>
  </si>
  <si>
    <t>Residential Consumers</t>
  </si>
  <si>
    <t>EB-2016-0152 &gt;&gt; EB-2020-0290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</si>
  <si>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</si>
  <si>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</si>
  <si>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t>n/a</t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</si>
  <si>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</si>
  <si>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</si>
  <si>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</si>
  <si>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</si>
  <si>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</si>
  <si>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</si>
  <si>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t>Current Year weighted average rate with proposed payment amounts and riders ($/MWh)</t>
  </si>
  <si>
    <t>Impact</t>
  </si>
  <si>
    <r>
      <t>Typical Bill Impact</t>
    </r>
    <r>
      <rPr>
        <sz val="12"/>
        <rFont val="Arial"/>
        <family val="2"/>
      </rPr>
      <t xml:space="preserve"> ($/Month)</t>
    </r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</si>
  <si>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</si>
  <si>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</si>
  <si>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</si>
  <si>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</si>
  <si>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</si>
  <si>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</si>
  <si>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</si>
  <si>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EB-2020-XXXX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</si>
  <si>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</si>
  <si>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</si>
  <si>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</si>
  <si>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Proposed Rates</t>
  </si>
  <si>
    <r>
      <t>Forecast Production EB-2020-0290</t>
    </r>
    <r>
      <rPr>
        <sz val="12"/>
        <rFont val="Arial"/>
        <family val="2"/>
      </rPr>
      <t xml:space="preserve"> (TWh)</t>
    </r>
  </si>
  <si>
    <t>Notes:</t>
  </si>
  <si>
    <t>Typical monthly consumption (700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</si>
  <si>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2021 (134.3 TWh) from Table 3-1 of IESO Reliability Outlook Update from July 2020 to December 2021, released June 2020.  </t>
  </si>
  <si>
    <t>Updated: 2020-03-12</t>
  </si>
  <si>
    <t>Updated March 12,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</si>
</sst>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50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38" fontId="15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5" fillId="6" borderId="17" applyNumberFormat="0" applyBorder="0" applyAlignment="0" applyProtection="0"/>
    <xf numFmtId="172" fontId="16" fillId="0" borderId="0"/>
    <xf numFmtId="0" fontId="13" fillId="0" borderId="0"/>
    <xf numFmtId="0" fontId="13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4" fillId="7" borderId="18" applyNumberFormat="0" applyProtection="0">
      <alignment vertical="center"/>
    </xf>
    <xf numFmtId="4" fontId="17" fillId="3" borderId="18" applyNumberFormat="0" applyProtection="0">
      <alignment vertical="center"/>
    </xf>
    <xf numFmtId="4" fontId="14" fillId="3" borderId="18" applyNumberFormat="0" applyProtection="0">
      <alignment horizontal="left" vertical="center" indent="1"/>
    </xf>
    <xf numFmtId="0" fontId="14" fillId="3" borderId="18" applyNumberFormat="0" applyProtection="0">
      <alignment horizontal="left" vertical="top" indent="1"/>
    </xf>
    <xf numFmtId="4" fontId="14" fillId="8" borderId="0" applyNumberFormat="0" applyProtection="0">
      <alignment horizontal="left" vertical="center" indent="1"/>
    </xf>
    <xf numFmtId="4" fontId="18" fillId="9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1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5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7" borderId="18" applyNumberFormat="0" applyProtection="0">
      <alignment horizontal="right" vertical="center"/>
    </xf>
    <xf numFmtId="4" fontId="14" fillId="18" borderId="19" applyNumberFormat="0" applyProtection="0">
      <alignment horizontal="left" vertical="center" indent="1"/>
    </xf>
    <xf numFmtId="4" fontId="18" fillId="19" borderId="0" applyNumberFormat="0" applyProtection="0">
      <alignment horizontal="left" vertical="center" indent="1"/>
    </xf>
    <xf numFmtId="4" fontId="12" fillId="20" borderId="0" applyNumberFormat="0" applyProtection="0">
      <alignment horizontal="left" vertical="center" indent="1"/>
    </xf>
    <xf numFmtId="4" fontId="18" fillId="21" borderId="18" applyNumberFormat="0" applyProtection="0">
      <alignment horizontal="right" vertical="center"/>
    </xf>
    <xf numFmtId="4" fontId="18" fillId="19" borderId="0" applyNumberFormat="0" applyProtection="0">
      <alignment horizontal="left" vertical="center" indent="1"/>
    </xf>
    <xf numFmtId="4" fontId="18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8" fillId="6" borderId="18" applyNumberFormat="0" applyProtection="0">
      <alignment vertical="center"/>
    </xf>
    <xf numFmtId="4" fontId="19" fillId="6" borderId="18" applyNumberFormat="0" applyProtection="0">
      <alignment vertical="center"/>
    </xf>
    <xf numFmtId="4" fontId="18" fillId="6" borderId="18" applyNumberFormat="0" applyProtection="0">
      <alignment horizontal="left" vertical="center" indent="1"/>
    </xf>
    <xf numFmtId="0" fontId="18" fillId="6" borderId="18" applyNumberFormat="0" applyProtection="0">
      <alignment horizontal="left" vertical="top" indent="1"/>
    </xf>
    <xf numFmtId="4" fontId="18" fillId="19" borderId="18" applyNumberFormat="0" applyProtection="0">
      <alignment horizontal="right" vertical="center"/>
    </xf>
    <xf numFmtId="4" fontId="19" fillId="19" borderId="18" applyNumberFormat="0" applyProtection="0">
      <alignment horizontal="right" vertical="center"/>
    </xf>
    <xf numFmtId="4" fontId="20" fillId="24" borderId="17" applyNumberFormat="0" applyProtection="0">
      <alignment horizontal="center" vertical="center" wrapText="1"/>
    </xf>
    <xf numFmtId="0" fontId="18" fillId="8" borderId="18" applyNumberFormat="0" applyProtection="0">
      <alignment horizontal="left" vertical="top" indent="1"/>
    </xf>
    <xf numFmtId="4" fontId="21" fillId="25" borderId="0" applyNumberFormat="0" applyProtection="0">
      <alignment horizontal="left" vertical="center" indent="1"/>
    </xf>
    <xf numFmtId="4" fontId="22" fillId="19" borderId="18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7" fillId="0" borderId="0" applyFill="0">
      <alignment horizontal="center"/>
    </xf>
    <xf numFmtId="0" fontId="24" fillId="0" borderId="0" applyNumberFormat="0" applyFill="0" applyBorder="0" applyAlignment="0"/>
    <xf numFmtId="0" fontId="25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4" fillId="7" borderId="29" applyNumberFormat="0" applyProtection="0">
      <alignment vertical="center"/>
    </xf>
    <xf numFmtId="4" fontId="17" fillId="3" borderId="29" applyNumberFormat="0" applyProtection="0">
      <alignment vertical="center"/>
    </xf>
    <xf numFmtId="4" fontId="14" fillId="3" borderId="29" applyNumberFormat="0" applyProtection="0">
      <alignment horizontal="left" vertical="center" indent="1"/>
    </xf>
    <xf numFmtId="0" fontId="14" fillId="3" borderId="29" applyNumberFormat="0" applyProtection="0">
      <alignment horizontal="left" vertical="top" indent="1"/>
    </xf>
    <xf numFmtId="4" fontId="18" fillId="9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3" borderId="29" applyNumberFormat="0" applyProtection="0">
      <alignment horizontal="right" vertical="center"/>
    </xf>
    <xf numFmtId="4" fontId="18" fillId="14" borderId="29" applyNumberFormat="0" applyProtection="0">
      <alignment horizontal="right" vertical="center"/>
    </xf>
    <xf numFmtId="4" fontId="18" fillId="15" borderId="29" applyNumberFormat="0" applyProtection="0">
      <alignment horizontal="right" vertical="center"/>
    </xf>
    <xf numFmtId="4" fontId="18" fillId="16" borderId="29" applyNumberFormat="0" applyProtection="0">
      <alignment horizontal="right" vertical="center"/>
    </xf>
    <xf numFmtId="4" fontId="18" fillId="17" borderId="29" applyNumberFormat="0" applyProtection="0">
      <alignment horizontal="right" vertical="center"/>
    </xf>
    <xf numFmtId="4" fontId="18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8" fillId="6" borderId="29" applyNumberFormat="0" applyProtection="0">
      <alignment vertical="center"/>
    </xf>
    <xf numFmtId="4" fontId="19" fillId="6" borderId="29" applyNumberFormat="0" applyProtection="0">
      <alignment vertical="center"/>
    </xf>
    <xf numFmtId="4" fontId="18" fillId="6" borderId="29" applyNumberFormat="0" applyProtection="0">
      <alignment horizontal="left" vertical="center" indent="1"/>
    </xf>
    <xf numFmtId="0" fontId="18" fillId="6" borderId="29" applyNumberFormat="0" applyProtection="0">
      <alignment horizontal="left" vertical="top" indent="1"/>
    </xf>
    <xf numFmtId="4" fontId="18" fillId="19" borderId="29" applyNumberFormat="0" applyProtection="0">
      <alignment horizontal="right" vertical="center"/>
    </xf>
    <xf numFmtId="4" fontId="19" fillId="19" borderId="29" applyNumberFormat="0" applyProtection="0">
      <alignment horizontal="right" vertical="center"/>
    </xf>
    <xf numFmtId="0" fontId="18" fillId="8" borderId="29" applyNumberFormat="0" applyProtection="0">
      <alignment horizontal="left" vertical="top" indent="1"/>
    </xf>
    <xf numFmtId="4" fontId="22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556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0" fontId="11" fillId="0" borderId="5" xfId="0" applyFont="1" applyBorder="1"/>
    <xf numFmtId="165" fontId="27" fillId="0" borderId="0" xfId="1" applyNumberFormat="1" applyFont="1" applyFill="1" applyBorder="1" applyAlignment="1">
      <alignment horizontal="center"/>
    </xf>
    <xf numFmtId="165" fontId="27" fillId="0" borderId="3" xfId="1" applyNumberFormat="1" applyFont="1" applyFill="1" applyBorder="1" applyAlignment="1">
      <alignment horizontal="center"/>
    </xf>
    <xf numFmtId="0" fontId="26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0" fillId="0" borderId="0" xfId="0" applyFill="1" applyBorder="1"/>
    <xf numFmtId="0" fontId="5" fillId="28" borderId="0" xfId="0" applyFont="1" applyFill="1" applyBorder="1"/>
    <xf numFmtId="0" fontId="5" fillId="29" borderId="0" xfId="0" applyFont="1" applyFill="1" applyBorder="1"/>
    <xf numFmtId="43" fontId="27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6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8" fillId="0" borderId="0" xfId="0" applyFont="1" applyFill="1" applyBorder="1" applyAlignment="1">
      <alignment vertical="center"/>
    </xf>
    <xf numFmtId="0" fontId="0" fillId="0" borderId="3" xfId="0" applyFill="1" applyBorder="1"/>
    <xf numFmtId="0" fontId="0" fillId="0" borderId="5" xfId="0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4" fillId="0" borderId="0" xfId="0" applyFont="1" applyBorder="1" applyAlignment="1">
      <alignment vertical="center"/>
    </xf>
    <xf numFmtId="0" fontId="39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2" fillId="2" borderId="23" xfId="0" applyFont="1" applyFill="1" applyBorder="1" applyAlignment="1">
      <alignment vertical="center"/>
    </xf>
    <xf numFmtId="0" fontId="12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1" fillId="0" borderId="12" xfId="0" applyFont="1" applyFill="1" applyBorder="1"/>
    <xf numFmtId="0" fontId="41" fillId="0" borderId="0" xfId="144" applyFont="1" applyBorder="1" applyAlignment="1" applyProtection="1">
      <alignment horizontal="left"/>
    </xf>
    <xf numFmtId="0" fontId="41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5" fillId="0" borderId="0" xfId="0" applyFont="1" applyBorder="1" applyAlignment="1" applyProtection="1">
      <alignment horizontal="left"/>
    </xf>
    <xf numFmtId="0" fontId="42" fillId="0" borderId="0" xfId="0" applyFont="1" applyBorder="1" applyAlignment="1" applyProtection="1">
      <alignment horizontal="left"/>
    </xf>
    <xf numFmtId="0" fontId="30" fillId="0" borderId="0" xfId="0" applyFont="1" applyBorder="1" applyAlignment="1" applyProtection="1"/>
    <xf numFmtId="0" fontId="30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3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0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165" fontId="8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1" fillId="29" borderId="24" xfId="1" applyNumberFormat="1" applyFont="1" applyFill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8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12" fillId="2" borderId="0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173" fontId="30" fillId="0" borderId="0" xfId="0" applyNumberFormat="1" applyFont="1" applyBorder="1" applyAlignment="1" applyProtection="1"/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4" xfId="1" applyNumberFormat="1" applyFont="1" applyFill="1" applyBorder="1"/>
    <xf numFmtId="165" fontId="11" fillId="29" borderId="32" xfId="1" applyNumberFormat="1" applyFont="1" applyFill="1" applyBorder="1"/>
    <xf numFmtId="0" fontId="37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3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0" fontId="38" fillId="0" borderId="0" xfId="0" applyFont="1" applyBorder="1"/>
    <xf numFmtId="0" fontId="38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173" fontId="44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65" fontId="11" fillId="31" borderId="16" xfId="1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165" fontId="11" fillId="28" borderId="31" xfId="1" applyNumberFormat="1" applyFont="1" applyFill="1" applyBorder="1" applyAlignment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165" fontId="8" fillId="28" borderId="13" xfId="0" applyNumberFormat="1" applyFont="1" applyFill="1" applyBorder="1"/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0" fontId="8" fillId="0" borderId="9" xfId="0" applyFont="1" applyFill="1" applyBorder="1" applyAlignment="1" applyProtection="1"/>
    <xf numFmtId="0" fontId="0" fillId="0" borderId="0" xfId="0" applyAlignment="1">
      <alignment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1" fillId="29" borderId="34" xfId="1" applyNumberFormat="1" applyFont="1" applyFill="1" applyBorder="1" applyAlignment="1">
      <alignment horizontal="right"/>
    </xf>
    <xf numFmtId="43" fontId="8" fillId="0" borderId="0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34" xfId="1" applyNumberFormat="1" applyFont="1" applyFill="1" applyBorder="1" applyProtection="1">
      <protection locked="0"/>
    </xf>
    <xf numFmtId="20" fontId="5" fillId="0" borderId="0" xfId="0" applyNumberFormat="1" applyFont="1"/>
    <xf numFmtId="14" fontId="11" fillId="2" borderId="33" xfId="0" applyNumberFormat="1" applyFont="1" applyFill="1" applyBorder="1" applyAlignment="1">
      <alignment horizontal="center" vertical="center"/>
    </xf>
    <xf numFmtId="14" fontId="11" fillId="2" borderId="35" xfId="0" applyNumberFormat="1" applyFont="1" applyFill="1" applyBorder="1" applyAlignment="1">
      <alignment horizontal="center" vertical="center"/>
    </xf>
    <xf numFmtId="0" fontId="5" fillId="0" borderId="0" xfId="93"/>
    <xf numFmtId="0" fontId="46" fillId="0" borderId="0" xfId="93" applyFont="1" applyAlignment="1">
      <alignment horizontal="left" vertical="center"/>
    </xf>
    <xf numFmtId="0" fontId="8" fillId="0" borderId="0" xfId="93" applyFont="1"/>
    <xf numFmtId="0" fontId="38" fillId="0" borderId="0" xfId="93" applyFont="1" applyFill="1" applyBorder="1"/>
    <xf numFmtId="0" fontId="12" fillId="2" borderId="20" xfId="93" applyFont="1" applyFill="1" applyBorder="1" applyAlignment="1">
      <alignment vertical="center"/>
    </xf>
    <xf numFmtId="0" fontId="12" fillId="2" borderId="23" xfId="93" applyFont="1" applyFill="1" applyBorder="1" applyAlignment="1">
      <alignment vertical="center"/>
    </xf>
    <xf numFmtId="0" fontId="12" fillId="2" borderId="8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2" fillId="2" borderId="9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3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34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0" fontId="11" fillId="2" borderId="36" xfId="93" applyFont="1" applyFill="1" applyBorder="1" applyAlignment="1">
      <alignment horizontal="center" vertical="center"/>
    </xf>
    <xf numFmtId="0" fontId="11" fillId="2" borderId="33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75" fontId="44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8" fillId="34" borderId="3" xfId="0" applyFont="1" applyFill="1" applyBorder="1" applyAlignment="1" applyProtection="1">
      <alignment vertical="top"/>
    </xf>
    <xf numFmtId="165" fontId="8" fillId="28" borderId="0" xfId="1" applyNumberFormat="1" applyFont="1" applyFill="1" applyBorder="1" applyAlignment="1">
      <alignment horizontal="left" vertical="center"/>
    </xf>
    <xf numFmtId="165" fontId="8" fillId="29" borderId="3" xfId="1" applyNumberFormat="1" applyFont="1" applyFill="1" applyBorder="1" applyAlignment="1">
      <alignment horizontal="left" vertical="center"/>
    </xf>
    <xf numFmtId="165" fontId="11" fillId="28" borderId="31" xfId="1" applyNumberFormat="1" applyFont="1" applyFill="1" applyBorder="1" applyAlignment="1">
      <alignment horizontal="left" vertical="center"/>
    </xf>
    <xf numFmtId="165" fontId="11" fillId="31" borderId="34" xfId="1" applyNumberFormat="1" applyFont="1" applyFill="1" applyBorder="1" applyAlignment="1" applyProtection="1">
      <alignment horizontal="left" vertical="center"/>
      <protection locked="0"/>
    </xf>
    <xf numFmtId="165" fontId="11" fillId="29" borderId="32" xfId="1" applyNumberFormat="1" applyFont="1" applyFill="1" applyBorder="1" applyAlignment="1">
      <alignment horizontal="left" vertical="center"/>
    </xf>
    <xf numFmtId="43" fontId="11" fillId="27" borderId="0" xfId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4" fontId="8" fillId="29" borderId="0" xfId="0" applyNumberFormat="1" applyFont="1" applyFill="1" applyBorder="1" applyAlignment="1">
      <alignment horizontal="right" vertical="center"/>
    </xf>
    <xf numFmtId="164" fontId="11" fillId="29" borderId="0" xfId="0" applyNumberFormat="1" applyFont="1" applyFill="1" applyBorder="1" applyAlignment="1">
      <alignment horizontal="right" vertical="center"/>
    </xf>
    <xf numFmtId="39" fontId="11" fillId="29" borderId="0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/>
    </xf>
    <xf numFmtId="164" fontId="11" fillId="29" borderId="32" xfId="0" applyNumberFormat="1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horizontal="left" vertical="top" wrapText="1" indent="3"/>
    </xf>
    <xf numFmtId="0" fontId="8" fillId="0" borderId="0" xfId="0" applyFont="1" applyFill="1" applyBorder="1" applyAlignment="1" applyProtection="1">
      <alignment vertical="top" wrapText="1"/>
    </xf>
    <xf numFmtId="0" fontId="11" fillId="0" borderId="0" xfId="0" applyFont="1" applyFill="1" applyBorder="1" applyAlignment="1" applyProtection="1">
      <alignment horizontal="left" vertical="top" wrapText="1" indent="3"/>
    </xf>
    <xf numFmtId="176" fontId="8" fillId="28" borderId="12" xfId="1" applyNumberFormat="1" applyFont="1" applyFill="1" applyBorder="1"/>
    <xf numFmtId="176" fontId="8" fillId="0" borderId="23" xfId="1" applyNumberFormat="1" applyFont="1" applyFill="1" applyBorder="1" applyAlignment="1">
      <alignment horizontal="center"/>
    </xf>
    <xf numFmtId="176" fontId="8" fillId="29" borderId="1" xfId="1" applyNumberFormat="1" applyFont="1" applyFill="1" applyBorder="1"/>
    <xf numFmtId="0" fontId="11" fillId="0" borderId="0" xfId="0" applyFont="1" applyBorder="1" applyAlignment="1">
      <alignment vertical="center" wrapText="1"/>
    </xf>
    <xf numFmtId="164" fontId="11" fillId="28" borderId="25" xfId="0" applyNumberFormat="1" applyFont="1" applyFill="1" applyBorder="1" applyAlignment="1"/>
    <xf numFmtId="164" fontId="11" fillId="28" borderId="25" xfId="0" applyNumberFormat="1" applyFont="1" applyFill="1" applyBorder="1" applyAlignment="1">
      <alignment horizontal="right"/>
    </xf>
    <xf numFmtId="0" fontId="51" fillId="0" borderId="0" xfId="0" applyFont="1" applyBorder="1" applyAlignment="1">
      <alignment vertical="center" wrapText="1"/>
    </xf>
    <xf numFmtId="0" fontId="8" fillId="0" borderId="3" xfId="0" applyFont="1" applyFill="1" applyBorder="1" applyAlignment="1" applyProtection="1">
      <alignment horizontal="left" vertical="top" wrapText="1"/>
    </xf>
    <xf numFmtId="0" fontId="8" fillId="0" borderId="5" xfId="0" applyFont="1" applyBorder="1" applyAlignment="1">
      <alignment horizontal="center" vertical="top"/>
    </xf>
    <xf numFmtId="0" fontId="8" fillId="0" borderId="0" xfId="0" applyFont="1" applyFill="1" applyBorder="1" applyAlignment="1" applyProtection="1">
      <alignment horizontal="left" vertical="top" wrapText="1"/>
    </xf>
    <xf numFmtId="164" fontId="8" fillId="28" borderId="12" xfId="0" applyNumberFormat="1" applyFont="1" applyFill="1" applyBorder="1" applyAlignment="1">
      <alignment horizontal="right" vertical="top"/>
    </xf>
    <xf numFmtId="164" fontId="8" fillId="29" borderId="1" xfId="0" applyNumberFormat="1" applyFont="1" applyFill="1" applyBorder="1" applyAlignment="1">
      <alignment horizontal="right" vertical="top"/>
    </xf>
    <xf numFmtId="164" fontId="8" fillId="28" borderId="5" xfId="0" applyNumberFormat="1" applyFont="1" applyFill="1" applyBorder="1" applyAlignment="1">
      <alignment horizontal="right" vertical="top"/>
    </xf>
    <xf numFmtId="164" fontId="8" fillId="29" borderId="3" xfId="0" applyNumberFormat="1" applyFont="1" applyFill="1" applyBorder="1" applyAlignment="1">
      <alignment horizontal="right" vertical="top"/>
    </xf>
    <xf numFmtId="164" fontId="11" fillId="28" borderId="5" xfId="0" applyNumberFormat="1" applyFont="1" applyFill="1" applyBorder="1" applyAlignment="1">
      <alignment horizontal="right" vertical="top"/>
    </xf>
    <xf numFmtId="164" fontId="11" fillId="29" borderId="0" xfId="1" applyNumberFormat="1" applyFont="1" applyFill="1" applyBorder="1" applyAlignment="1">
      <alignment vertical="top"/>
    </xf>
    <xf numFmtId="164" fontId="11" fillId="29" borderId="3" xfId="0" applyNumberFormat="1" applyFont="1" applyFill="1" applyBorder="1" applyAlignment="1">
      <alignment horizontal="right" vertical="top"/>
    </xf>
    <xf numFmtId="164" fontId="8" fillId="28" borderId="22" xfId="0" applyNumberFormat="1" applyFont="1" applyFill="1" applyBorder="1" applyAlignment="1">
      <alignment horizontal="right" vertical="top"/>
    </xf>
    <xf numFmtId="164" fontId="8" fillId="29" borderId="21" xfId="0" applyNumberFormat="1" applyFont="1" applyFill="1" applyBorder="1" applyAlignment="1">
      <alignment horizontal="right" vertical="top"/>
    </xf>
    <xf numFmtId="0" fontId="5" fillId="0" borderId="0" xfId="93" applyFont="1" applyAlignment="1">
      <alignment horizontal="center" vertical="top"/>
    </xf>
    <xf numFmtId="165" fontId="11" fillId="28" borderId="5" xfId="1" applyNumberFormat="1" applyFont="1" applyFill="1" applyBorder="1"/>
    <xf numFmtId="165" fontId="11" fillId="29" borderId="0" xfId="1" applyNumberFormat="1" applyFont="1" applyFill="1" applyBorder="1"/>
    <xf numFmtId="165" fontId="11" fillId="29" borderId="3" xfId="1" applyNumberFormat="1" applyFont="1" applyFill="1" applyBorder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wrapText="1"/>
    </xf>
    <xf numFmtId="0" fontId="11" fillId="0" borderId="0" xfId="0" applyFont="1" applyFill="1" applyBorder="1" applyAlignment="1" applyProtection="1"/>
    <xf numFmtId="0" fontId="0" fillId="0" borderId="4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53" fillId="0" borderId="0" xfId="0" applyFont="1" applyAlignment="1">
      <alignment horizontal="right" vertical="center"/>
    </xf>
    <xf numFmtId="0" fontId="33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5" fillId="0" borderId="0" xfId="93" applyAlignment="1">
      <alignment horizontal="right" indent="1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0" fillId="0" borderId="37" xfId="0" applyBorder="1" applyProtection="1"/>
    <xf numFmtId="0" fontId="0" fillId="0" borderId="38" xfId="0" applyBorder="1" applyProtection="1"/>
    <xf numFmtId="0" fontId="0" fillId="0" borderId="39" xfId="0" applyBorder="1" applyAlignment="1" applyProtection="1">
      <alignment horizontal="right"/>
    </xf>
    <xf numFmtId="0" fontId="0" fillId="0" borderId="39" xfId="0" applyBorder="1" applyProtection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9" fillId="0" borderId="0" xfId="0" applyFont="1" applyBorder="1"/>
    <xf numFmtId="0" fontId="9" fillId="31" borderId="0" xfId="0" applyFont="1" applyFill="1" applyBorder="1"/>
    <xf numFmtId="0" fontId="11" fillId="2" borderId="39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31" borderId="23" xfId="2" applyNumberFormat="1" applyFont="1" applyFill="1" applyBorder="1" applyProtection="1">
      <protection locked="0"/>
    </xf>
    <xf numFmtId="174" fontId="8" fillId="29" borderId="1" xfId="1" applyNumberFormat="1" applyFont="1" applyFill="1" applyBorder="1"/>
    <xf numFmtId="174" fontId="8" fillId="28" borderId="24" xfId="2" applyNumberFormat="1" applyFont="1" applyFill="1" applyBorder="1"/>
    <xf numFmtId="174" fontId="8" fillId="29" borderId="24" xfId="2" applyNumberFormat="1" applyFont="1" applyFill="1" applyBorder="1"/>
    <xf numFmtId="174" fontId="8" fillId="29" borderId="2" xfId="1" applyNumberFormat="1" applyFont="1" applyFill="1" applyBorder="1"/>
    <xf numFmtId="43" fontId="8" fillId="0" borderId="0" xfId="1" applyFont="1" applyBorder="1"/>
    <xf numFmtId="43" fontId="8" fillId="0" borderId="3" xfId="1" applyFont="1" applyBorder="1"/>
    <xf numFmtId="165" fontId="8" fillId="31" borderId="23" xfId="1" applyNumberFormat="1" applyFont="1" applyFill="1" applyBorder="1" applyProtection="1">
      <protection locked="0"/>
    </xf>
    <xf numFmtId="165" fontId="8" fillId="31" borderId="0" xfId="1" applyNumberFormat="1" applyFont="1" applyFill="1" applyBorder="1" applyProtection="1">
      <protection locked="0"/>
    </xf>
    <xf numFmtId="10" fontId="8" fillId="31" borderId="0" xfId="2" applyNumberFormat="1" applyFont="1" applyFill="1" applyBorder="1" applyProtection="1">
      <protection locked="0"/>
    </xf>
    <xf numFmtId="10" fontId="8" fillId="29" borderId="3" xfId="2" applyNumberFormat="1" applyFont="1" applyFill="1" applyBorder="1"/>
    <xf numFmtId="10" fontId="8" fillId="28" borderId="24" xfId="2" applyNumberFormat="1" applyFont="1" applyFill="1" applyBorder="1"/>
    <xf numFmtId="10" fontId="8" fillId="31" borderId="24" xfId="2" applyNumberFormat="1" applyFont="1" applyFill="1" applyBorder="1" applyProtection="1">
      <protection locked="0"/>
    </xf>
    <xf numFmtId="165" fontId="8" fillId="28" borderId="24" xfId="1" applyNumberFormat="1" applyFont="1" applyFill="1" applyBorder="1"/>
    <xf numFmtId="165" fontId="8" fillId="31" borderId="24" xfId="1" applyNumberFormat="1" applyFont="1" applyFill="1" applyBorder="1" applyProtection="1">
      <protection locked="0"/>
    </xf>
    <xf numFmtId="165" fontId="8" fillId="29" borderId="2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29" borderId="21" xfId="1" applyNumberFormat="1" applyFont="1" applyFill="1" applyBorder="1" applyAlignment="1">
      <alignment horizontal="center"/>
    </xf>
    <xf numFmtId="0" fontId="8" fillId="0" borderId="5" xfId="0" applyFont="1" applyFill="1" applyBorder="1"/>
    <xf numFmtId="0" fontId="8" fillId="0" borderId="3" xfId="0" applyFont="1" applyFill="1" applyBorder="1"/>
    <xf numFmtId="0" fontId="8" fillId="0" borderId="8" xfId="0" applyFont="1" applyFill="1" applyBorder="1"/>
    <xf numFmtId="165" fontId="8" fillId="0" borderId="0" xfId="1" applyNumberFormat="1" applyFont="1" applyFill="1" applyBorder="1" applyAlignment="1">
      <alignment horizontal="right"/>
    </xf>
    <xf numFmtId="165" fontId="8" fillId="0" borderId="3" xfId="0" applyNumberFormat="1" applyFont="1" applyFill="1" applyBorder="1"/>
    <xf numFmtId="165" fontId="8" fillId="28" borderId="13" xfId="1" applyNumberFormat="1" applyFont="1" applyFill="1" applyBorder="1"/>
    <xf numFmtId="165" fontId="8" fillId="31" borderId="13" xfId="1" applyNumberFormat="1" applyFont="1" applyFill="1" applyBorder="1" applyProtection="1">
      <protection locked="0"/>
    </xf>
    <xf numFmtId="165" fontId="8" fillId="0" borderId="3" xfId="1" applyNumberFormat="1" applyFont="1" applyBorder="1"/>
    <xf numFmtId="165" fontId="8" fillId="28" borderId="23" xfId="1" applyNumberFormat="1" applyFont="1" applyFill="1" applyBorder="1" applyAlignment="1">
      <alignment horizontal="center"/>
    </xf>
    <xf numFmtId="165" fontId="8" fillId="31" borderId="23" xfId="1" applyNumberFormat="1" applyFont="1" applyFill="1" applyBorder="1" applyAlignment="1">
      <alignment horizontal="center"/>
    </xf>
    <xf numFmtId="165" fontId="8" fillId="29" borderId="1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31" borderId="23" xfId="2" applyNumberFormat="1" applyFont="1" applyFill="1" applyBorder="1" applyProtection="1">
      <protection locked="0"/>
    </xf>
    <xf numFmtId="10" fontId="8" fillId="28" borderId="22" xfId="2" applyNumberFormat="1" applyFont="1" applyFill="1" applyBorder="1"/>
    <xf numFmtId="10" fontId="8" fillId="31" borderId="13" xfId="2" applyNumberFormat="1" applyFont="1" applyFill="1" applyBorder="1" applyProtection="1">
      <protection locked="0"/>
    </xf>
    <xf numFmtId="10" fontId="8" fillId="28" borderId="13" xfId="2" applyNumberFormat="1" applyFont="1" applyFill="1" applyBorder="1"/>
    <xf numFmtId="165" fontId="8" fillId="28" borderId="16" xfId="1" applyNumberFormat="1" applyFont="1" applyFill="1" applyBorder="1"/>
    <xf numFmtId="165" fontId="8" fillId="31" borderId="16" xfId="2" applyNumberFormat="1" applyFont="1" applyFill="1" applyBorder="1" applyProtection="1">
      <protection locked="0"/>
    </xf>
    <xf numFmtId="165" fontId="8" fillId="29" borderId="26" xfId="1" applyNumberFormat="1" applyFont="1" applyFill="1" applyBorder="1"/>
    <xf numFmtId="10" fontId="8" fillId="0" borderId="0" xfId="2" applyNumberFormat="1" applyFont="1" applyFill="1" applyBorder="1"/>
    <xf numFmtId="165" fontId="8" fillId="31" borderId="23" xfId="2" applyNumberFormat="1" applyFont="1" applyFill="1" applyBorder="1"/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65" fontId="8" fillId="31" borderId="0" xfId="1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>
      <alignment horizontal="center" vertical="top"/>
    </xf>
    <xf numFmtId="0" fontId="8" fillId="0" borderId="0" xfId="0" applyFont="1" applyAlignment="1">
      <alignment horizontal="right"/>
    </xf>
    <xf numFmtId="165" fontId="8" fillId="28" borderId="5" xfId="0" applyNumberFormat="1" applyFont="1" applyFill="1" applyBorder="1"/>
    <xf numFmtId="165" fontId="8" fillId="29" borderId="0" xfId="0" applyNumberFormat="1" applyFont="1" applyFill="1" applyBorder="1"/>
    <xf numFmtId="165" fontId="8" fillId="29" borderId="3" xfId="0" applyNumberFormat="1" applyFont="1" applyFill="1" applyBorder="1"/>
    <xf numFmtId="10" fontId="8" fillId="29" borderId="24" xfId="2" applyNumberFormat="1" applyFont="1" applyFill="1" applyBorder="1"/>
    <xf numFmtId="43" fontId="8" fillId="0" borderId="0" xfId="0" applyNumberFormat="1" applyFont="1" applyFill="1" applyBorder="1"/>
    <xf numFmtId="165" fontId="8" fillId="28" borderId="5" xfId="1" applyNumberFormat="1" applyFont="1" applyFill="1" applyBorder="1" applyAlignment="1">
      <alignment horizontal="center"/>
    </xf>
    <xf numFmtId="165" fontId="8" fillId="29" borderId="3" xfId="1" applyNumberFormat="1" applyFont="1" applyFill="1" applyBorder="1" applyAlignment="1">
      <alignment horizontal="center"/>
    </xf>
    <xf numFmtId="165" fontId="8" fillId="0" borderId="5" xfId="1" applyNumberFormat="1" applyFont="1" applyFill="1" applyBorder="1" applyAlignment="1">
      <alignment horizontal="right"/>
    </xf>
    <xf numFmtId="0" fontId="8" fillId="0" borderId="5" xfId="0" applyFont="1" applyBorder="1" applyAlignment="1"/>
    <xf numFmtId="165" fontId="8" fillId="0" borderId="5" xfId="0" applyNumberFormat="1" applyFont="1" applyFill="1" applyBorder="1"/>
    <xf numFmtId="165" fontId="8" fillId="28" borderId="25" xfId="1" applyNumberFormat="1" applyFont="1" applyFill="1" applyBorder="1" applyAlignment="1">
      <alignment horizontal="center"/>
    </xf>
    <xf numFmtId="165" fontId="8" fillId="29" borderId="16" xfId="1" applyNumberFormat="1" applyFont="1" applyFill="1" applyBorder="1" applyAlignment="1">
      <alignment horizontal="center"/>
    </xf>
    <xf numFmtId="165" fontId="8" fillId="29" borderId="26" xfId="1" applyNumberFormat="1" applyFont="1" applyFill="1" applyBorder="1" applyAlignment="1">
      <alignment horizontal="center"/>
    </xf>
    <xf numFmtId="165" fontId="8" fillId="28" borderId="7" xfId="1" applyNumberFormat="1" applyFont="1" applyFill="1" applyBorder="1"/>
    <xf numFmtId="165" fontId="8" fillId="29" borderId="24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64" fontId="8" fillId="29" borderId="1" xfId="1" applyNumberFormat="1" applyFont="1" applyFill="1" applyBorder="1"/>
    <xf numFmtId="164" fontId="8" fillId="29" borderId="3" xfId="1" applyNumberFormat="1" applyFont="1" applyFill="1" applyBorder="1"/>
    <xf numFmtId="164" fontId="8" fillId="29" borderId="34" xfId="1" applyNumberFormat="1" applyFont="1" applyFill="1" applyBorder="1"/>
    <xf numFmtId="164" fontId="8" fillId="29" borderId="32" xfId="1" applyNumberFormat="1" applyFont="1" applyFill="1" applyBorder="1"/>
    <xf numFmtId="164" fontId="8" fillId="28" borderId="22" xfId="0" applyNumberFormat="1" applyFont="1" applyFill="1" applyBorder="1" applyAlignment="1">
      <alignment horizontal="right" vertical="center"/>
    </xf>
    <xf numFmtId="164" fontId="8" fillId="29" borderId="13" xfId="1" applyNumberFormat="1" applyFont="1" applyFill="1" applyBorder="1"/>
    <xf numFmtId="164" fontId="8" fillId="29" borderId="21" xfId="1" applyNumberFormat="1" applyFont="1" applyFill="1" applyBorder="1"/>
    <xf numFmtId="164" fontId="8" fillId="29" borderId="26" xfId="1" applyNumberFormat="1" applyFont="1" applyFill="1" applyBorder="1"/>
    <xf numFmtId="164" fontId="8" fillId="29" borderId="16" xfId="1" applyNumberFormat="1" applyFont="1" applyFill="1" applyBorder="1" applyAlignment="1"/>
    <xf numFmtId="164" fontId="8" fillId="29" borderId="26" xfId="1" applyNumberFormat="1" applyFont="1" applyFill="1" applyBorder="1" applyAlignment="1"/>
    <xf numFmtId="2" fontId="8" fillId="0" borderId="0" xfId="0" applyNumberFormat="1" applyFont="1" applyFill="1" applyBorder="1" applyAlignment="1">
      <alignment horizontal="right" vertical="center"/>
    </xf>
    <xf numFmtId="2" fontId="8" fillId="31" borderId="16" xfId="1" applyNumberFormat="1" applyFont="1" applyFill="1" applyBorder="1" applyAlignment="1" applyProtection="1">
      <alignment horizontal="right"/>
      <protection locked="0"/>
    </xf>
    <xf numFmtId="164" fontId="8" fillId="29" borderId="26" xfId="1" applyNumberFormat="1" applyFont="1" applyFill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64" fontId="8" fillId="29" borderId="23" xfId="1" applyNumberFormat="1" applyFont="1" applyFill="1" applyBorder="1" applyAlignment="1">
      <alignment horizontal="right"/>
    </xf>
    <xf numFmtId="164" fontId="8" fillId="29" borderId="23" xfId="1" applyNumberFormat="1" applyFont="1" applyFill="1" applyBorder="1" applyAlignment="1">
      <alignment vertical="top"/>
    </xf>
    <xf numFmtId="164" fontId="8" fillId="29" borderId="0" xfId="1" applyNumberFormat="1" applyFont="1" applyFill="1" applyBorder="1" applyAlignment="1">
      <alignment vertical="top"/>
    </xf>
    <xf numFmtId="164" fontId="8" fillId="29" borderId="13" xfId="1" applyNumberFormat="1" applyFont="1" applyFill="1" applyBorder="1" applyAlignment="1">
      <alignment vertical="top"/>
    </xf>
    <xf numFmtId="164" fontId="8" fillId="29" borderId="34" xfId="1" applyNumberFormat="1" applyFont="1" applyFill="1" applyBorder="1" applyAlignment="1"/>
    <xf numFmtId="0" fontId="31" fillId="0" borderId="0" xfId="0" applyFont="1" applyBorder="1" applyAlignment="1" applyProtection="1">
      <alignment horizontal="center"/>
    </xf>
    <xf numFmtId="0" fontId="31" fillId="0" borderId="4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1" fillId="0" borderId="0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25" xfId="93" applyFont="1" applyFill="1" applyBorder="1" applyAlignment="1">
      <alignment horizontal="center" vertical="center"/>
    </xf>
    <xf numFmtId="0" fontId="12" fillId="2" borderId="16" xfId="93" applyFont="1" applyFill="1" applyBorder="1" applyAlignment="1">
      <alignment horizontal="center" vertical="center"/>
    </xf>
    <xf numFmtId="0" fontId="12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2" fillId="2" borderId="12" xfId="93" applyFont="1" applyFill="1" applyBorder="1" applyAlignment="1">
      <alignment horizontal="center" vertical="center"/>
    </xf>
    <xf numFmtId="0" fontId="12" fillId="2" borderId="23" xfId="93" applyFont="1" applyFill="1" applyBorder="1" applyAlignment="1">
      <alignment horizontal="center" vertical="center"/>
    </xf>
    <xf numFmtId="0" fontId="12" fillId="2" borderId="5" xfId="93" applyFont="1" applyFill="1" applyBorder="1" applyAlignment="1">
      <alignment horizontal="center" vertical="center"/>
    </xf>
    <xf numFmtId="0" fontId="12" fillId="2" borderId="0" xfId="93" applyFont="1" applyFill="1" applyBorder="1" applyAlignment="1">
      <alignment horizontal="center" vertical="center"/>
    </xf>
    <xf numFmtId="0" fontId="12" fillId="2" borderId="7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47" fillId="2" borderId="14" xfId="93" applyFont="1" applyFill="1" applyBorder="1" applyAlignment="1">
      <alignment horizontal="center" vertical="center"/>
    </xf>
    <xf numFmtId="0" fontId="47" fillId="2" borderId="10" xfId="93" applyFont="1" applyFill="1" applyBorder="1" applyAlignment="1">
      <alignment horizontal="center" vertical="center"/>
    </xf>
    <xf numFmtId="0" fontId="47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 wrapText="1"/>
    </xf>
    <xf numFmtId="0" fontId="5" fillId="0" borderId="0" xfId="93" applyFont="1" applyFill="1" applyBorder="1" applyAlignment="1">
      <alignment horizontal="left" vertical="top"/>
    </xf>
  </cellXfs>
  <cellStyles count="150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139" xfId="149"/>
    <cellStyle name="Normal 2" xfId="3"/>
    <cellStyle name="Normal 2 2" xfId="8"/>
    <cellStyle name="Normal 2 2 10" xfId="14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CCECFF"/>
      <color rgb="FFFFFF99"/>
      <color rgb="FFFF33CC"/>
      <color rgb="FF99CCFF"/>
      <color rgb="FFFF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/>
          <cell r="G38"/>
          <cell r="H38"/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/>
          <cell r="G39"/>
          <cell r="H39"/>
          <cell r="I39">
            <v>31</v>
          </cell>
          <cell r="J39"/>
          <cell r="K39"/>
          <cell r="L39"/>
          <cell r="M39"/>
          <cell r="N39"/>
          <cell r="O39"/>
          <cell r="P39"/>
          <cell r="Q39"/>
        </row>
        <row r="40">
          <cell r="D40" t="str">
            <v>Total Purchases</v>
          </cell>
          <cell r="F40"/>
          <cell r="G40"/>
          <cell r="H40"/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/>
          <cell r="G42"/>
          <cell r="H42"/>
          <cell r="I42"/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/>
          <cell r="G44"/>
          <cell r="H44"/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/>
          <cell r="G45"/>
          <cell r="H45"/>
          <cell r="I45">
            <v>5724.088914374538</v>
          </cell>
          <cell r="J45"/>
          <cell r="K45"/>
          <cell r="L45"/>
          <cell r="M45"/>
          <cell r="N45"/>
          <cell r="O45"/>
          <cell r="P45"/>
          <cell r="Q45"/>
        </row>
        <row r="46">
          <cell r="D46" t="str">
            <v>Total Purchases</v>
          </cell>
          <cell r="F46"/>
          <cell r="G46"/>
          <cell r="H46"/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/>
          <cell r="G48"/>
          <cell r="H48"/>
          <cell r="I48"/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MAIN INDEX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  <sheetName val="Lac_Seul"/>
      <sheetName val="Lennox_RMR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51"/>
  <sheetViews>
    <sheetView showGridLines="0" tabSelected="1" zoomScale="75" zoomScaleNormal="75" workbookViewId="0">
      <selection activeCell="B19" sqref="B19"/>
    </sheetView>
  </sheetViews>
  <sheetFormatPr defaultColWidth="0" defaultRowHeight="13.2" zeroHeight="1"/>
  <cols>
    <col min="1" max="14" width="10.6640625" style="109" customWidth="1"/>
    <col min="15" max="16384" width="9.33203125" style="109" hidden="1"/>
  </cols>
  <sheetData>
    <row r="1" spans="1:14">
      <c r="A1" s="409"/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1" t="s">
        <v>274</v>
      </c>
      <c r="N1" s="111"/>
    </row>
    <row r="2" spans="1:1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391" t="s">
        <v>0</v>
      </c>
      <c r="N2" s="111"/>
    </row>
    <row r="3" spans="1:14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391" t="s">
        <v>1</v>
      </c>
      <c r="N3" s="111"/>
    </row>
    <row r="4" spans="1:14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391" t="s">
        <v>2</v>
      </c>
      <c r="N4" s="111"/>
    </row>
    <row r="5" spans="1:14">
      <c r="A5" s="110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2"/>
      <c r="N5" s="111"/>
    </row>
    <row r="6" spans="1:14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2"/>
      <c r="N6" s="111"/>
    </row>
    <row r="7" spans="1:14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2"/>
      <c r="N7" s="111"/>
    </row>
    <row r="8" spans="1:14">
      <c r="A8" s="110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2"/>
      <c r="N8" s="111"/>
    </row>
    <row r="9" spans="1:14">
      <c r="A9" s="110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2"/>
      <c r="N9" s="111"/>
    </row>
    <row r="10" spans="1:14">
      <c r="A10" s="110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2"/>
      <c r="N10" s="111"/>
    </row>
    <row r="11" spans="1:14">
      <c r="A11" s="110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2"/>
      <c r="N11" s="111"/>
    </row>
    <row r="12" spans="1:14">
      <c r="A12" s="110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2"/>
      <c r="N12" s="111"/>
    </row>
    <row r="13" spans="1:14">
      <c r="A13" s="110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2"/>
      <c r="N13" s="111"/>
    </row>
    <row r="14" spans="1:14">
      <c r="A14" s="110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2"/>
      <c r="N14" s="111"/>
    </row>
    <row r="15" spans="1:14">
      <c r="A15" s="110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2"/>
      <c r="N15" s="111"/>
    </row>
    <row r="16" spans="1:14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2"/>
      <c r="N16" s="111"/>
    </row>
    <row r="17" spans="1:14">
      <c r="A17" s="110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2"/>
      <c r="N17" s="111"/>
    </row>
    <row r="18" spans="1:14" ht="24.6">
      <c r="A18" s="110"/>
      <c r="B18" s="173" t="s">
        <v>275</v>
      </c>
      <c r="C18" s="173"/>
      <c r="D18" s="173"/>
      <c r="E18" s="173"/>
      <c r="F18" s="173"/>
      <c r="G18" s="173"/>
      <c r="H18" s="173"/>
      <c r="I18" s="111"/>
      <c r="J18" s="111"/>
      <c r="K18" s="111"/>
      <c r="L18" s="111"/>
      <c r="M18" s="112"/>
      <c r="N18" s="111"/>
    </row>
    <row r="19" spans="1:14" ht="20.399999999999999">
      <c r="A19" s="110"/>
      <c r="B19" s="196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2"/>
      <c r="N19" s="111"/>
    </row>
    <row r="20" spans="1:14">
      <c r="A20" s="110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2"/>
      <c r="N20" s="111"/>
    </row>
    <row r="21" spans="1:14">
      <c r="A21" s="110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2"/>
      <c r="N21" s="111"/>
    </row>
    <row r="22" spans="1:14">
      <c r="A22" s="110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2"/>
      <c r="N22" s="111"/>
    </row>
    <row r="23" spans="1:14" ht="35.4">
      <c r="A23" s="110"/>
      <c r="B23" s="113" t="s">
        <v>0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2"/>
      <c r="N23" s="111"/>
    </row>
    <row r="24" spans="1:14" ht="33">
      <c r="A24" s="110"/>
      <c r="B24" s="114" t="s">
        <v>3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2"/>
      <c r="N24" s="111"/>
    </row>
    <row r="25" spans="1:14">
      <c r="A25" s="110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2"/>
      <c r="N25" s="111"/>
    </row>
    <row r="26" spans="1:14">
      <c r="A26" s="110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2"/>
      <c r="N26" s="111"/>
    </row>
    <row r="27" spans="1:14" ht="24.6">
      <c r="A27" s="110"/>
      <c r="B27" s="115" t="s">
        <v>4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2"/>
      <c r="N27" s="111"/>
    </row>
    <row r="28" spans="1:14" ht="24.6">
      <c r="A28" s="110"/>
      <c r="B28" s="116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  <c r="N28" s="111"/>
    </row>
    <row r="29" spans="1:14">
      <c r="A29" s="110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2"/>
      <c r="N29" s="111"/>
    </row>
    <row r="30" spans="1:14">
      <c r="A30" s="110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2"/>
      <c r="N30" s="111"/>
    </row>
    <row r="31" spans="1:14">
      <c r="A31" s="110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2"/>
      <c r="N31" s="111"/>
    </row>
    <row r="32" spans="1:14">
      <c r="A32" s="110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2"/>
      <c r="N32" s="111"/>
    </row>
    <row r="33" spans="1:14">
      <c r="A33" s="110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2"/>
      <c r="N33" s="111"/>
    </row>
    <row r="34" spans="1:14">
      <c r="A34" s="110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  <c r="N34" s="111"/>
    </row>
    <row r="35" spans="1:14">
      <c r="A35" s="110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2"/>
      <c r="N35" s="111"/>
    </row>
    <row r="36" spans="1:14">
      <c r="A36" s="110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2"/>
      <c r="N36" s="111"/>
    </row>
    <row r="37" spans="1:14">
      <c r="A37" s="110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2"/>
      <c r="N37" s="111"/>
    </row>
    <row r="38" spans="1:14">
      <c r="A38" s="110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2"/>
      <c r="N38" s="111"/>
    </row>
    <row r="39" spans="1:14">
      <c r="A39" s="110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2"/>
      <c r="N39" s="111"/>
    </row>
    <row r="40" spans="1:14">
      <c r="A40" s="110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2"/>
      <c r="N40" s="111"/>
    </row>
    <row r="41" spans="1:14">
      <c r="A41" s="110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2"/>
      <c r="N41" s="111"/>
    </row>
    <row r="42" spans="1:14">
      <c r="A42" s="110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2"/>
      <c r="N42" s="111"/>
    </row>
    <row r="43" spans="1:14">
      <c r="A43" s="110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2"/>
      <c r="N43" s="111"/>
    </row>
    <row r="44" spans="1:14">
      <c r="A44" s="110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2"/>
      <c r="N44" s="111"/>
    </row>
    <row r="45" spans="1:14">
      <c r="A45" s="110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2"/>
      <c r="N45" s="111"/>
    </row>
    <row r="46" spans="1:14">
      <c r="A46" s="110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2"/>
      <c r="N46" s="111"/>
    </row>
    <row r="47" spans="1:14">
      <c r="A47" s="110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2"/>
      <c r="N47" s="111"/>
    </row>
    <row r="48" spans="1:14">
      <c r="A48" s="110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2"/>
    </row>
    <row r="49" spans="1:13">
      <c r="A49" s="110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2"/>
    </row>
    <row r="50" spans="1:13">
      <c r="A50" s="117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9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Y68"/>
  <sheetViews>
    <sheetView showGridLines="0" view="pageBreakPreview" zoomScale="60" zoomScaleNormal="55" workbookViewId="0">
      <selection activeCell="G37" sqref="G37"/>
    </sheetView>
  </sheetViews>
  <sheetFormatPr defaultColWidth="0" defaultRowHeight="13.2" zeroHeight="1"/>
  <cols>
    <col min="1" max="1" width="2.6640625" customWidth="1"/>
    <col min="2" max="2" width="9.33203125" customWidth="1"/>
    <col min="3" max="3" width="75.33203125" bestFit="1" customWidth="1"/>
    <col min="4" max="18" width="16.6640625" customWidth="1"/>
    <col min="19" max="19" width="8.6640625" customWidth="1"/>
    <col min="20" max="25" width="0" hidden="1" customWidth="1"/>
    <col min="26" max="16384" width="9.33203125" hidden="1"/>
  </cols>
  <sheetData>
    <row r="1" spans="2:18" ht="17.399999999999999">
      <c r="B1" s="532" t="s">
        <v>223</v>
      </c>
      <c r="C1" s="532"/>
      <c r="D1" s="532"/>
      <c r="E1" s="532"/>
      <c r="F1" s="532"/>
      <c r="G1" s="404"/>
      <c r="H1" s="404"/>
      <c r="I1" s="404"/>
      <c r="J1" s="404"/>
      <c r="K1" s="404"/>
      <c r="L1" s="404"/>
      <c r="M1" s="404"/>
      <c r="N1" s="47"/>
      <c r="O1" s="47"/>
      <c r="P1" s="47"/>
      <c r="Q1" s="47"/>
      <c r="R1" s="397" t="str">
        <f>'1. Cover'!M1</f>
        <v>Updated: 2020-03-12</v>
      </c>
    </row>
    <row r="2" spans="2:18" ht="17.399999999999999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7"/>
      <c r="O2" s="47"/>
      <c r="P2" s="47"/>
      <c r="Q2" s="47"/>
      <c r="R2" s="397" t="str">
        <f>'1. Cover'!M2</f>
        <v>EB-2020-0290</v>
      </c>
    </row>
    <row r="3" spans="2:18" ht="17.399999999999999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7"/>
      <c r="O3" s="47"/>
      <c r="P3" s="47"/>
      <c r="Q3" s="47"/>
      <c r="R3" s="397" t="str">
        <f>'1. Cover'!M3</f>
        <v>Exhibit I1-1-1</v>
      </c>
    </row>
    <row r="4" spans="2:18" ht="17.399999999999999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7"/>
      <c r="O4" s="47"/>
      <c r="P4" s="47"/>
      <c r="Q4" s="47"/>
      <c r="R4" s="397" t="str">
        <f>'1. Cover'!M4</f>
        <v>Attachment 1</v>
      </c>
    </row>
    <row r="5" spans="2:18" ht="18" thickBot="1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7"/>
      <c r="O5" s="47"/>
      <c r="P5" s="47"/>
      <c r="Q5" s="47"/>
      <c r="R5" s="47"/>
    </row>
    <row r="6" spans="2:18" ht="16.5" customHeight="1" thickBot="1">
      <c r="B6" s="2"/>
      <c r="C6" s="2"/>
      <c r="D6" s="522" t="s">
        <v>224</v>
      </c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4"/>
    </row>
    <row r="7" spans="2:18" ht="15.6">
      <c r="B7" s="101"/>
      <c r="C7" s="100"/>
      <c r="D7" s="534">
        <v>2022</v>
      </c>
      <c r="E7" s="526"/>
      <c r="F7" s="527"/>
      <c r="G7" s="534">
        <v>2023</v>
      </c>
      <c r="H7" s="526"/>
      <c r="I7" s="527"/>
      <c r="J7" s="534">
        <v>2024</v>
      </c>
      <c r="K7" s="526"/>
      <c r="L7" s="527"/>
      <c r="M7" s="534">
        <v>2025</v>
      </c>
      <c r="N7" s="526"/>
      <c r="O7" s="527"/>
      <c r="P7" s="534">
        <v>2026</v>
      </c>
      <c r="Q7" s="526"/>
      <c r="R7" s="527"/>
    </row>
    <row r="8" spans="2:18" ht="15.6">
      <c r="B8" s="49" t="s">
        <v>24</v>
      </c>
      <c r="C8" s="171"/>
      <c r="D8" s="206" t="s">
        <v>25</v>
      </c>
      <c r="E8" s="418" t="s">
        <v>26</v>
      </c>
      <c r="F8" s="484" t="s">
        <v>26</v>
      </c>
      <c r="G8" s="206" t="s">
        <v>25</v>
      </c>
      <c r="H8" s="418" t="s">
        <v>26</v>
      </c>
      <c r="I8" s="484" t="s">
        <v>26</v>
      </c>
      <c r="J8" s="206" t="s">
        <v>25</v>
      </c>
      <c r="K8" s="418" t="s">
        <v>26</v>
      </c>
      <c r="L8" s="484" t="s">
        <v>26</v>
      </c>
      <c r="M8" s="206" t="s">
        <v>25</v>
      </c>
      <c r="N8" s="418" t="s">
        <v>26</v>
      </c>
      <c r="O8" s="484" t="s">
        <v>26</v>
      </c>
      <c r="P8" s="206" t="s">
        <v>25</v>
      </c>
      <c r="Q8" s="418" t="s">
        <v>26</v>
      </c>
      <c r="R8" s="484" t="s">
        <v>26</v>
      </c>
    </row>
    <row r="9" spans="2:18" ht="16.2" thickBot="1">
      <c r="B9" s="50" t="s">
        <v>9</v>
      </c>
      <c r="C9" s="172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</row>
    <row r="10" spans="2:18" ht="15" customHeight="1">
      <c r="B10" s="48"/>
      <c r="C10" s="85"/>
      <c r="D10" s="205" t="s">
        <v>31</v>
      </c>
      <c r="E10" s="175" t="s">
        <v>32</v>
      </c>
      <c r="F10" s="176" t="s">
        <v>33</v>
      </c>
      <c r="G10" s="324" t="s">
        <v>34</v>
      </c>
      <c r="H10" s="325" t="s">
        <v>35</v>
      </c>
      <c r="I10" s="326" t="s">
        <v>36</v>
      </c>
      <c r="J10" s="324" t="s">
        <v>37</v>
      </c>
      <c r="K10" s="325" t="s">
        <v>38</v>
      </c>
      <c r="L10" s="326" t="s">
        <v>39</v>
      </c>
      <c r="M10" s="324" t="s">
        <v>40</v>
      </c>
      <c r="N10" s="325" t="s">
        <v>41</v>
      </c>
      <c r="O10" s="326" t="s">
        <v>42</v>
      </c>
      <c r="P10" s="324" t="s">
        <v>43</v>
      </c>
      <c r="Q10" s="325" t="s">
        <v>44</v>
      </c>
      <c r="R10" s="326" t="s">
        <v>45</v>
      </c>
    </row>
    <row r="11" spans="2:18" ht="15.75" customHeight="1" thickBot="1">
      <c r="B11" s="48"/>
      <c r="C11" s="85"/>
      <c r="D11" s="205"/>
      <c r="E11" s="175"/>
      <c r="F11" s="176"/>
      <c r="G11" s="324"/>
      <c r="H11" s="325"/>
      <c r="I11" s="326"/>
      <c r="J11" s="324"/>
      <c r="K11" s="325"/>
      <c r="L11" s="326"/>
      <c r="M11" s="324"/>
      <c r="N11" s="325"/>
      <c r="O11" s="326"/>
      <c r="P11" s="324"/>
      <c r="Q11" s="325"/>
      <c r="R11" s="326"/>
    </row>
    <row r="12" spans="2:18" ht="16.5" customHeight="1" thickBot="1">
      <c r="B12" s="45">
        <v>1</v>
      </c>
      <c r="C12" s="84" t="s">
        <v>225</v>
      </c>
      <c r="D12" s="327">
        <v>43.88</v>
      </c>
      <c r="E12" s="328"/>
      <c r="F12" s="329">
        <v>43.88</v>
      </c>
      <c r="G12" s="327">
        <v>43.88</v>
      </c>
      <c r="H12" s="328"/>
      <c r="I12" s="329">
        <v>43.88</v>
      </c>
      <c r="J12" s="327">
        <v>43.88</v>
      </c>
      <c r="K12" s="328"/>
      <c r="L12" s="329">
        <v>43.88</v>
      </c>
      <c r="M12" s="327">
        <v>43.88</v>
      </c>
      <c r="N12" s="328"/>
      <c r="O12" s="329">
        <v>43.88</v>
      </c>
      <c r="P12" s="327">
        <v>43.88</v>
      </c>
      <c r="Q12" s="328"/>
      <c r="R12" s="329">
        <v>43.88</v>
      </c>
    </row>
    <row r="13" spans="2:18" ht="13.8" thickBot="1"/>
    <row r="14" spans="2:18" ht="16.5" customHeight="1" thickBot="1">
      <c r="B14" s="2"/>
      <c r="C14" s="2"/>
      <c r="D14" s="528" t="s">
        <v>65</v>
      </c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30"/>
    </row>
    <row r="15" spans="2:18" ht="15.6">
      <c r="B15" s="101"/>
      <c r="C15" s="100"/>
      <c r="D15" s="534">
        <v>2022</v>
      </c>
      <c r="E15" s="526"/>
      <c r="F15" s="527"/>
      <c r="G15" s="534">
        <v>2023</v>
      </c>
      <c r="H15" s="526"/>
      <c r="I15" s="527"/>
      <c r="J15" s="534">
        <v>2024</v>
      </c>
      <c r="K15" s="526"/>
      <c r="L15" s="527"/>
      <c r="M15" s="534">
        <v>2025</v>
      </c>
      <c r="N15" s="526"/>
      <c r="O15" s="527"/>
      <c r="P15" s="534">
        <v>2026</v>
      </c>
      <c r="Q15" s="526"/>
      <c r="R15" s="527"/>
    </row>
    <row r="16" spans="2:18" ht="15.6">
      <c r="B16" s="49" t="s">
        <v>24</v>
      </c>
      <c r="C16" s="171"/>
      <c r="D16" s="206" t="s">
        <v>25</v>
      </c>
      <c r="E16" s="418" t="s">
        <v>26</v>
      </c>
      <c r="F16" s="484" t="s">
        <v>26</v>
      </c>
      <c r="G16" s="206" t="s">
        <v>25</v>
      </c>
      <c r="H16" s="418" t="s">
        <v>26</v>
      </c>
      <c r="I16" s="484" t="s">
        <v>26</v>
      </c>
      <c r="J16" s="206" t="s">
        <v>25</v>
      </c>
      <c r="K16" s="418" t="s">
        <v>26</v>
      </c>
      <c r="L16" s="484" t="s">
        <v>26</v>
      </c>
      <c r="M16" s="206" t="s">
        <v>25</v>
      </c>
      <c r="N16" s="418" t="s">
        <v>26</v>
      </c>
      <c r="O16" s="484" t="s">
        <v>26</v>
      </c>
      <c r="P16" s="206" t="s">
        <v>25</v>
      </c>
      <c r="Q16" s="418" t="s">
        <v>26</v>
      </c>
      <c r="R16" s="484" t="s">
        <v>26</v>
      </c>
    </row>
    <row r="17" spans="2:18" ht="16.2" thickBot="1">
      <c r="B17" s="50" t="s">
        <v>9</v>
      </c>
      <c r="C17" s="172" t="s">
        <v>27</v>
      </c>
      <c r="D17" s="262">
        <f>'4a. OEB_Adjustment_Input_Sheet'!$E$9</f>
        <v>44196</v>
      </c>
      <c r="E17" s="178" t="s">
        <v>29</v>
      </c>
      <c r="F17" s="11" t="s">
        <v>30</v>
      </c>
      <c r="G17" s="262">
        <f>'4a. OEB_Adjustment_Input_Sheet'!$E$9</f>
        <v>44196</v>
      </c>
      <c r="H17" s="178" t="s">
        <v>29</v>
      </c>
      <c r="I17" s="11" t="s">
        <v>30</v>
      </c>
      <c r="J17" s="262">
        <f>'4a. OEB_Adjustment_Input_Sheet'!$E$9</f>
        <v>44196</v>
      </c>
      <c r="K17" s="178" t="s">
        <v>29</v>
      </c>
      <c r="L17" s="11" t="s">
        <v>30</v>
      </c>
      <c r="M17" s="262">
        <f>'4a. OEB_Adjustment_Input_Sheet'!$E$9</f>
        <v>44196</v>
      </c>
      <c r="N17" s="178" t="s">
        <v>29</v>
      </c>
      <c r="O17" s="11" t="s">
        <v>30</v>
      </c>
      <c r="P17" s="262">
        <f>'4a. OEB_Adjustment_Input_Sheet'!$E$9</f>
        <v>44196</v>
      </c>
      <c r="Q17" s="178" t="s">
        <v>29</v>
      </c>
      <c r="R17" s="11" t="s">
        <v>30</v>
      </c>
    </row>
    <row r="18" spans="2:18" ht="15">
      <c r="B18" s="48"/>
      <c r="C18" s="85"/>
      <c r="D18" s="205" t="s">
        <v>31</v>
      </c>
      <c r="E18" s="175" t="s">
        <v>32</v>
      </c>
      <c r="F18" s="176" t="s">
        <v>33</v>
      </c>
      <c r="G18" s="205" t="s">
        <v>34</v>
      </c>
      <c r="H18" s="175" t="s">
        <v>35</v>
      </c>
      <c r="I18" s="176" t="s">
        <v>36</v>
      </c>
      <c r="J18" s="205" t="s">
        <v>37</v>
      </c>
      <c r="K18" s="175" t="s">
        <v>38</v>
      </c>
      <c r="L18" s="176" t="s">
        <v>39</v>
      </c>
      <c r="M18" s="205" t="s">
        <v>40</v>
      </c>
      <c r="N18" s="175" t="s">
        <v>41</v>
      </c>
      <c r="O18" s="176" t="s">
        <v>42</v>
      </c>
      <c r="P18" s="205" t="s">
        <v>43</v>
      </c>
      <c r="Q18" s="175" t="s">
        <v>44</v>
      </c>
      <c r="R18" s="176" t="s">
        <v>45</v>
      </c>
    </row>
    <row r="19" spans="2:18" ht="13.8" thickBot="1">
      <c r="B19" s="54"/>
      <c r="C19" s="24"/>
      <c r="D19" s="54"/>
      <c r="E19" s="24"/>
      <c r="F19" s="55"/>
      <c r="G19" s="54"/>
      <c r="H19" s="24"/>
      <c r="I19" s="55"/>
      <c r="J19" s="54"/>
      <c r="K19" s="24"/>
      <c r="L19" s="55"/>
      <c r="M19" s="54"/>
      <c r="N19" s="24"/>
      <c r="O19" s="55"/>
      <c r="P19" s="54"/>
      <c r="Q19" s="24"/>
      <c r="R19" s="55"/>
    </row>
    <row r="20" spans="2:18" ht="15.6" thickBot="1">
      <c r="B20" s="44">
        <v>2</v>
      </c>
      <c r="C20" s="38" t="s">
        <v>226</v>
      </c>
      <c r="D20" s="164">
        <f>'7. Rev_Req'!D36</f>
        <v>3611.3659159650256</v>
      </c>
      <c r="E20" s="165">
        <f>F20-D20</f>
        <v>0</v>
      </c>
      <c r="F20" s="166">
        <f>'7. Rev_Req'!F36</f>
        <v>3611.3659159650256</v>
      </c>
      <c r="G20" s="164">
        <f>'7. Rev_Req'!G36</f>
        <v>3540.8265248476473</v>
      </c>
      <c r="H20" s="165">
        <f>I20-G20</f>
        <v>0</v>
      </c>
      <c r="I20" s="166">
        <f>'7. Rev_Req'!I36</f>
        <v>3540.8265248476473</v>
      </c>
      <c r="J20" s="164">
        <f>'7. Rev_Req'!J36</f>
        <v>3644.2096971026244</v>
      </c>
      <c r="K20" s="165">
        <f>L20-J20</f>
        <v>0</v>
      </c>
      <c r="L20" s="166">
        <f>'7. Rev_Req'!L36</f>
        <v>3644.2096971026244</v>
      </c>
      <c r="M20" s="164">
        <f>'7. Rev_Req'!M36</f>
        <v>3324.5234060371986</v>
      </c>
      <c r="N20" s="165">
        <f>O20-M20</f>
        <v>0</v>
      </c>
      <c r="O20" s="166">
        <f>'7. Rev_Req'!O36</f>
        <v>3324.5234060371986</v>
      </c>
      <c r="P20" s="164">
        <f>'7. Rev_Req'!P36</f>
        <v>2550.9256777285391</v>
      </c>
      <c r="Q20" s="165">
        <f>R20-P20</f>
        <v>0</v>
      </c>
      <c r="R20" s="166">
        <f>'7. Rev_Req'!R36</f>
        <v>2550.9256777285391</v>
      </c>
    </row>
    <row r="21" spans="2:18" ht="15.6" thickBot="1">
      <c r="B21" s="54"/>
      <c r="C21" s="24"/>
      <c r="D21" s="78"/>
      <c r="E21" s="61"/>
      <c r="F21" s="77"/>
      <c r="G21" s="78"/>
      <c r="H21" s="61"/>
      <c r="I21" s="77"/>
      <c r="J21" s="78"/>
      <c r="K21" s="61"/>
      <c r="L21" s="77"/>
      <c r="M21" s="78"/>
      <c r="N21" s="61"/>
      <c r="O21" s="77"/>
      <c r="P21" s="78"/>
      <c r="Q21" s="61"/>
      <c r="R21" s="77"/>
    </row>
    <row r="22" spans="2:18" ht="15.6" thickBot="1">
      <c r="B22" s="44">
        <v>3</v>
      </c>
      <c r="C22" s="38" t="s">
        <v>227</v>
      </c>
      <c r="D22" s="164" t="s">
        <v>228</v>
      </c>
      <c r="E22" s="330" t="s">
        <v>228</v>
      </c>
      <c r="F22" s="166" t="str">
        <f>D22</f>
        <v>N/A</v>
      </c>
      <c r="G22" s="164">
        <v>9.5390547613850636</v>
      </c>
      <c r="H22" s="165">
        <f>I22-G22</f>
        <v>0</v>
      </c>
      <c r="I22" s="166">
        <f>G22</f>
        <v>9.5390547613850636</v>
      </c>
      <c r="J22" s="164">
        <v>18.650690153069959</v>
      </c>
      <c r="K22" s="165">
        <f>L22-J22</f>
        <v>0</v>
      </c>
      <c r="L22" s="166">
        <f>J22</f>
        <v>18.650690153069959</v>
      </c>
      <c r="M22" s="164">
        <v>25.546493040031301</v>
      </c>
      <c r="N22" s="165">
        <f>O22-M22</f>
        <v>0</v>
      </c>
      <c r="O22" s="166">
        <f>M22</f>
        <v>25.546493040031301</v>
      </c>
      <c r="P22" s="164">
        <v>18.033300733095004</v>
      </c>
      <c r="Q22" s="165">
        <f>R22-P22</f>
        <v>0</v>
      </c>
      <c r="R22" s="166">
        <f>P22</f>
        <v>18.033300733095004</v>
      </c>
    </row>
    <row r="23" spans="2:18" ht="15.6" thickBot="1">
      <c r="B23" s="44"/>
      <c r="C23" s="38"/>
      <c r="D23" s="163"/>
      <c r="E23" s="161"/>
      <c r="F23" s="162"/>
      <c r="G23" s="163"/>
      <c r="H23" s="161"/>
      <c r="I23" s="162"/>
      <c r="J23" s="163"/>
      <c r="K23" s="161"/>
      <c r="L23" s="162"/>
      <c r="M23" s="163"/>
      <c r="N23" s="161"/>
      <c r="O23" s="162"/>
      <c r="P23" s="163"/>
      <c r="Q23" s="161"/>
      <c r="R23" s="162"/>
    </row>
    <row r="24" spans="2:18" ht="15.6" thickBot="1">
      <c r="B24" s="44">
        <v>4</v>
      </c>
      <c r="C24" s="38" t="s">
        <v>218</v>
      </c>
      <c r="D24" s="164">
        <f>'4a. OEB_Adjustment_Input_Sheet'!E56</f>
        <v>33.200164176462152</v>
      </c>
      <c r="E24" s="165">
        <f>F24-D24</f>
        <v>0</v>
      </c>
      <c r="F24" s="166">
        <f>'4a. OEB_Adjustment_Input_Sheet'!G56</f>
        <v>33.200164176462152</v>
      </c>
      <c r="G24" s="164">
        <f>'4a. OEB_Adjustment_Input_Sheet'!H56</f>
        <v>30.827702027725657</v>
      </c>
      <c r="H24" s="165">
        <f>I24-G24</f>
        <v>0</v>
      </c>
      <c r="I24" s="166">
        <f>'4a. OEB_Adjustment_Input_Sheet'!J56</f>
        <v>30.827702027725657</v>
      </c>
      <c r="J24" s="164">
        <f>'4a. OEB_Adjustment_Input_Sheet'!K56</f>
        <v>33.299999999999997</v>
      </c>
      <c r="K24" s="165">
        <f>L24-J24</f>
        <v>0</v>
      </c>
      <c r="L24" s="166">
        <f>'4a. OEB_Adjustment_Input_Sheet'!M56</f>
        <v>33.299999999999997</v>
      </c>
      <c r="M24" s="164">
        <f>'4a. OEB_Adjustment_Input_Sheet'!N56</f>
        <v>30.189065368159635</v>
      </c>
      <c r="N24" s="165">
        <f>O24-M24</f>
        <v>0</v>
      </c>
      <c r="O24" s="166">
        <f>'4a. OEB_Adjustment_Input_Sheet'!P56</f>
        <v>30.189065368159635</v>
      </c>
      <c r="P24" s="164">
        <f>'4a. OEB_Adjustment_Input_Sheet'!Q56</f>
        <v>21.511204607036518</v>
      </c>
      <c r="Q24" s="165">
        <f>R24-P24</f>
        <v>0</v>
      </c>
      <c r="R24" s="166">
        <f>'4a. OEB_Adjustment_Input_Sheet'!S56</f>
        <v>21.511204607036518</v>
      </c>
    </row>
    <row r="25" spans="2:18" ht="15.6" thickBot="1">
      <c r="B25" s="44"/>
      <c r="C25" s="38"/>
      <c r="D25" s="149"/>
      <c r="E25" s="332"/>
      <c r="F25" s="150"/>
      <c r="G25" s="149"/>
      <c r="H25" s="332"/>
      <c r="I25" s="150"/>
      <c r="J25" s="149"/>
      <c r="K25" s="332"/>
      <c r="L25" s="150"/>
      <c r="M25" s="149"/>
      <c r="N25" s="332"/>
      <c r="O25" s="150"/>
      <c r="P25" s="149"/>
      <c r="Q25" s="332"/>
      <c r="R25" s="150"/>
    </row>
    <row r="26" spans="2:18" ht="16.2" thickBot="1">
      <c r="B26" s="45">
        <v>5</v>
      </c>
      <c r="C26" s="84" t="s">
        <v>229</v>
      </c>
      <c r="D26" s="90">
        <f>(D20)/D24</f>
        <v>108.77554390304394</v>
      </c>
      <c r="E26" s="91">
        <f>IFERROR(E17/E21,0)</f>
        <v>0</v>
      </c>
      <c r="F26" s="92">
        <f>F20/F24</f>
        <v>108.77554390304394</v>
      </c>
      <c r="G26" s="90">
        <f>(G20)/G24</f>
        <v>114.85859444415019</v>
      </c>
      <c r="H26" s="91">
        <f>IFERROR(H17/H21,0)</f>
        <v>0</v>
      </c>
      <c r="I26" s="90">
        <f>(I20)/I24</f>
        <v>114.85859444415019</v>
      </c>
      <c r="J26" s="90">
        <f>(J20)/J24</f>
        <v>109.43572663971847</v>
      </c>
      <c r="K26" s="91">
        <f>IFERROR(K17/K21,0)</f>
        <v>0</v>
      </c>
      <c r="L26" s="90">
        <f>(L20)/L24</f>
        <v>109.43572663971847</v>
      </c>
      <c r="M26" s="90">
        <f>(M20)/M24</f>
        <v>110.12342931105012</v>
      </c>
      <c r="N26" s="91">
        <f>IFERROR(N17/N21,0)</f>
        <v>0</v>
      </c>
      <c r="O26" s="90">
        <f>(O20)/O24</f>
        <v>110.12342931105012</v>
      </c>
      <c r="P26" s="90">
        <f>(P20)/P24</f>
        <v>118.58590554682871</v>
      </c>
      <c r="Q26" s="91">
        <f>IFERROR(Q17/Q21,0)</f>
        <v>0</v>
      </c>
      <c r="R26" s="90">
        <f>(R20)/R24</f>
        <v>118.58590554682871</v>
      </c>
    </row>
    <row r="27" spans="2:18" s="333" customFormat="1" ht="15.6" thickBot="1">
      <c r="B27" s="75"/>
      <c r="C27" s="39"/>
      <c r="D27" s="163"/>
      <c r="E27" s="334"/>
      <c r="F27" s="162"/>
      <c r="G27" s="163"/>
      <c r="H27" s="334"/>
      <c r="I27" s="162"/>
      <c r="J27" s="163"/>
      <c r="K27" s="334"/>
      <c r="L27" s="162"/>
      <c r="M27" s="163"/>
      <c r="N27" s="334"/>
      <c r="O27" s="162"/>
      <c r="P27" s="163"/>
      <c r="Q27" s="334"/>
      <c r="R27" s="162"/>
    </row>
    <row r="28" spans="2:18" ht="16.2" thickBot="1">
      <c r="B28" s="45">
        <v>6</v>
      </c>
      <c r="C28" s="84" t="s">
        <v>230</v>
      </c>
      <c r="D28" s="90">
        <v>101.51</v>
      </c>
      <c r="E28" s="91">
        <f>IFERROR(E20/E24,0)</f>
        <v>0</v>
      </c>
      <c r="F28" s="90">
        <v>101.51</v>
      </c>
      <c r="G28" s="90">
        <v>105.13</v>
      </c>
      <c r="H28" s="91">
        <f>IFERROR(H20/H24,0)</f>
        <v>0</v>
      </c>
      <c r="I28" s="90">
        <v>105.13</v>
      </c>
      <c r="J28" s="90">
        <v>104.42</v>
      </c>
      <c r="K28" s="91">
        <f>IFERROR(K20/K24,0)</f>
        <v>0</v>
      </c>
      <c r="L28" s="90">
        <v>104.42</v>
      </c>
      <c r="M28" s="90">
        <v>106.7</v>
      </c>
      <c r="N28" s="91">
        <f>IFERROR(N20/N24,0)</f>
        <v>0</v>
      </c>
      <c r="O28" s="90">
        <v>106.7</v>
      </c>
      <c r="P28" s="90">
        <v>120.67</v>
      </c>
      <c r="Q28" s="91">
        <f>IFERROR(Q20/Q24,0)</f>
        <v>0</v>
      </c>
      <c r="R28" s="90">
        <v>120.67</v>
      </c>
    </row>
    <row r="29" spans="2:18" ht="15.6">
      <c r="B29" s="53"/>
      <c r="C29" s="13"/>
      <c r="D29" s="74"/>
      <c r="E29" s="73"/>
      <c r="F29" s="74"/>
      <c r="G29" s="74"/>
      <c r="H29" s="73"/>
      <c r="I29" s="74"/>
      <c r="J29" s="74"/>
      <c r="K29" s="73"/>
      <c r="L29" s="74"/>
      <c r="M29" s="74"/>
      <c r="N29" s="73"/>
      <c r="O29" s="74"/>
      <c r="P29" s="74"/>
      <c r="Q29" s="73"/>
      <c r="R29" s="74"/>
    </row>
    <row r="30" spans="2:18" ht="15.6">
      <c r="B30" s="342" t="s">
        <v>177</v>
      </c>
      <c r="C30" s="13"/>
      <c r="D30" s="13"/>
      <c r="E30" s="73"/>
      <c r="F30" s="74"/>
      <c r="G30" s="74"/>
      <c r="H30" s="74"/>
      <c r="I30" s="74"/>
      <c r="J30" s="74"/>
      <c r="K30" s="74"/>
      <c r="L30" s="74"/>
      <c r="M30" s="74"/>
      <c r="N30" s="73"/>
      <c r="O30" s="74"/>
      <c r="P30" s="74"/>
      <c r="Q30" s="99"/>
      <c r="R30" s="89"/>
    </row>
    <row r="31" spans="2:18"/>
    <row r="32" spans="2:1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mergeCells count="13">
    <mergeCell ref="B1:F1"/>
    <mergeCell ref="M15:O15"/>
    <mergeCell ref="P15:R15"/>
    <mergeCell ref="G15:I15"/>
    <mergeCell ref="J15:L15"/>
    <mergeCell ref="G7:I7"/>
    <mergeCell ref="J7:L7"/>
    <mergeCell ref="D7:F7"/>
    <mergeCell ref="M7:O7"/>
    <mergeCell ref="P7:R7"/>
    <mergeCell ref="D14:R14"/>
    <mergeCell ref="D15:F15"/>
    <mergeCell ref="D6:R6"/>
  </mergeCells>
  <pageMargins left="1" right="1" top="1" bottom="1" header="0.5" footer="0.5"/>
  <pageSetup paperSize="17" scale="57" orientation="landscape" r:id="rId1"/>
  <headerFooter>
    <oddHeader>&amp;COPG Requested Payment Amounts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Y105"/>
  <sheetViews>
    <sheetView showGridLines="0" view="pageBreakPreview" topLeftCell="A49" zoomScale="60" zoomScaleNormal="55" workbookViewId="0">
      <selection activeCell="J50" sqref="J50"/>
    </sheetView>
  </sheetViews>
  <sheetFormatPr defaultColWidth="0" defaultRowHeight="13.2" zeroHeight="1"/>
  <cols>
    <col min="1" max="1" width="2.6640625" customWidth="1"/>
    <col min="2" max="2" width="9.33203125" customWidth="1"/>
    <col min="3" max="3" width="81.5546875" customWidth="1"/>
    <col min="4" max="20" width="16.6640625" customWidth="1"/>
    <col min="21" max="21" width="8.6640625" customWidth="1"/>
    <col min="22" max="25" width="0" hidden="1" customWidth="1"/>
    <col min="26" max="16384" width="9.33203125" hidden="1"/>
  </cols>
  <sheetData>
    <row r="1" spans="2:23" ht="17.399999999999999">
      <c r="B1" s="532" t="s">
        <v>231</v>
      </c>
      <c r="C1" s="532"/>
      <c r="D1" s="532"/>
      <c r="E1" s="532"/>
      <c r="F1" s="532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397" t="str">
        <f>'1. Cover'!M1</f>
        <v>Updated: 2020-03-12</v>
      </c>
      <c r="S1" s="404"/>
      <c r="T1" s="404"/>
    </row>
    <row r="2" spans="2:23" ht="17.399999999999999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397" t="str">
        <f>'1. Cover'!M2</f>
        <v>EB-2020-0290</v>
      </c>
      <c r="S2" s="404"/>
      <c r="T2" s="404"/>
    </row>
    <row r="3" spans="2:23" ht="17.399999999999999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397" t="str">
        <f>'1. Cover'!M3</f>
        <v>Exhibit I1-1-1</v>
      </c>
      <c r="S3" s="404"/>
      <c r="T3" s="404"/>
    </row>
    <row r="4" spans="2:23" ht="17.399999999999999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397" t="str">
        <f>'1. Cover'!M4</f>
        <v>Attachment 1</v>
      </c>
      <c r="S4" s="404"/>
      <c r="T4" s="404"/>
    </row>
    <row r="5" spans="2:23" ht="18" thickBot="1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</row>
    <row r="6" spans="2:23" ht="15.75" customHeight="1" thickBot="1">
      <c r="B6" s="2"/>
      <c r="C6" s="2"/>
      <c r="D6" s="528" t="s">
        <v>232</v>
      </c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30"/>
      <c r="S6" s="355"/>
      <c r="T6" s="355"/>
    </row>
    <row r="7" spans="2:23" ht="15.6">
      <c r="B7" s="101"/>
      <c r="C7" s="100"/>
      <c r="D7" s="534" t="s">
        <v>233</v>
      </c>
      <c r="E7" s="526"/>
      <c r="F7" s="527"/>
      <c r="G7" s="534" t="s">
        <v>234</v>
      </c>
      <c r="H7" s="526"/>
      <c r="I7" s="527"/>
      <c r="J7" s="534" t="s">
        <v>235</v>
      </c>
      <c r="K7" s="526"/>
      <c r="L7" s="527"/>
      <c r="M7" s="534" t="s">
        <v>236</v>
      </c>
      <c r="N7" s="526"/>
      <c r="O7" s="527"/>
      <c r="P7" s="534" t="s">
        <v>237</v>
      </c>
      <c r="Q7" s="526"/>
      <c r="R7" s="527"/>
      <c r="S7" s="356"/>
      <c r="T7" s="356"/>
    </row>
    <row r="8" spans="2:23" ht="15.6">
      <c r="B8" s="49" t="s">
        <v>24</v>
      </c>
      <c r="C8" s="171"/>
      <c r="D8" s="206" t="s">
        <v>25</v>
      </c>
      <c r="E8" s="418" t="s">
        <v>26</v>
      </c>
      <c r="F8" s="484" t="s">
        <v>26</v>
      </c>
      <c r="G8" s="206" t="s">
        <v>25</v>
      </c>
      <c r="H8" s="418" t="s">
        <v>26</v>
      </c>
      <c r="I8" s="484" t="s">
        <v>26</v>
      </c>
      <c r="J8" s="206" t="s">
        <v>25</v>
      </c>
      <c r="K8" s="418" t="s">
        <v>26</v>
      </c>
      <c r="L8" s="484" t="s">
        <v>26</v>
      </c>
      <c r="M8" s="206" t="s">
        <v>25</v>
      </c>
      <c r="N8" s="418" t="s">
        <v>26</v>
      </c>
      <c r="O8" s="484" t="s">
        <v>26</v>
      </c>
      <c r="P8" s="206" t="s">
        <v>25</v>
      </c>
      <c r="Q8" s="418" t="s">
        <v>26</v>
      </c>
      <c r="R8" s="484" t="s">
        <v>26</v>
      </c>
      <c r="S8" s="356"/>
      <c r="T8" s="356"/>
    </row>
    <row r="9" spans="2:23" ht="16.2" thickBot="1">
      <c r="B9" s="50" t="s">
        <v>9</v>
      </c>
      <c r="C9" s="172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  <c r="S9" s="356"/>
      <c r="T9" s="356"/>
    </row>
    <row r="10" spans="2:23" ht="15">
      <c r="B10" s="48"/>
      <c r="C10" s="85"/>
      <c r="D10" s="205" t="s">
        <v>31</v>
      </c>
      <c r="E10" s="175" t="s">
        <v>32</v>
      </c>
      <c r="F10" s="176" t="s">
        <v>33</v>
      </c>
      <c r="G10" s="205" t="s">
        <v>34</v>
      </c>
      <c r="H10" s="175" t="s">
        <v>35</v>
      </c>
      <c r="I10" s="176" t="s">
        <v>36</v>
      </c>
      <c r="J10" s="205" t="s">
        <v>37</v>
      </c>
      <c r="K10" s="175" t="s">
        <v>38</v>
      </c>
      <c r="L10" s="176" t="s">
        <v>39</v>
      </c>
      <c r="M10" s="205" t="s">
        <v>40</v>
      </c>
      <c r="N10" s="175" t="s">
        <v>41</v>
      </c>
      <c r="O10" s="176" t="s">
        <v>42</v>
      </c>
      <c r="P10" s="205" t="s">
        <v>43</v>
      </c>
      <c r="Q10" s="175" t="s">
        <v>44</v>
      </c>
      <c r="R10" s="176" t="s">
        <v>45</v>
      </c>
      <c r="S10" s="174"/>
      <c r="T10" s="174"/>
    </row>
    <row r="11" spans="2:23" ht="16.2" thickBot="1">
      <c r="B11" s="64" t="s">
        <v>238</v>
      </c>
      <c r="C11" s="38"/>
      <c r="D11" s="82"/>
      <c r="E11" s="57"/>
      <c r="F11" s="81"/>
      <c r="G11" s="82"/>
      <c r="H11" s="57"/>
      <c r="I11" s="81"/>
      <c r="J11" s="82"/>
      <c r="K11" s="57"/>
      <c r="L11" s="81"/>
      <c r="M11" s="82"/>
      <c r="N11" s="57"/>
      <c r="O11" s="81"/>
      <c r="P11" s="82"/>
      <c r="Q11" s="57"/>
      <c r="R11" s="81"/>
      <c r="S11" s="57"/>
      <c r="T11" s="57"/>
      <c r="U11" s="57"/>
      <c r="V11" s="57"/>
      <c r="W11" s="57"/>
    </row>
    <row r="12" spans="2:23" ht="15">
      <c r="B12" s="373">
        <v>1</v>
      </c>
      <c r="C12" s="224" t="s">
        <v>117</v>
      </c>
      <c r="D12" s="375">
        <f>'4b. OEB_Adjustment_Input_Sheet'!E12</f>
        <v>-36.372395366435839</v>
      </c>
      <c r="E12" s="506">
        <f>'4b. OEB_Adjustment_Input_Sheet'!F12</f>
        <v>0</v>
      </c>
      <c r="F12" s="376">
        <f>'4b. OEB_Adjustment_Input_Sheet'!G12</f>
        <v>-36.372395366435839</v>
      </c>
      <c r="G12" s="375">
        <f>'4b. OEB_Adjustment_Input_Sheet'!H12</f>
        <v>-36.372395366435839</v>
      </c>
      <c r="H12" s="506">
        <f>'4b. OEB_Adjustment_Input_Sheet'!I12</f>
        <v>0</v>
      </c>
      <c r="I12" s="376">
        <f>'4b. OEB_Adjustment_Input_Sheet'!J12</f>
        <v>-36.372395366435839</v>
      </c>
      <c r="J12" s="375">
        <f>'4b. OEB_Adjustment_Input_Sheet'!K12</f>
        <v>-36.372395366435839</v>
      </c>
      <c r="K12" s="506">
        <f>'4b. OEB_Adjustment_Input_Sheet'!L12</f>
        <v>0</v>
      </c>
      <c r="L12" s="376">
        <f>'4b. OEB_Adjustment_Input_Sheet'!M12</f>
        <v>-36.372395366435839</v>
      </c>
      <c r="M12" s="375">
        <f>'4b. OEB_Adjustment_Input_Sheet'!N12</f>
        <v>0</v>
      </c>
      <c r="N12" s="506">
        <f>'4b. OEB_Adjustment_Input_Sheet'!O12</f>
        <v>0</v>
      </c>
      <c r="O12" s="376">
        <f>'4b. OEB_Adjustment_Input_Sheet'!P12</f>
        <v>0</v>
      </c>
      <c r="P12" s="375">
        <f>'4b. OEB_Adjustment_Input_Sheet'!Q12</f>
        <v>0</v>
      </c>
      <c r="Q12" s="506">
        <f>'4b. OEB_Adjustment_Input_Sheet'!R12</f>
        <v>0</v>
      </c>
      <c r="R12" s="376">
        <f>'4b. OEB_Adjustment_Input_Sheet'!S12</f>
        <v>0</v>
      </c>
      <c r="S12" s="357"/>
      <c r="T12" s="357"/>
      <c r="U12" s="57"/>
      <c r="V12" s="57"/>
      <c r="W12" s="57"/>
    </row>
    <row r="13" spans="2:23" ht="15">
      <c r="B13" s="373">
        <v>2</v>
      </c>
      <c r="C13" s="224" t="s">
        <v>119</v>
      </c>
      <c r="D13" s="377">
        <f>'4b. OEB_Adjustment_Input_Sheet'!E13</f>
        <v>-11.118750766888654</v>
      </c>
      <c r="E13" s="507">
        <f>'4b. OEB_Adjustment_Input_Sheet'!F13</f>
        <v>0</v>
      </c>
      <c r="F13" s="378">
        <f>'4b. OEB_Adjustment_Input_Sheet'!G13</f>
        <v>-11.118750766888654</v>
      </c>
      <c r="G13" s="377">
        <f>'4b. OEB_Adjustment_Input_Sheet'!H13</f>
        <v>-11.118750766888654</v>
      </c>
      <c r="H13" s="507">
        <f>'4b. OEB_Adjustment_Input_Sheet'!I13</f>
        <v>0</v>
      </c>
      <c r="I13" s="378">
        <f>'4b. OEB_Adjustment_Input_Sheet'!J13</f>
        <v>-11.118750766888654</v>
      </c>
      <c r="J13" s="377">
        <f>'4b. OEB_Adjustment_Input_Sheet'!K13</f>
        <v>-11.118750766888654</v>
      </c>
      <c r="K13" s="507">
        <f>'4b. OEB_Adjustment_Input_Sheet'!L13</f>
        <v>0</v>
      </c>
      <c r="L13" s="378">
        <f>'4b. OEB_Adjustment_Input_Sheet'!M13</f>
        <v>-11.118750766888654</v>
      </c>
      <c r="M13" s="377">
        <f>'4b. OEB_Adjustment_Input_Sheet'!N13</f>
        <v>0</v>
      </c>
      <c r="N13" s="507">
        <f>'4b. OEB_Adjustment_Input_Sheet'!O13</f>
        <v>0</v>
      </c>
      <c r="O13" s="378">
        <f>'4b. OEB_Adjustment_Input_Sheet'!P13</f>
        <v>0</v>
      </c>
      <c r="P13" s="377">
        <f>'4b. OEB_Adjustment_Input_Sheet'!Q13</f>
        <v>0</v>
      </c>
      <c r="Q13" s="507">
        <f>'4b. OEB_Adjustment_Input_Sheet'!R13</f>
        <v>0</v>
      </c>
      <c r="R13" s="378">
        <f>'4b. OEB_Adjustment_Input_Sheet'!S13</f>
        <v>0</v>
      </c>
      <c r="S13" s="357"/>
      <c r="T13" s="357"/>
      <c r="U13" s="57"/>
      <c r="V13" s="57"/>
      <c r="W13" s="57"/>
    </row>
    <row r="14" spans="2:23" ht="15">
      <c r="B14" s="373">
        <v>3</v>
      </c>
      <c r="C14" s="224" t="s">
        <v>120</v>
      </c>
      <c r="D14" s="377">
        <f>'4b. OEB_Adjustment_Input_Sheet'!E14</f>
        <v>8.5372177470322205E-3</v>
      </c>
      <c r="E14" s="507">
        <f>'4b. OEB_Adjustment_Input_Sheet'!F14</f>
        <v>0</v>
      </c>
      <c r="F14" s="378">
        <f>'4b. OEB_Adjustment_Input_Sheet'!G14</f>
        <v>8.5372177470322205E-3</v>
      </c>
      <c r="G14" s="377">
        <f>'4b. OEB_Adjustment_Input_Sheet'!H14</f>
        <v>8.5372177470322205E-3</v>
      </c>
      <c r="H14" s="507">
        <f>'4b. OEB_Adjustment_Input_Sheet'!I14</f>
        <v>0</v>
      </c>
      <c r="I14" s="378">
        <f>'4b. OEB_Adjustment_Input_Sheet'!J14</f>
        <v>8.5372177470322205E-3</v>
      </c>
      <c r="J14" s="377">
        <f>'4b. OEB_Adjustment_Input_Sheet'!K14</f>
        <v>8.5372177470322205E-3</v>
      </c>
      <c r="K14" s="507">
        <f>'4b. OEB_Adjustment_Input_Sheet'!L14</f>
        <v>0</v>
      </c>
      <c r="L14" s="378">
        <f>'4b. OEB_Adjustment_Input_Sheet'!M14</f>
        <v>8.5372177470322205E-3</v>
      </c>
      <c r="M14" s="377">
        <f>'4b. OEB_Adjustment_Input_Sheet'!N14</f>
        <v>0</v>
      </c>
      <c r="N14" s="507">
        <f>'4b. OEB_Adjustment_Input_Sheet'!O14</f>
        <v>0</v>
      </c>
      <c r="O14" s="378">
        <f>'4b. OEB_Adjustment_Input_Sheet'!P14</f>
        <v>0</v>
      </c>
      <c r="P14" s="377">
        <f>'4b. OEB_Adjustment_Input_Sheet'!Q14</f>
        <v>0</v>
      </c>
      <c r="Q14" s="507">
        <f>'4b. OEB_Adjustment_Input_Sheet'!R14</f>
        <v>0</v>
      </c>
      <c r="R14" s="378">
        <f>'4b. OEB_Adjustment_Input_Sheet'!S14</f>
        <v>0</v>
      </c>
      <c r="S14" s="357"/>
      <c r="T14" s="357"/>
      <c r="U14" s="57"/>
      <c r="V14" s="57"/>
      <c r="W14" s="57"/>
    </row>
    <row r="15" spans="2:23" ht="15">
      <c r="B15" s="373">
        <v>4</v>
      </c>
      <c r="C15" s="224" t="s">
        <v>121</v>
      </c>
      <c r="D15" s="377">
        <f>'4b. OEB_Adjustment_Input_Sheet'!E15</f>
        <v>69.443659309731842</v>
      </c>
      <c r="E15" s="507">
        <f>'4b. OEB_Adjustment_Input_Sheet'!F15</f>
        <v>0</v>
      </c>
      <c r="F15" s="378">
        <f>'4b. OEB_Adjustment_Input_Sheet'!G15</f>
        <v>69.443659309731842</v>
      </c>
      <c r="G15" s="377">
        <f>'4b. OEB_Adjustment_Input_Sheet'!H15</f>
        <v>69.443659309731842</v>
      </c>
      <c r="H15" s="507">
        <f>'4b. OEB_Adjustment_Input_Sheet'!I15</f>
        <v>0</v>
      </c>
      <c r="I15" s="378">
        <f>'4b. OEB_Adjustment_Input_Sheet'!J15</f>
        <v>69.443659309731842</v>
      </c>
      <c r="J15" s="377">
        <f>'4b. OEB_Adjustment_Input_Sheet'!K15</f>
        <v>69.443659309731842</v>
      </c>
      <c r="K15" s="507">
        <f>'4b. OEB_Adjustment_Input_Sheet'!L15</f>
        <v>0</v>
      </c>
      <c r="L15" s="378">
        <f>'4b. OEB_Adjustment_Input_Sheet'!M15</f>
        <v>69.443659309731842</v>
      </c>
      <c r="M15" s="377">
        <f>'4b. OEB_Adjustment_Input_Sheet'!N15</f>
        <v>0</v>
      </c>
      <c r="N15" s="507">
        <f>'4b. OEB_Adjustment_Input_Sheet'!O15</f>
        <v>0</v>
      </c>
      <c r="O15" s="378">
        <f>'4b. OEB_Adjustment_Input_Sheet'!P15</f>
        <v>0</v>
      </c>
      <c r="P15" s="377">
        <f>'4b. OEB_Adjustment_Input_Sheet'!Q15</f>
        <v>0</v>
      </c>
      <c r="Q15" s="507">
        <f>'4b. OEB_Adjustment_Input_Sheet'!R15</f>
        <v>0</v>
      </c>
      <c r="R15" s="378">
        <f>'4b. OEB_Adjustment_Input_Sheet'!S15</f>
        <v>0</v>
      </c>
      <c r="S15" s="357"/>
      <c r="T15" s="357"/>
      <c r="U15" s="57"/>
      <c r="V15" s="57"/>
      <c r="W15" s="57"/>
    </row>
    <row r="16" spans="2:23" ht="15">
      <c r="B16" s="373">
        <v>5</v>
      </c>
      <c r="C16" s="224" t="s">
        <v>122</v>
      </c>
      <c r="D16" s="377">
        <f>'4b. OEB_Adjustment_Input_Sheet'!E16</f>
        <v>-0.87840184081436379</v>
      </c>
      <c r="E16" s="507">
        <f>'4b. OEB_Adjustment_Input_Sheet'!F16</f>
        <v>0</v>
      </c>
      <c r="F16" s="378">
        <f>'4b. OEB_Adjustment_Input_Sheet'!G16</f>
        <v>-0.87840184081436379</v>
      </c>
      <c r="G16" s="377">
        <f>'4b. OEB_Adjustment_Input_Sheet'!H16</f>
        <v>-0.87840184081436379</v>
      </c>
      <c r="H16" s="507">
        <f>'4b. OEB_Adjustment_Input_Sheet'!I16</f>
        <v>0</v>
      </c>
      <c r="I16" s="378">
        <f>'4b. OEB_Adjustment_Input_Sheet'!J16</f>
        <v>-0.87840184081436379</v>
      </c>
      <c r="J16" s="377">
        <f>'4b. OEB_Adjustment_Input_Sheet'!K16</f>
        <v>-0.87840184081436379</v>
      </c>
      <c r="K16" s="507">
        <f>'4b. OEB_Adjustment_Input_Sheet'!L16</f>
        <v>0</v>
      </c>
      <c r="L16" s="378">
        <f>'4b. OEB_Adjustment_Input_Sheet'!M16</f>
        <v>-0.87840184081436379</v>
      </c>
      <c r="M16" s="377">
        <f>'4b. OEB_Adjustment_Input_Sheet'!N16</f>
        <v>0</v>
      </c>
      <c r="N16" s="507">
        <f>'4b. OEB_Adjustment_Input_Sheet'!O16</f>
        <v>0</v>
      </c>
      <c r="O16" s="378">
        <f>'4b. OEB_Adjustment_Input_Sheet'!P16</f>
        <v>0</v>
      </c>
      <c r="P16" s="377">
        <f>'4b. OEB_Adjustment_Input_Sheet'!Q16</f>
        <v>0</v>
      </c>
      <c r="Q16" s="507">
        <f>'4b. OEB_Adjustment_Input_Sheet'!R16</f>
        <v>0</v>
      </c>
      <c r="R16" s="378">
        <f>'4b. OEB_Adjustment_Input_Sheet'!S16</f>
        <v>0</v>
      </c>
      <c r="S16" s="357"/>
      <c r="T16" s="357"/>
      <c r="U16" s="57"/>
      <c r="V16" s="57"/>
      <c r="W16" s="57"/>
    </row>
    <row r="17" spans="2:23" ht="15">
      <c r="B17" s="373">
        <v>6</v>
      </c>
      <c r="C17" s="224" t="s">
        <v>123</v>
      </c>
      <c r="D17" s="377">
        <f>'4b. OEB_Adjustment_Input_Sheet'!E17</f>
        <v>0</v>
      </c>
      <c r="E17" s="507">
        <f>'4b. OEB_Adjustment_Input_Sheet'!F17</f>
        <v>0</v>
      </c>
      <c r="F17" s="378">
        <f>'4b. OEB_Adjustment_Input_Sheet'!G17</f>
        <v>0</v>
      </c>
      <c r="G17" s="377">
        <f>'4b. OEB_Adjustment_Input_Sheet'!H17</f>
        <v>0</v>
      </c>
      <c r="H17" s="507">
        <f>'4b. OEB_Adjustment_Input_Sheet'!I17</f>
        <v>0</v>
      </c>
      <c r="I17" s="378">
        <f>'4b. OEB_Adjustment_Input_Sheet'!J17</f>
        <v>0</v>
      </c>
      <c r="J17" s="377">
        <f>'4b. OEB_Adjustment_Input_Sheet'!K17</f>
        <v>0</v>
      </c>
      <c r="K17" s="507">
        <f>'4b. OEB_Adjustment_Input_Sheet'!L17</f>
        <v>0</v>
      </c>
      <c r="L17" s="378">
        <f>'4b. OEB_Adjustment_Input_Sheet'!M17</f>
        <v>0</v>
      </c>
      <c r="M17" s="377">
        <f>'4b. OEB_Adjustment_Input_Sheet'!N17</f>
        <v>0</v>
      </c>
      <c r="N17" s="507">
        <f>'4b. OEB_Adjustment_Input_Sheet'!O17</f>
        <v>0</v>
      </c>
      <c r="O17" s="378">
        <f>'4b. OEB_Adjustment_Input_Sheet'!P17</f>
        <v>0</v>
      </c>
      <c r="P17" s="377">
        <f>'4b. OEB_Adjustment_Input_Sheet'!Q17</f>
        <v>0</v>
      </c>
      <c r="Q17" s="507">
        <f>'4b. OEB_Adjustment_Input_Sheet'!R17</f>
        <v>0</v>
      </c>
      <c r="R17" s="378">
        <f>'4b. OEB_Adjustment_Input_Sheet'!S17</f>
        <v>0</v>
      </c>
      <c r="S17" s="357"/>
      <c r="T17" s="357"/>
      <c r="U17" s="57"/>
      <c r="V17" s="57"/>
      <c r="W17" s="57"/>
    </row>
    <row r="18" spans="2:23" ht="15">
      <c r="B18" s="373">
        <v>7</v>
      </c>
      <c r="C18" s="224" t="s">
        <v>124</v>
      </c>
      <c r="D18" s="377">
        <f>'4b. OEB_Adjustment_Input_Sheet'!E18</f>
        <v>1.2586587673050076</v>
      </c>
      <c r="E18" s="507">
        <f>'4b. OEB_Adjustment_Input_Sheet'!F18</f>
        <v>0</v>
      </c>
      <c r="F18" s="378">
        <f>'4b. OEB_Adjustment_Input_Sheet'!G18</f>
        <v>1.2586587673050076</v>
      </c>
      <c r="G18" s="377">
        <f>'4b. OEB_Adjustment_Input_Sheet'!H18</f>
        <v>1.2586587673050076</v>
      </c>
      <c r="H18" s="507">
        <f>'4b. OEB_Adjustment_Input_Sheet'!I18</f>
        <v>0</v>
      </c>
      <c r="I18" s="378">
        <f>'4b. OEB_Adjustment_Input_Sheet'!J18</f>
        <v>1.2586587673050076</v>
      </c>
      <c r="J18" s="377">
        <f>'4b. OEB_Adjustment_Input_Sheet'!K18</f>
        <v>1.2586587673050076</v>
      </c>
      <c r="K18" s="507">
        <f>'4b. OEB_Adjustment_Input_Sheet'!L18</f>
        <v>0</v>
      </c>
      <c r="L18" s="378">
        <f>'4b. OEB_Adjustment_Input_Sheet'!M18</f>
        <v>1.2586587673050076</v>
      </c>
      <c r="M18" s="377">
        <f>'4b. OEB_Adjustment_Input_Sheet'!N18</f>
        <v>0</v>
      </c>
      <c r="N18" s="507">
        <f>'4b. OEB_Adjustment_Input_Sheet'!O18</f>
        <v>0</v>
      </c>
      <c r="O18" s="378">
        <f>'4b. OEB_Adjustment_Input_Sheet'!P18</f>
        <v>0</v>
      </c>
      <c r="P18" s="377">
        <f>'4b. OEB_Adjustment_Input_Sheet'!Q18</f>
        <v>0</v>
      </c>
      <c r="Q18" s="507">
        <f>'4b. OEB_Adjustment_Input_Sheet'!R18</f>
        <v>0</v>
      </c>
      <c r="R18" s="378">
        <f>'4b. OEB_Adjustment_Input_Sheet'!S18</f>
        <v>0</v>
      </c>
      <c r="S18" s="357"/>
      <c r="T18" s="357"/>
      <c r="U18" s="57"/>
      <c r="V18" s="57"/>
      <c r="W18" s="57"/>
    </row>
    <row r="19" spans="2:23" ht="15">
      <c r="B19" s="373">
        <v>8</v>
      </c>
      <c r="C19" s="224" t="s">
        <v>125</v>
      </c>
      <c r="D19" s="377">
        <f>'4b. OEB_Adjustment_Input_Sheet'!E19</f>
        <v>1.0502686788579121</v>
      </c>
      <c r="E19" s="507">
        <f>'4b. OEB_Adjustment_Input_Sheet'!F19</f>
        <v>0</v>
      </c>
      <c r="F19" s="378">
        <f>'4b. OEB_Adjustment_Input_Sheet'!G19</f>
        <v>1.0502686788579121</v>
      </c>
      <c r="G19" s="377">
        <f>'4b. OEB_Adjustment_Input_Sheet'!H19</f>
        <v>1.0502686788579121</v>
      </c>
      <c r="H19" s="507">
        <f>'4b. OEB_Adjustment_Input_Sheet'!I19</f>
        <v>0</v>
      </c>
      <c r="I19" s="378">
        <f>'4b. OEB_Adjustment_Input_Sheet'!J19</f>
        <v>1.0502686788579121</v>
      </c>
      <c r="J19" s="377">
        <f>'4b. OEB_Adjustment_Input_Sheet'!K19</f>
        <v>1.0502686788579121</v>
      </c>
      <c r="K19" s="507">
        <f>'4b. OEB_Adjustment_Input_Sheet'!L19</f>
        <v>0</v>
      </c>
      <c r="L19" s="378">
        <f>'4b. OEB_Adjustment_Input_Sheet'!M19</f>
        <v>1.0502686788579121</v>
      </c>
      <c r="M19" s="377">
        <f>'4b. OEB_Adjustment_Input_Sheet'!N19</f>
        <v>0</v>
      </c>
      <c r="N19" s="507">
        <f>'4b. OEB_Adjustment_Input_Sheet'!O19</f>
        <v>0</v>
      </c>
      <c r="O19" s="378">
        <f>'4b. OEB_Adjustment_Input_Sheet'!P19</f>
        <v>0</v>
      </c>
      <c r="P19" s="377">
        <f>'4b. OEB_Adjustment_Input_Sheet'!Q19</f>
        <v>0</v>
      </c>
      <c r="Q19" s="507">
        <f>'4b. OEB_Adjustment_Input_Sheet'!R19</f>
        <v>0</v>
      </c>
      <c r="R19" s="378">
        <f>'4b. OEB_Adjustment_Input_Sheet'!S19</f>
        <v>0</v>
      </c>
      <c r="S19" s="357"/>
      <c r="T19" s="357"/>
      <c r="U19" s="57"/>
      <c r="V19" s="57"/>
      <c r="W19" s="57"/>
    </row>
    <row r="20" spans="2:23" ht="15">
      <c r="B20" s="373">
        <v>9</v>
      </c>
      <c r="C20" s="224" t="s">
        <v>126</v>
      </c>
      <c r="D20" s="377">
        <f>'4b. OEB_Adjustment_Input_Sheet'!E20</f>
        <v>0</v>
      </c>
      <c r="E20" s="507">
        <f>'4b. OEB_Adjustment_Input_Sheet'!F20</f>
        <v>0</v>
      </c>
      <c r="F20" s="378">
        <f>'4b. OEB_Adjustment_Input_Sheet'!G20</f>
        <v>0</v>
      </c>
      <c r="G20" s="377">
        <f>'4b. OEB_Adjustment_Input_Sheet'!H20</f>
        <v>0</v>
      </c>
      <c r="H20" s="507">
        <f>'4b. OEB_Adjustment_Input_Sheet'!I20</f>
        <v>0</v>
      </c>
      <c r="I20" s="378">
        <f>'4b. OEB_Adjustment_Input_Sheet'!J20</f>
        <v>0</v>
      </c>
      <c r="J20" s="377">
        <f>'4b. OEB_Adjustment_Input_Sheet'!K20</f>
        <v>0</v>
      </c>
      <c r="K20" s="507">
        <f>'4b. OEB_Adjustment_Input_Sheet'!L20</f>
        <v>0</v>
      </c>
      <c r="L20" s="378">
        <f>'4b. OEB_Adjustment_Input_Sheet'!M20</f>
        <v>0</v>
      </c>
      <c r="M20" s="377">
        <f>'4b. OEB_Adjustment_Input_Sheet'!N20</f>
        <v>0</v>
      </c>
      <c r="N20" s="507">
        <f>'4b. OEB_Adjustment_Input_Sheet'!O20</f>
        <v>0</v>
      </c>
      <c r="O20" s="378">
        <f>'4b. OEB_Adjustment_Input_Sheet'!P20</f>
        <v>0</v>
      </c>
      <c r="P20" s="377">
        <f>'4b. OEB_Adjustment_Input_Sheet'!Q20</f>
        <v>0</v>
      </c>
      <c r="Q20" s="507">
        <f>'4b. OEB_Adjustment_Input_Sheet'!R20</f>
        <v>0</v>
      </c>
      <c r="R20" s="378">
        <f>'4b. OEB_Adjustment_Input_Sheet'!S20</f>
        <v>0</v>
      </c>
      <c r="S20" s="357"/>
      <c r="T20" s="357"/>
      <c r="U20" s="57"/>
      <c r="V20" s="57"/>
      <c r="W20" s="57"/>
    </row>
    <row r="21" spans="2:23" ht="30">
      <c r="B21" s="373">
        <v>10</v>
      </c>
      <c r="C21" s="224" t="s">
        <v>127</v>
      </c>
      <c r="D21" s="377">
        <f>'4b. OEB_Adjustment_Input_Sheet'!E21</f>
        <v>8.2562541568954106</v>
      </c>
      <c r="E21" s="507">
        <f>'4b. OEB_Adjustment_Input_Sheet'!F21</f>
        <v>0</v>
      </c>
      <c r="F21" s="378">
        <f>'4b. OEB_Adjustment_Input_Sheet'!G21</f>
        <v>8.2562541568954106</v>
      </c>
      <c r="G21" s="377">
        <f>'4b. OEB_Adjustment_Input_Sheet'!H21</f>
        <v>8.2562541568954106</v>
      </c>
      <c r="H21" s="507">
        <f>'4b. OEB_Adjustment_Input_Sheet'!I21</f>
        <v>0</v>
      </c>
      <c r="I21" s="378">
        <f>'4b. OEB_Adjustment_Input_Sheet'!J21</f>
        <v>8.2562541568954106</v>
      </c>
      <c r="J21" s="377">
        <f>'4b. OEB_Adjustment_Input_Sheet'!K21</f>
        <v>8.2562541568954106</v>
      </c>
      <c r="K21" s="507">
        <f>'4b. OEB_Adjustment_Input_Sheet'!L21</f>
        <v>0</v>
      </c>
      <c r="L21" s="378">
        <f>'4b. OEB_Adjustment_Input_Sheet'!M21</f>
        <v>8.2562541568954106</v>
      </c>
      <c r="M21" s="377">
        <f>'4b. OEB_Adjustment_Input_Sheet'!N21</f>
        <v>8.2562541568954106</v>
      </c>
      <c r="N21" s="507">
        <f>'4b. OEB_Adjustment_Input_Sheet'!O21</f>
        <v>0</v>
      </c>
      <c r="O21" s="378">
        <f>'4b. OEB_Adjustment_Input_Sheet'!P21</f>
        <v>8.2562541568954106</v>
      </c>
      <c r="P21" s="377">
        <f>'4b. OEB_Adjustment_Input_Sheet'!Q21</f>
        <v>8.2562541568954106</v>
      </c>
      <c r="Q21" s="507">
        <f>'4b. OEB_Adjustment_Input_Sheet'!R21</f>
        <v>0</v>
      </c>
      <c r="R21" s="378">
        <f>'4b. OEB_Adjustment_Input_Sheet'!S21</f>
        <v>8.2562541568954106</v>
      </c>
      <c r="S21" s="357"/>
      <c r="T21" s="357"/>
      <c r="U21" s="57"/>
      <c r="V21" s="57"/>
      <c r="W21" s="57"/>
    </row>
    <row r="22" spans="2:23" ht="45">
      <c r="B22" s="373">
        <v>11</v>
      </c>
      <c r="C22" s="224" t="s">
        <v>128</v>
      </c>
      <c r="D22" s="377">
        <f>'4b. OEB_Adjustment_Input_Sheet'!E22</f>
        <v>6.9883765608203339</v>
      </c>
      <c r="E22" s="507">
        <f>'4b. OEB_Adjustment_Input_Sheet'!F22</f>
        <v>0</v>
      </c>
      <c r="F22" s="378">
        <f>'4b. OEB_Adjustment_Input_Sheet'!G22</f>
        <v>6.9883765608203339</v>
      </c>
      <c r="G22" s="377">
        <f>'4b. OEB_Adjustment_Input_Sheet'!H22</f>
        <v>6.9883765608203339</v>
      </c>
      <c r="H22" s="507">
        <f>'4b. OEB_Adjustment_Input_Sheet'!I22</f>
        <v>0</v>
      </c>
      <c r="I22" s="378">
        <f>'4b. OEB_Adjustment_Input_Sheet'!J22</f>
        <v>6.9883765608203339</v>
      </c>
      <c r="J22" s="377">
        <f>'4b. OEB_Adjustment_Input_Sheet'!K22</f>
        <v>6.9883765608203339</v>
      </c>
      <c r="K22" s="507">
        <f>'4b. OEB_Adjustment_Input_Sheet'!L22</f>
        <v>0</v>
      </c>
      <c r="L22" s="378">
        <f>'4b. OEB_Adjustment_Input_Sheet'!M22</f>
        <v>6.9883765608203339</v>
      </c>
      <c r="M22" s="377">
        <f>'4b. OEB_Adjustment_Input_Sheet'!N22</f>
        <v>0</v>
      </c>
      <c r="N22" s="507">
        <f>'4b. OEB_Adjustment_Input_Sheet'!O22</f>
        <v>0</v>
      </c>
      <c r="O22" s="378">
        <f>'4b. OEB_Adjustment_Input_Sheet'!P22</f>
        <v>0</v>
      </c>
      <c r="P22" s="377">
        <f>'4b. OEB_Adjustment_Input_Sheet'!Q22</f>
        <v>0</v>
      </c>
      <c r="Q22" s="507">
        <f>'4b. OEB_Adjustment_Input_Sheet'!R22</f>
        <v>0</v>
      </c>
      <c r="R22" s="378">
        <f>'4b. OEB_Adjustment_Input_Sheet'!S22</f>
        <v>0</v>
      </c>
      <c r="S22" s="357"/>
      <c r="T22" s="357"/>
      <c r="U22" s="57"/>
      <c r="V22" s="57"/>
      <c r="W22" s="57"/>
    </row>
    <row r="23" spans="2:23" ht="30">
      <c r="B23" s="373">
        <v>12</v>
      </c>
      <c r="C23" s="224" t="s">
        <v>129</v>
      </c>
      <c r="D23" s="377">
        <f>'4b. OEB_Adjustment_Input_Sheet'!E23</f>
        <v>8.8274050273352174</v>
      </c>
      <c r="E23" s="507">
        <f>'4b. OEB_Adjustment_Input_Sheet'!F23</f>
        <v>0</v>
      </c>
      <c r="F23" s="378">
        <f>'4b. OEB_Adjustment_Input_Sheet'!G23</f>
        <v>8.8274050273352174</v>
      </c>
      <c r="G23" s="377">
        <f>'4b. OEB_Adjustment_Input_Sheet'!H23</f>
        <v>8.8274050273352174</v>
      </c>
      <c r="H23" s="507">
        <f>'4b. OEB_Adjustment_Input_Sheet'!I23</f>
        <v>0</v>
      </c>
      <c r="I23" s="378">
        <f>'4b. OEB_Adjustment_Input_Sheet'!J23</f>
        <v>8.8274050273352174</v>
      </c>
      <c r="J23" s="377">
        <f>'4b. OEB_Adjustment_Input_Sheet'!K23</f>
        <v>8.8274050273352174</v>
      </c>
      <c r="K23" s="507">
        <f>'4b. OEB_Adjustment_Input_Sheet'!L23</f>
        <v>0</v>
      </c>
      <c r="L23" s="378">
        <f>'4b. OEB_Adjustment_Input_Sheet'!M23</f>
        <v>8.8274050273352174</v>
      </c>
      <c r="M23" s="377">
        <f>'4b. OEB_Adjustment_Input_Sheet'!N23</f>
        <v>8.8274050273352174</v>
      </c>
      <c r="N23" s="507">
        <f>'4b. OEB_Adjustment_Input_Sheet'!O23</f>
        <v>0</v>
      </c>
      <c r="O23" s="378">
        <f>'4b. OEB_Adjustment_Input_Sheet'!P23</f>
        <v>8.8274050273352174</v>
      </c>
      <c r="P23" s="377">
        <f>'4b. OEB_Adjustment_Input_Sheet'!Q23</f>
        <v>8.8274050273352174</v>
      </c>
      <c r="Q23" s="507">
        <f>'4b. OEB_Adjustment_Input_Sheet'!R23</f>
        <v>0</v>
      </c>
      <c r="R23" s="378">
        <f>'4b. OEB_Adjustment_Input_Sheet'!S23</f>
        <v>8.8274050273352174</v>
      </c>
      <c r="S23" s="357"/>
      <c r="T23" s="357"/>
      <c r="U23" s="57"/>
      <c r="V23" s="57"/>
      <c r="W23" s="57"/>
    </row>
    <row r="24" spans="2:23" ht="15">
      <c r="B24" s="373">
        <v>13</v>
      </c>
      <c r="C24" s="224" t="s">
        <v>130</v>
      </c>
      <c r="D24" s="377">
        <f>'4b. OEB_Adjustment_Input_Sheet'!E24</f>
        <v>-12.851397396511906</v>
      </c>
      <c r="E24" s="507">
        <f>'4b. OEB_Adjustment_Input_Sheet'!F24</f>
        <v>0</v>
      </c>
      <c r="F24" s="378">
        <f>'4b. OEB_Adjustment_Input_Sheet'!G24</f>
        <v>-12.851397396511906</v>
      </c>
      <c r="G24" s="377">
        <f>'4b. OEB_Adjustment_Input_Sheet'!H24</f>
        <v>-12.851397396511906</v>
      </c>
      <c r="H24" s="507">
        <f>'4b. OEB_Adjustment_Input_Sheet'!I24</f>
        <v>0</v>
      </c>
      <c r="I24" s="378">
        <f>'4b. OEB_Adjustment_Input_Sheet'!J24</f>
        <v>-12.851397396511906</v>
      </c>
      <c r="J24" s="377">
        <f>'4b. OEB_Adjustment_Input_Sheet'!K24</f>
        <v>-12.851397396511906</v>
      </c>
      <c r="K24" s="507">
        <f>'4b. OEB_Adjustment_Input_Sheet'!L24</f>
        <v>0</v>
      </c>
      <c r="L24" s="378">
        <f>'4b. OEB_Adjustment_Input_Sheet'!M24</f>
        <v>-12.851397396511906</v>
      </c>
      <c r="M24" s="377">
        <f>'4b. OEB_Adjustment_Input_Sheet'!N24</f>
        <v>0</v>
      </c>
      <c r="N24" s="507">
        <f>'4b. OEB_Adjustment_Input_Sheet'!O24</f>
        <v>0</v>
      </c>
      <c r="O24" s="378">
        <f>'4b. OEB_Adjustment_Input_Sheet'!P24</f>
        <v>0</v>
      </c>
      <c r="P24" s="377">
        <f>'4b. OEB_Adjustment_Input_Sheet'!Q24</f>
        <v>0</v>
      </c>
      <c r="Q24" s="507">
        <f>'4b. OEB_Adjustment_Input_Sheet'!R24</f>
        <v>0</v>
      </c>
      <c r="R24" s="378">
        <f>'4b. OEB_Adjustment_Input_Sheet'!S24</f>
        <v>0</v>
      </c>
      <c r="S24" s="357"/>
      <c r="T24" s="357"/>
      <c r="U24" s="57"/>
      <c r="V24" s="57"/>
      <c r="W24" s="57"/>
    </row>
    <row r="25" spans="2:23" ht="30">
      <c r="B25" s="373">
        <v>14</v>
      </c>
      <c r="C25" s="224" t="s">
        <v>131</v>
      </c>
      <c r="D25" s="377">
        <f>'4b. OEB_Adjustment_Input_Sheet'!E25</f>
        <v>-3.217191323594245E-2</v>
      </c>
      <c r="E25" s="507">
        <f>'4b. OEB_Adjustment_Input_Sheet'!F25</f>
        <v>0</v>
      </c>
      <c r="F25" s="378">
        <f>'4b. OEB_Adjustment_Input_Sheet'!G25</f>
        <v>-3.217191323594245E-2</v>
      </c>
      <c r="G25" s="377">
        <f>'4b. OEB_Adjustment_Input_Sheet'!H25</f>
        <v>-3.217191323594245E-2</v>
      </c>
      <c r="H25" s="507">
        <f>'4b. OEB_Adjustment_Input_Sheet'!I25</f>
        <v>0</v>
      </c>
      <c r="I25" s="378">
        <f>'4b. OEB_Adjustment_Input_Sheet'!J25</f>
        <v>-3.217191323594245E-2</v>
      </c>
      <c r="J25" s="377">
        <f>'4b. OEB_Adjustment_Input_Sheet'!K25</f>
        <v>-3.217191323594245E-2</v>
      </c>
      <c r="K25" s="507">
        <f>'4b. OEB_Adjustment_Input_Sheet'!L25</f>
        <v>0</v>
      </c>
      <c r="L25" s="378">
        <f>'4b. OEB_Adjustment_Input_Sheet'!M25</f>
        <v>-3.217191323594245E-2</v>
      </c>
      <c r="M25" s="377">
        <f>'4b. OEB_Adjustment_Input_Sheet'!N25</f>
        <v>0</v>
      </c>
      <c r="N25" s="507">
        <f>'4b. OEB_Adjustment_Input_Sheet'!O25</f>
        <v>0</v>
      </c>
      <c r="O25" s="378">
        <f>'4b. OEB_Adjustment_Input_Sheet'!P25</f>
        <v>0</v>
      </c>
      <c r="P25" s="377">
        <f>'4b. OEB_Adjustment_Input_Sheet'!Q25</f>
        <v>0</v>
      </c>
      <c r="Q25" s="507">
        <f>'4b. OEB_Adjustment_Input_Sheet'!R25</f>
        <v>0</v>
      </c>
      <c r="R25" s="378">
        <f>'4b. OEB_Adjustment_Input_Sheet'!S25</f>
        <v>0</v>
      </c>
      <c r="S25" s="357"/>
      <c r="T25" s="357"/>
      <c r="U25" s="57"/>
      <c r="V25" s="57"/>
      <c r="W25" s="57"/>
    </row>
    <row r="26" spans="2:23" ht="15">
      <c r="B26" s="373">
        <v>15</v>
      </c>
      <c r="C26" s="374" t="s">
        <v>132</v>
      </c>
      <c r="D26" s="382">
        <f>'4b. OEB_Adjustment_Input_Sheet'!E26</f>
        <v>1.1307633751059516</v>
      </c>
      <c r="E26" s="508">
        <f>'4b. OEB_Adjustment_Input_Sheet'!F26</f>
        <v>0</v>
      </c>
      <c r="F26" s="383">
        <f>'4b. OEB_Adjustment_Input_Sheet'!G26</f>
        <v>1.1307633751059516</v>
      </c>
      <c r="G26" s="382">
        <f>'4b. OEB_Adjustment_Input_Sheet'!H26</f>
        <v>1.1307633751059516</v>
      </c>
      <c r="H26" s="508">
        <f>'4b. OEB_Adjustment_Input_Sheet'!I26</f>
        <v>0</v>
      </c>
      <c r="I26" s="383">
        <f>'4b. OEB_Adjustment_Input_Sheet'!J26</f>
        <v>1.1307633751059516</v>
      </c>
      <c r="J26" s="382">
        <f>'4b. OEB_Adjustment_Input_Sheet'!K26</f>
        <v>1.1307633751059516</v>
      </c>
      <c r="K26" s="508">
        <f>'4b. OEB_Adjustment_Input_Sheet'!L26</f>
        <v>0</v>
      </c>
      <c r="L26" s="383">
        <f>'4b. OEB_Adjustment_Input_Sheet'!M26</f>
        <v>1.1307633751059516</v>
      </c>
      <c r="M26" s="382">
        <f>'4b. OEB_Adjustment_Input_Sheet'!N26</f>
        <v>0</v>
      </c>
      <c r="N26" s="508">
        <f>'4b. OEB_Adjustment_Input_Sheet'!O26</f>
        <v>0</v>
      </c>
      <c r="O26" s="383">
        <f>'4b. OEB_Adjustment_Input_Sheet'!P26</f>
        <v>0</v>
      </c>
      <c r="P26" s="382">
        <f>'4b. OEB_Adjustment_Input_Sheet'!Q26</f>
        <v>0</v>
      </c>
      <c r="Q26" s="508">
        <f>'4b. OEB_Adjustment_Input_Sheet'!R26</f>
        <v>0</v>
      </c>
      <c r="R26" s="383">
        <f>'4b. OEB_Adjustment_Input_Sheet'!S26</f>
        <v>0</v>
      </c>
      <c r="S26" s="357"/>
      <c r="T26" s="357"/>
      <c r="U26" s="57"/>
      <c r="V26" s="57"/>
      <c r="W26" s="57"/>
    </row>
    <row r="27" spans="2:23" ht="15.6">
      <c r="B27" s="373">
        <v>16</v>
      </c>
      <c r="C27" s="364" t="s">
        <v>73</v>
      </c>
      <c r="D27" s="379">
        <f>'4b. OEB_Adjustment_Input_Sheet'!E27</f>
        <v>35.710805809912003</v>
      </c>
      <c r="E27" s="380">
        <f>'4b. OEB_Adjustment_Input_Sheet'!F27</f>
        <v>0</v>
      </c>
      <c r="F27" s="381">
        <f>'4b. OEB_Adjustment_Input_Sheet'!G27</f>
        <v>35.710805809912003</v>
      </c>
      <c r="G27" s="379">
        <f>'4b. OEB_Adjustment_Input_Sheet'!H27</f>
        <v>35.710805809912003</v>
      </c>
      <c r="H27" s="380">
        <f>'4b. OEB_Adjustment_Input_Sheet'!I27</f>
        <v>0</v>
      </c>
      <c r="I27" s="381">
        <f>'4b. OEB_Adjustment_Input_Sheet'!J27</f>
        <v>35.710805809912003</v>
      </c>
      <c r="J27" s="379">
        <f>'4b. OEB_Adjustment_Input_Sheet'!K27</f>
        <v>35.710805809912003</v>
      </c>
      <c r="K27" s="380">
        <f>'4b. OEB_Adjustment_Input_Sheet'!L27</f>
        <v>0</v>
      </c>
      <c r="L27" s="381">
        <f>'4b. OEB_Adjustment_Input_Sheet'!M27</f>
        <v>35.710805809912003</v>
      </c>
      <c r="M27" s="379">
        <f>'4b. OEB_Adjustment_Input_Sheet'!N27</f>
        <v>17.083659184230626</v>
      </c>
      <c r="N27" s="380">
        <f>'4b. OEB_Adjustment_Input_Sheet'!O27</f>
        <v>0</v>
      </c>
      <c r="O27" s="381">
        <f>'4b. OEB_Adjustment_Input_Sheet'!P27</f>
        <v>17.083659184230626</v>
      </c>
      <c r="P27" s="379">
        <f>'4b. OEB_Adjustment_Input_Sheet'!Q27</f>
        <v>17.083659184230626</v>
      </c>
      <c r="Q27" s="380">
        <f>'4b. OEB_Adjustment_Input_Sheet'!R27</f>
        <v>0</v>
      </c>
      <c r="R27" s="381">
        <f>'4b. OEB_Adjustment_Input_Sheet'!S27</f>
        <v>17.083659184230626</v>
      </c>
      <c r="S27" s="357"/>
      <c r="T27" s="357"/>
      <c r="U27" s="57"/>
      <c r="V27" s="57"/>
      <c r="W27" s="57"/>
    </row>
    <row r="28" spans="2:23" ht="30">
      <c r="B28" s="373">
        <v>17</v>
      </c>
      <c r="C28" s="363" t="s">
        <v>133</v>
      </c>
      <c r="D28" s="377">
        <f>'4b. OEB_Adjustment_Input_Sheet'!E28</f>
        <v>2.7520847189651363</v>
      </c>
      <c r="E28" s="507">
        <f>'4b. OEB_Adjustment_Input_Sheet'!F28</f>
        <v>0</v>
      </c>
      <c r="F28" s="378">
        <f>'4b. OEB_Adjustment_Input_Sheet'!G28</f>
        <v>2.7520847189651363</v>
      </c>
      <c r="G28" s="377">
        <f>'4b. OEB_Adjustment_Input_Sheet'!H28</f>
        <v>2.7520847189651363</v>
      </c>
      <c r="H28" s="507">
        <f>'4b. OEB_Adjustment_Input_Sheet'!I28</f>
        <v>0</v>
      </c>
      <c r="I28" s="378">
        <f>'4b. OEB_Adjustment_Input_Sheet'!J28</f>
        <v>2.7520847189651363</v>
      </c>
      <c r="J28" s="377">
        <f>'4b. OEB_Adjustment_Input_Sheet'!K28</f>
        <v>2.7520847189651363</v>
      </c>
      <c r="K28" s="507">
        <f>'4b. OEB_Adjustment_Input_Sheet'!L28</f>
        <v>0</v>
      </c>
      <c r="L28" s="378">
        <f>'4b. OEB_Adjustment_Input_Sheet'!M28</f>
        <v>2.7520847189651363</v>
      </c>
      <c r="M28" s="377">
        <f>'4b. OEB_Adjustment_Input_Sheet'!N28</f>
        <v>2.7520847189651363</v>
      </c>
      <c r="N28" s="507">
        <f>'4b. OEB_Adjustment_Input_Sheet'!O28</f>
        <v>0</v>
      </c>
      <c r="O28" s="378">
        <f>'4b. OEB_Adjustment_Input_Sheet'!P28</f>
        <v>2.7520847189651363</v>
      </c>
      <c r="P28" s="377">
        <f>'4b. OEB_Adjustment_Input_Sheet'!Q28</f>
        <v>2.7520847189651363</v>
      </c>
      <c r="Q28" s="507">
        <f>'4b. OEB_Adjustment_Input_Sheet'!R28</f>
        <v>0</v>
      </c>
      <c r="R28" s="378">
        <f>'4b. OEB_Adjustment_Input_Sheet'!S28</f>
        <v>2.7520847189651363</v>
      </c>
      <c r="S28" s="357"/>
      <c r="T28" s="357"/>
      <c r="U28" s="57"/>
      <c r="V28" s="57"/>
      <c r="W28" s="57"/>
    </row>
    <row r="29" spans="2:23" ht="30">
      <c r="B29" s="373">
        <v>18</v>
      </c>
      <c r="C29" s="363" t="s">
        <v>134</v>
      </c>
      <c r="D29" s="377">
        <f>'4b. OEB_Adjustment_Input_Sheet'!E29</f>
        <v>2.329458853606778</v>
      </c>
      <c r="E29" s="507">
        <f>'4b. OEB_Adjustment_Input_Sheet'!F29</f>
        <v>0</v>
      </c>
      <c r="F29" s="378">
        <f>'4b. OEB_Adjustment_Input_Sheet'!G29</f>
        <v>2.329458853606778</v>
      </c>
      <c r="G29" s="377">
        <f>'4b. OEB_Adjustment_Input_Sheet'!H29</f>
        <v>2.329458853606778</v>
      </c>
      <c r="H29" s="507">
        <f>'4b. OEB_Adjustment_Input_Sheet'!I29</f>
        <v>0</v>
      </c>
      <c r="I29" s="378">
        <f>'4b. OEB_Adjustment_Input_Sheet'!J29</f>
        <v>2.329458853606778</v>
      </c>
      <c r="J29" s="377">
        <f>'4b. OEB_Adjustment_Input_Sheet'!K29</f>
        <v>2.329458853606778</v>
      </c>
      <c r="K29" s="507">
        <f>'4b. OEB_Adjustment_Input_Sheet'!L29</f>
        <v>0</v>
      </c>
      <c r="L29" s="378">
        <f>'4b. OEB_Adjustment_Input_Sheet'!M29</f>
        <v>2.329458853606778</v>
      </c>
      <c r="M29" s="377">
        <f>'4b. OEB_Adjustment_Input_Sheet'!N29</f>
        <v>0</v>
      </c>
      <c r="N29" s="507">
        <f>'4b. OEB_Adjustment_Input_Sheet'!O29</f>
        <v>0</v>
      </c>
      <c r="O29" s="378">
        <f>'4b. OEB_Adjustment_Input_Sheet'!P29</f>
        <v>0</v>
      </c>
      <c r="P29" s="377">
        <f>'4b. OEB_Adjustment_Input_Sheet'!Q29</f>
        <v>0</v>
      </c>
      <c r="Q29" s="507">
        <f>'4b. OEB_Adjustment_Input_Sheet'!R29</f>
        <v>0</v>
      </c>
      <c r="R29" s="378">
        <f>'4b. OEB_Adjustment_Input_Sheet'!S29</f>
        <v>0</v>
      </c>
      <c r="S29" s="357"/>
      <c r="T29" s="357"/>
      <c r="U29" s="57"/>
      <c r="V29" s="57"/>
      <c r="W29" s="57"/>
    </row>
    <row r="30" spans="2:23" ht="30">
      <c r="B30" s="373">
        <v>19</v>
      </c>
      <c r="C30" s="363" t="s">
        <v>135</v>
      </c>
      <c r="D30" s="377">
        <f>'4b. OEB_Adjustment_Input_Sheet'!E30</f>
        <v>2.9424683424450726</v>
      </c>
      <c r="E30" s="507">
        <f>'4b. OEB_Adjustment_Input_Sheet'!F30</f>
        <v>0</v>
      </c>
      <c r="F30" s="378">
        <f>'4b. OEB_Adjustment_Input_Sheet'!G30</f>
        <v>2.9424683424450726</v>
      </c>
      <c r="G30" s="377">
        <f>'4b. OEB_Adjustment_Input_Sheet'!H30</f>
        <v>2.9424683424450726</v>
      </c>
      <c r="H30" s="507">
        <f>'4b. OEB_Adjustment_Input_Sheet'!I30</f>
        <v>0</v>
      </c>
      <c r="I30" s="378">
        <f>'4b. OEB_Adjustment_Input_Sheet'!J30</f>
        <v>2.9424683424450726</v>
      </c>
      <c r="J30" s="377">
        <f>'4b. OEB_Adjustment_Input_Sheet'!K30</f>
        <v>2.9424683424450726</v>
      </c>
      <c r="K30" s="507">
        <f>'4b. OEB_Adjustment_Input_Sheet'!L30</f>
        <v>0</v>
      </c>
      <c r="L30" s="378">
        <f>'4b. OEB_Adjustment_Input_Sheet'!M30</f>
        <v>2.9424683424450726</v>
      </c>
      <c r="M30" s="377">
        <f>'4b. OEB_Adjustment_Input_Sheet'!N30</f>
        <v>2.9424683424450726</v>
      </c>
      <c r="N30" s="507">
        <f>'4b. OEB_Adjustment_Input_Sheet'!O30</f>
        <v>0</v>
      </c>
      <c r="O30" s="378">
        <f>'4b. OEB_Adjustment_Input_Sheet'!P30</f>
        <v>2.9424683424450726</v>
      </c>
      <c r="P30" s="377">
        <f>'4b. OEB_Adjustment_Input_Sheet'!Q30</f>
        <v>2.9424683424450726</v>
      </c>
      <c r="Q30" s="507">
        <f>'4b. OEB_Adjustment_Input_Sheet'!R30</f>
        <v>0</v>
      </c>
      <c r="R30" s="378">
        <f>'4b. OEB_Adjustment_Input_Sheet'!S30</f>
        <v>2.9424683424450726</v>
      </c>
      <c r="S30" s="357"/>
      <c r="T30" s="357"/>
      <c r="U30" s="57"/>
      <c r="V30" s="57"/>
      <c r="W30" s="57"/>
    </row>
    <row r="31" spans="2:23" ht="16.2" thickBot="1">
      <c r="B31" s="44">
        <v>20</v>
      </c>
      <c r="C31" s="14" t="s">
        <v>136</v>
      </c>
      <c r="D31" s="158">
        <f>SUM(D27:D30)</f>
        <v>43.734817724928995</v>
      </c>
      <c r="E31" s="491">
        <f t="shared" ref="E31:R31" si="0">SUM(E27:E30)</f>
        <v>0</v>
      </c>
      <c r="F31" s="159">
        <f t="shared" si="0"/>
        <v>43.734817724928995</v>
      </c>
      <c r="G31" s="158">
        <f t="shared" si="0"/>
        <v>43.734817724928995</v>
      </c>
      <c r="H31" s="491">
        <f t="shared" si="0"/>
        <v>0</v>
      </c>
      <c r="I31" s="159">
        <f t="shared" si="0"/>
        <v>43.734817724928995</v>
      </c>
      <c r="J31" s="158">
        <f t="shared" si="0"/>
        <v>43.734817724928995</v>
      </c>
      <c r="K31" s="491">
        <f t="shared" si="0"/>
        <v>0</v>
      </c>
      <c r="L31" s="159">
        <f t="shared" si="0"/>
        <v>43.734817724928995</v>
      </c>
      <c r="M31" s="158">
        <f t="shared" si="0"/>
        <v>22.778212245640834</v>
      </c>
      <c r="N31" s="491">
        <f t="shared" si="0"/>
        <v>0</v>
      </c>
      <c r="O31" s="159">
        <f t="shared" si="0"/>
        <v>22.778212245640834</v>
      </c>
      <c r="P31" s="158">
        <f t="shared" si="0"/>
        <v>22.778212245640834</v>
      </c>
      <c r="Q31" s="491">
        <f t="shared" si="0"/>
        <v>0</v>
      </c>
      <c r="R31" s="159">
        <f t="shared" si="0"/>
        <v>22.778212245640834</v>
      </c>
      <c r="S31" s="358"/>
      <c r="T31" s="358"/>
      <c r="U31" s="57"/>
      <c r="V31" s="57"/>
      <c r="W31" s="57"/>
    </row>
    <row r="32" spans="2:23" ht="15.6" thickBot="1">
      <c r="B32" s="54"/>
      <c r="C32" s="24"/>
      <c r="D32" s="163"/>
      <c r="E32" s="161"/>
      <c r="F32" s="162"/>
      <c r="G32" s="163"/>
      <c r="H32" s="161"/>
      <c r="I32" s="162"/>
      <c r="J32" s="163"/>
      <c r="K32" s="161"/>
      <c r="L32" s="162"/>
      <c r="M32" s="163"/>
      <c r="N32" s="161"/>
      <c r="O32" s="162"/>
      <c r="P32" s="163"/>
      <c r="Q32" s="161"/>
      <c r="R32" s="162"/>
      <c r="S32" s="161"/>
      <c r="T32" s="161"/>
      <c r="U32" s="57"/>
      <c r="V32" s="57"/>
      <c r="W32" s="57"/>
    </row>
    <row r="33" spans="2:23" ht="16.2" thickBot="1">
      <c r="B33" s="75">
        <v>21</v>
      </c>
      <c r="C33" s="13" t="s">
        <v>239</v>
      </c>
      <c r="D33" s="156">
        <v>32.979999999999997</v>
      </c>
      <c r="E33" s="165"/>
      <c r="F33" s="157">
        <f>D33+E33</f>
        <v>32.979999999999997</v>
      </c>
      <c r="G33" s="156">
        <v>32.979999999999997</v>
      </c>
      <c r="H33" s="165"/>
      <c r="I33" s="157">
        <f>G33+H33</f>
        <v>32.979999999999997</v>
      </c>
      <c r="J33" s="156">
        <v>32.979999999999997</v>
      </c>
      <c r="K33" s="165"/>
      <c r="L33" s="157">
        <f>J33+K33</f>
        <v>32.979999999999997</v>
      </c>
      <c r="M33" s="156">
        <v>32.979999999999997</v>
      </c>
      <c r="N33" s="165"/>
      <c r="O33" s="157">
        <f>M33+N33</f>
        <v>32.979999999999997</v>
      </c>
      <c r="P33" s="156">
        <v>32.979999999999997</v>
      </c>
      <c r="Q33" s="165"/>
      <c r="R33" s="157">
        <f>P33+Q33</f>
        <v>32.979999999999997</v>
      </c>
      <c r="S33" s="358"/>
      <c r="T33" s="358"/>
      <c r="U33" s="57"/>
      <c r="V33" s="57"/>
      <c r="W33" s="57"/>
    </row>
    <row r="34" spans="2:23" ht="15.6" thickBot="1">
      <c r="B34" s="54"/>
      <c r="C34" s="24"/>
      <c r="D34" s="78"/>
      <c r="E34" s="61"/>
      <c r="F34" s="77"/>
      <c r="G34" s="78"/>
      <c r="H34" s="61"/>
      <c r="I34" s="77"/>
      <c r="J34" s="78"/>
      <c r="K34" s="61"/>
      <c r="L34" s="77"/>
      <c r="M34" s="78"/>
      <c r="N34" s="61"/>
      <c r="O34" s="77"/>
      <c r="P34" s="78"/>
      <c r="Q34" s="61"/>
      <c r="R34" s="77"/>
      <c r="S34" s="61"/>
      <c r="T34" s="61"/>
      <c r="U34" s="57"/>
      <c r="V34" s="57"/>
      <c r="W34" s="57"/>
    </row>
    <row r="35" spans="2:23" ht="16.2" thickBot="1">
      <c r="B35" s="83">
        <v>22</v>
      </c>
      <c r="C35" s="84" t="s">
        <v>240</v>
      </c>
      <c r="D35" s="67">
        <f>ROUND(D31/D33,2)</f>
        <v>1.33</v>
      </c>
      <c r="E35" s="165">
        <f>F35-D35</f>
        <v>0</v>
      </c>
      <c r="F35" s="68">
        <f>ROUND(F31/F33,2)</f>
        <v>1.33</v>
      </c>
      <c r="G35" s="67">
        <f>ROUND(G31/G33,2)</f>
        <v>1.33</v>
      </c>
      <c r="H35" s="165">
        <f>I35-G35</f>
        <v>0</v>
      </c>
      <c r="I35" s="68">
        <f>ROUND(I31/I33,2)</f>
        <v>1.33</v>
      </c>
      <c r="J35" s="67">
        <f>ROUND(J31/J33,2)</f>
        <v>1.33</v>
      </c>
      <c r="K35" s="165">
        <f>L35-J35</f>
        <v>0</v>
      </c>
      <c r="L35" s="68">
        <f>ROUND(L31/L33,2)</f>
        <v>1.33</v>
      </c>
      <c r="M35" s="67">
        <f>ROUND(M31/M33,2)</f>
        <v>0.69</v>
      </c>
      <c r="N35" s="165">
        <f>O35-M35</f>
        <v>0</v>
      </c>
      <c r="O35" s="68">
        <f>ROUND(O31/O33,2)</f>
        <v>0.69</v>
      </c>
      <c r="P35" s="67">
        <f>ROUND(P31/P33,2)</f>
        <v>0.69</v>
      </c>
      <c r="Q35" s="165">
        <f>R35-P35</f>
        <v>0</v>
      </c>
      <c r="R35" s="68">
        <f>ROUND(R31/R33,2)</f>
        <v>0.69</v>
      </c>
      <c r="S35" s="359"/>
      <c r="T35" s="359"/>
      <c r="U35" s="57"/>
      <c r="V35" s="57"/>
      <c r="W35" s="57"/>
    </row>
    <row r="36" spans="2:23" ht="15.6" thickBot="1"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57"/>
      <c r="V36" s="57"/>
      <c r="W36" s="57"/>
    </row>
    <row r="37" spans="2:23" ht="15.75" customHeight="1" thickBot="1">
      <c r="B37" s="76"/>
      <c r="C37" s="2"/>
      <c r="D37" s="528" t="s">
        <v>65</v>
      </c>
      <c r="E37" s="529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30"/>
      <c r="S37" s="355"/>
      <c r="T37" s="355"/>
      <c r="U37" s="57"/>
      <c r="V37" s="57"/>
      <c r="W37" s="57"/>
    </row>
    <row r="38" spans="2:23" ht="15.6">
      <c r="B38" s="101"/>
      <c r="C38" s="100"/>
      <c r="D38" s="534" t="s">
        <v>233</v>
      </c>
      <c r="E38" s="526"/>
      <c r="F38" s="527"/>
      <c r="G38" s="534" t="s">
        <v>234</v>
      </c>
      <c r="H38" s="526"/>
      <c r="I38" s="527"/>
      <c r="J38" s="534" t="s">
        <v>235</v>
      </c>
      <c r="K38" s="526"/>
      <c r="L38" s="527"/>
      <c r="M38" s="534" t="s">
        <v>236</v>
      </c>
      <c r="N38" s="526"/>
      <c r="O38" s="527"/>
      <c r="P38" s="534" t="s">
        <v>237</v>
      </c>
      <c r="Q38" s="526"/>
      <c r="R38" s="527"/>
      <c r="S38" s="356"/>
      <c r="T38" s="356"/>
      <c r="U38" s="57"/>
      <c r="V38" s="57"/>
      <c r="W38" s="57"/>
    </row>
    <row r="39" spans="2:23" ht="15.6">
      <c r="B39" s="49" t="s">
        <v>24</v>
      </c>
      <c r="C39" s="171"/>
      <c r="D39" s="206" t="s">
        <v>25</v>
      </c>
      <c r="E39" s="418" t="s">
        <v>26</v>
      </c>
      <c r="F39" s="484" t="s">
        <v>26</v>
      </c>
      <c r="G39" s="206" t="s">
        <v>25</v>
      </c>
      <c r="H39" s="418" t="s">
        <v>26</v>
      </c>
      <c r="I39" s="484" t="s">
        <v>26</v>
      </c>
      <c r="J39" s="206" t="s">
        <v>25</v>
      </c>
      <c r="K39" s="418" t="s">
        <v>26</v>
      </c>
      <c r="L39" s="484" t="s">
        <v>26</v>
      </c>
      <c r="M39" s="206" t="s">
        <v>25</v>
      </c>
      <c r="N39" s="418" t="s">
        <v>26</v>
      </c>
      <c r="O39" s="484" t="s">
        <v>26</v>
      </c>
      <c r="P39" s="206" t="s">
        <v>25</v>
      </c>
      <c r="Q39" s="418" t="s">
        <v>26</v>
      </c>
      <c r="R39" s="484" t="s">
        <v>26</v>
      </c>
      <c r="S39" s="356"/>
      <c r="T39" s="356"/>
      <c r="U39" s="57"/>
      <c r="V39" s="57"/>
      <c r="W39" s="57"/>
    </row>
    <row r="40" spans="2:23" ht="16.2" thickBot="1">
      <c r="B40" s="50" t="s">
        <v>9</v>
      </c>
      <c r="C40" s="172" t="s">
        <v>27</v>
      </c>
      <c r="D40" s="262">
        <f>'4a. OEB_Adjustment_Input_Sheet'!$E$9</f>
        <v>44196</v>
      </c>
      <c r="E40" s="178" t="s">
        <v>29</v>
      </c>
      <c r="F40" s="11" t="s">
        <v>30</v>
      </c>
      <c r="G40" s="262">
        <f>'4a. OEB_Adjustment_Input_Sheet'!$E$9</f>
        <v>44196</v>
      </c>
      <c r="H40" s="178" t="s">
        <v>29</v>
      </c>
      <c r="I40" s="11" t="s">
        <v>30</v>
      </c>
      <c r="J40" s="262">
        <f>'4a. OEB_Adjustment_Input_Sheet'!$E$9</f>
        <v>44196</v>
      </c>
      <c r="K40" s="178" t="s">
        <v>29</v>
      </c>
      <c r="L40" s="11" t="s">
        <v>30</v>
      </c>
      <c r="M40" s="262">
        <f>'4a. OEB_Adjustment_Input_Sheet'!$E$9</f>
        <v>44196</v>
      </c>
      <c r="N40" s="178" t="s">
        <v>29</v>
      </c>
      <c r="O40" s="11" t="s">
        <v>30</v>
      </c>
      <c r="P40" s="262">
        <f>'4a. OEB_Adjustment_Input_Sheet'!$E$9</f>
        <v>44196</v>
      </c>
      <c r="Q40" s="178" t="s">
        <v>29</v>
      </c>
      <c r="R40" s="11" t="s">
        <v>30</v>
      </c>
      <c r="S40" s="356"/>
      <c r="T40" s="356"/>
      <c r="U40" s="57"/>
      <c r="V40" s="57"/>
      <c r="W40" s="57"/>
    </row>
    <row r="41" spans="2:23" ht="15">
      <c r="B41" s="48"/>
      <c r="C41" s="85"/>
      <c r="D41" s="205" t="s">
        <v>31</v>
      </c>
      <c r="E41" s="175" t="s">
        <v>32</v>
      </c>
      <c r="F41" s="176" t="s">
        <v>33</v>
      </c>
      <c r="G41" s="205" t="s">
        <v>34</v>
      </c>
      <c r="H41" s="175" t="s">
        <v>35</v>
      </c>
      <c r="I41" s="176" t="s">
        <v>36</v>
      </c>
      <c r="J41" s="205" t="s">
        <v>37</v>
      </c>
      <c r="K41" s="175" t="s">
        <v>38</v>
      </c>
      <c r="L41" s="176" t="s">
        <v>39</v>
      </c>
      <c r="M41" s="205" t="s">
        <v>40</v>
      </c>
      <c r="N41" s="175" t="s">
        <v>41</v>
      </c>
      <c r="O41" s="176" t="s">
        <v>42</v>
      </c>
      <c r="P41" s="205" t="s">
        <v>43</v>
      </c>
      <c r="Q41" s="175" t="s">
        <v>44</v>
      </c>
      <c r="R41" s="176" t="s">
        <v>45</v>
      </c>
      <c r="S41" s="174"/>
      <c r="T41" s="174"/>
      <c r="U41" s="57"/>
      <c r="V41" s="57"/>
      <c r="W41" s="57"/>
    </row>
    <row r="42" spans="2:23" ht="16.2" thickBot="1">
      <c r="B42" s="64" t="s">
        <v>238</v>
      </c>
      <c r="C42" s="38"/>
      <c r="D42" s="181"/>
      <c r="E42" s="57"/>
      <c r="F42" s="81"/>
      <c r="G42" s="181"/>
      <c r="H42" s="57"/>
      <c r="I42" s="81"/>
      <c r="J42" s="181"/>
      <c r="K42" s="57"/>
      <c r="L42" s="81"/>
      <c r="M42" s="181"/>
      <c r="N42" s="57"/>
      <c r="O42" s="81"/>
      <c r="P42" s="181"/>
      <c r="Q42" s="57"/>
      <c r="R42" s="81"/>
      <c r="S42" s="57"/>
      <c r="T42" s="57"/>
      <c r="U42" s="57"/>
      <c r="V42" s="57"/>
      <c r="W42" s="57"/>
    </row>
    <row r="43" spans="2:23" ht="15">
      <c r="B43" s="44">
        <v>23</v>
      </c>
      <c r="C43" s="223" t="s">
        <v>138</v>
      </c>
      <c r="D43" s="375">
        <f>'4b. OEB_Adjustment_Input_Sheet'!E34</f>
        <v>0</v>
      </c>
      <c r="E43" s="506">
        <f>'4b. OEB_Adjustment_Input_Sheet'!F34</f>
        <v>0</v>
      </c>
      <c r="F43" s="376">
        <f>D43+E43</f>
        <v>0</v>
      </c>
      <c r="G43" s="375">
        <f>'4b. OEB_Adjustment_Input_Sheet'!H34</f>
        <v>0</v>
      </c>
      <c r="H43" s="506">
        <f>'4b. OEB_Adjustment_Input_Sheet'!I34</f>
        <v>0</v>
      </c>
      <c r="I43" s="376">
        <f>G43+H43</f>
        <v>0</v>
      </c>
      <c r="J43" s="375">
        <f>'4b. OEB_Adjustment_Input_Sheet'!K34</f>
        <v>0</v>
      </c>
      <c r="K43" s="506">
        <f>'4b. OEB_Adjustment_Input_Sheet'!L34</f>
        <v>0</v>
      </c>
      <c r="L43" s="376">
        <f>J43+K43</f>
        <v>0</v>
      </c>
      <c r="M43" s="375">
        <f>'4b. OEB_Adjustment_Input_Sheet'!N34</f>
        <v>0</v>
      </c>
      <c r="N43" s="506">
        <f>'4b. OEB_Adjustment_Input_Sheet'!O34</f>
        <v>0</v>
      </c>
      <c r="O43" s="376">
        <f>M43+N43</f>
        <v>0</v>
      </c>
      <c r="P43" s="375">
        <f>'4b. OEB_Adjustment_Input_Sheet'!Q34</f>
        <v>0</v>
      </c>
      <c r="Q43" s="506">
        <f>'4b. OEB_Adjustment_Input_Sheet'!R34</f>
        <v>0</v>
      </c>
      <c r="R43" s="376">
        <f>P43+Q43</f>
        <v>0</v>
      </c>
      <c r="S43" s="357"/>
      <c r="T43" s="357"/>
      <c r="U43" s="57"/>
      <c r="V43" s="57"/>
      <c r="W43" s="57"/>
    </row>
    <row r="44" spans="2:23" ht="15">
      <c r="B44" s="44">
        <v>24</v>
      </c>
      <c r="C44" s="223" t="s">
        <v>140</v>
      </c>
      <c r="D44" s="377">
        <f>'4b. OEB_Adjustment_Input_Sheet'!E35</f>
        <v>0</v>
      </c>
      <c r="E44" s="507">
        <f>'4b. OEB_Adjustment_Input_Sheet'!F35</f>
        <v>0</v>
      </c>
      <c r="F44" s="378">
        <f t="shared" ref="F44:F70" si="1">D44+E44</f>
        <v>0</v>
      </c>
      <c r="G44" s="377">
        <f>'4b. OEB_Adjustment_Input_Sheet'!H35</f>
        <v>0</v>
      </c>
      <c r="H44" s="507">
        <f>'4b. OEB_Adjustment_Input_Sheet'!I35</f>
        <v>0</v>
      </c>
      <c r="I44" s="378">
        <f t="shared" ref="I44:I70" si="2">G44+H44</f>
        <v>0</v>
      </c>
      <c r="J44" s="377">
        <f>'4b. OEB_Adjustment_Input_Sheet'!K35</f>
        <v>0</v>
      </c>
      <c r="K44" s="507">
        <f>'4b. OEB_Adjustment_Input_Sheet'!L35</f>
        <v>0</v>
      </c>
      <c r="L44" s="378">
        <f t="shared" ref="L44:L70" si="3">J44+K44</f>
        <v>0</v>
      </c>
      <c r="M44" s="377">
        <f>'4b. OEB_Adjustment_Input_Sheet'!N35</f>
        <v>0</v>
      </c>
      <c r="N44" s="507">
        <f>'4b. OEB_Adjustment_Input_Sheet'!O35</f>
        <v>0</v>
      </c>
      <c r="O44" s="378">
        <f t="shared" ref="O44:O70" si="4">M44+N44</f>
        <v>0</v>
      </c>
      <c r="P44" s="377">
        <f>'4b. OEB_Adjustment_Input_Sheet'!Q35</f>
        <v>0</v>
      </c>
      <c r="Q44" s="507">
        <f>'4b. OEB_Adjustment_Input_Sheet'!R35</f>
        <v>0</v>
      </c>
      <c r="R44" s="378">
        <f t="shared" ref="R44:R70" si="5">P44+Q44</f>
        <v>0</v>
      </c>
      <c r="S44" s="357"/>
      <c r="T44" s="357"/>
      <c r="U44" s="57"/>
      <c r="V44" s="57"/>
      <c r="W44" s="57"/>
    </row>
    <row r="45" spans="2:23" ht="15">
      <c r="B45" s="44">
        <v>25</v>
      </c>
      <c r="C45" s="224" t="s">
        <v>141</v>
      </c>
      <c r="D45" s="377">
        <f>'4b. OEB_Adjustment_Input_Sheet'!E36</f>
        <v>1.2486282426950606</v>
      </c>
      <c r="E45" s="507">
        <f>'4b. OEB_Adjustment_Input_Sheet'!F36</f>
        <v>0</v>
      </c>
      <c r="F45" s="378">
        <f t="shared" si="1"/>
        <v>1.2486282426950606</v>
      </c>
      <c r="G45" s="377">
        <f>'4b. OEB_Adjustment_Input_Sheet'!H36</f>
        <v>1.2486282426950606</v>
      </c>
      <c r="H45" s="507">
        <f>'4b. OEB_Adjustment_Input_Sheet'!I36</f>
        <v>0</v>
      </c>
      <c r="I45" s="378">
        <f t="shared" si="2"/>
        <v>1.2486282426950606</v>
      </c>
      <c r="J45" s="377">
        <f>'4b. OEB_Adjustment_Input_Sheet'!K36</f>
        <v>1.2486282426950606</v>
      </c>
      <c r="K45" s="507">
        <f>'4b. OEB_Adjustment_Input_Sheet'!L36</f>
        <v>0</v>
      </c>
      <c r="L45" s="378">
        <f t="shared" si="3"/>
        <v>1.2486282426950606</v>
      </c>
      <c r="M45" s="377">
        <f>'4b. OEB_Adjustment_Input_Sheet'!N36</f>
        <v>0</v>
      </c>
      <c r="N45" s="507">
        <f>'4b. OEB_Adjustment_Input_Sheet'!O36</f>
        <v>0</v>
      </c>
      <c r="O45" s="378">
        <f t="shared" si="4"/>
        <v>0</v>
      </c>
      <c r="P45" s="377">
        <f>'4b. OEB_Adjustment_Input_Sheet'!Q36</f>
        <v>0</v>
      </c>
      <c r="Q45" s="507">
        <f>'4b. OEB_Adjustment_Input_Sheet'!R36</f>
        <v>0</v>
      </c>
      <c r="R45" s="378">
        <f t="shared" si="5"/>
        <v>0</v>
      </c>
      <c r="S45" s="357"/>
      <c r="T45" s="357"/>
      <c r="U45" s="57"/>
      <c r="V45" s="57"/>
      <c r="W45" s="57"/>
    </row>
    <row r="46" spans="2:23" ht="15">
      <c r="B46" s="44">
        <v>26</v>
      </c>
      <c r="C46" s="224" t="s">
        <v>142</v>
      </c>
      <c r="D46" s="377">
        <f>'4b. OEB_Adjustment_Input_Sheet'!E37</f>
        <v>-1.1953341651435965</v>
      </c>
      <c r="E46" s="507">
        <f>'4b. OEB_Adjustment_Input_Sheet'!F37</f>
        <v>0</v>
      </c>
      <c r="F46" s="378">
        <f t="shared" si="1"/>
        <v>-1.1953341651435965</v>
      </c>
      <c r="G46" s="377">
        <f>'4b. OEB_Adjustment_Input_Sheet'!H37</f>
        <v>-1.1953341651435965</v>
      </c>
      <c r="H46" s="507">
        <f>'4b. OEB_Adjustment_Input_Sheet'!I37</f>
        <v>0</v>
      </c>
      <c r="I46" s="378">
        <f t="shared" si="2"/>
        <v>-1.1953341651435965</v>
      </c>
      <c r="J46" s="377">
        <f>'4b. OEB_Adjustment_Input_Sheet'!K37</f>
        <v>-1.1953341651435965</v>
      </c>
      <c r="K46" s="507">
        <f>'4b. OEB_Adjustment_Input_Sheet'!L37</f>
        <v>0</v>
      </c>
      <c r="L46" s="378">
        <f t="shared" si="3"/>
        <v>-1.1953341651435965</v>
      </c>
      <c r="M46" s="377">
        <f>'4b. OEB_Adjustment_Input_Sheet'!N37</f>
        <v>0</v>
      </c>
      <c r="N46" s="507">
        <f>'4b. OEB_Adjustment_Input_Sheet'!O37</f>
        <v>0</v>
      </c>
      <c r="O46" s="378">
        <f t="shared" si="4"/>
        <v>0</v>
      </c>
      <c r="P46" s="377">
        <f>'4b. OEB_Adjustment_Input_Sheet'!Q37</f>
        <v>0</v>
      </c>
      <c r="Q46" s="507">
        <f>'4b. OEB_Adjustment_Input_Sheet'!R37</f>
        <v>0</v>
      </c>
      <c r="R46" s="378">
        <f t="shared" si="5"/>
        <v>0</v>
      </c>
      <c r="S46" s="357"/>
      <c r="T46" s="357"/>
      <c r="U46" s="57"/>
      <c r="V46" s="57"/>
      <c r="W46" s="57"/>
    </row>
    <row r="47" spans="2:23" ht="15">
      <c r="B47" s="44">
        <v>27</v>
      </c>
      <c r="C47" s="224" t="s">
        <v>143</v>
      </c>
      <c r="D47" s="377">
        <f>'4b. OEB_Adjustment_Input_Sheet'!E38</f>
        <v>0</v>
      </c>
      <c r="E47" s="507">
        <f>'4b. OEB_Adjustment_Input_Sheet'!F38</f>
        <v>0</v>
      </c>
      <c r="F47" s="378">
        <f t="shared" si="1"/>
        <v>0</v>
      </c>
      <c r="G47" s="377">
        <f>'4b. OEB_Adjustment_Input_Sheet'!H38</f>
        <v>0</v>
      </c>
      <c r="H47" s="507">
        <f>'4b. OEB_Adjustment_Input_Sheet'!I38</f>
        <v>0</v>
      </c>
      <c r="I47" s="378">
        <f t="shared" si="2"/>
        <v>0</v>
      </c>
      <c r="J47" s="377">
        <f>'4b. OEB_Adjustment_Input_Sheet'!K38</f>
        <v>0</v>
      </c>
      <c r="K47" s="507">
        <f>'4b. OEB_Adjustment_Input_Sheet'!L38</f>
        <v>0</v>
      </c>
      <c r="L47" s="378">
        <f t="shared" si="3"/>
        <v>0</v>
      </c>
      <c r="M47" s="377">
        <f>'4b. OEB_Adjustment_Input_Sheet'!N38</f>
        <v>0</v>
      </c>
      <c r="N47" s="507">
        <f>'4b. OEB_Adjustment_Input_Sheet'!O38</f>
        <v>0</v>
      </c>
      <c r="O47" s="378">
        <f t="shared" si="4"/>
        <v>0</v>
      </c>
      <c r="P47" s="377">
        <f>'4b. OEB_Adjustment_Input_Sheet'!Q38</f>
        <v>0</v>
      </c>
      <c r="Q47" s="507">
        <f>'4b. OEB_Adjustment_Input_Sheet'!R38</f>
        <v>0</v>
      </c>
      <c r="R47" s="378">
        <f t="shared" si="5"/>
        <v>0</v>
      </c>
      <c r="S47" s="357"/>
      <c r="T47" s="357"/>
      <c r="U47" s="57"/>
      <c r="V47" s="57"/>
      <c r="W47" s="57"/>
    </row>
    <row r="48" spans="2:23" ht="15">
      <c r="B48" s="44">
        <v>28</v>
      </c>
      <c r="C48" s="224" t="s">
        <v>144</v>
      </c>
      <c r="D48" s="377">
        <f>'4b. OEB_Adjustment_Input_Sheet'!E39</f>
        <v>-32.035295328881787</v>
      </c>
      <c r="E48" s="507">
        <f>'4b. OEB_Adjustment_Input_Sheet'!F39</f>
        <v>0</v>
      </c>
      <c r="F48" s="378">
        <f t="shared" si="1"/>
        <v>-32.035295328881787</v>
      </c>
      <c r="G48" s="377">
        <f>'4b. OEB_Adjustment_Input_Sheet'!H39</f>
        <v>-32.035295328881787</v>
      </c>
      <c r="H48" s="507">
        <f>'4b. OEB_Adjustment_Input_Sheet'!I39</f>
        <v>0</v>
      </c>
      <c r="I48" s="378">
        <f t="shared" si="2"/>
        <v>-32.035295328881787</v>
      </c>
      <c r="J48" s="377">
        <f>'4b. OEB_Adjustment_Input_Sheet'!K39</f>
        <v>-32.035295328881787</v>
      </c>
      <c r="K48" s="507">
        <f>'4b. OEB_Adjustment_Input_Sheet'!L39</f>
        <v>0</v>
      </c>
      <c r="L48" s="378">
        <f t="shared" si="3"/>
        <v>-32.035295328881787</v>
      </c>
      <c r="M48" s="377">
        <f>'4b. OEB_Adjustment_Input_Sheet'!N39</f>
        <v>0</v>
      </c>
      <c r="N48" s="507">
        <f>'4b. OEB_Adjustment_Input_Sheet'!O39</f>
        <v>0</v>
      </c>
      <c r="O48" s="378">
        <f t="shared" si="4"/>
        <v>0</v>
      </c>
      <c r="P48" s="377">
        <f>'4b. OEB_Adjustment_Input_Sheet'!Q39</f>
        <v>0</v>
      </c>
      <c r="Q48" s="507">
        <f>'4b. OEB_Adjustment_Input_Sheet'!R39</f>
        <v>0</v>
      </c>
      <c r="R48" s="378">
        <f t="shared" si="5"/>
        <v>0</v>
      </c>
      <c r="S48" s="357"/>
      <c r="T48" s="357"/>
      <c r="U48" s="57"/>
      <c r="V48" s="57"/>
      <c r="W48" s="57"/>
    </row>
    <row r="49" spans="2:23" ht="30">
      <c r="B49" s="44">
        <v>29</v>
      </c>
      <c r="C49" s="224" t="s">
        <v>145</v>
      </c>
      <c r="D49" s="377">
        <f>'4b. OEB_Adjustment_Input_Sheet'!E40</f>
        <v>-6.3926962469568984</v>
      </c>
      <c r="E49" s="507">
        <f>'4b. OEB_Adjustment_Input_Sheet'!F40</f>
        <v>0</v>
      </c>
      <c r="F49" s="378">
        <f t="shared" si="1"/>
        <v>-6.3926962469568984</v>
      </c>
      <c r="G49" s="377">
        <f>'4b. OEB_Adjustment_Input_Sheet'!H40</f>
        <v>-6.3926962469568984</v>
      </c>
      <c r="H49" s="507">
        <f>'4b. OEB_Adjustment_Input_Sheet'!I40</f>
        <v>0</v>
      </c>
      <c r="I49" s="378">
        <f t="shared" si="2"/>
        <v>-6.3926962469568984</v>
      </c>
      <c r="J49" s="377">
        <f>'4b. OEB_Adjustment_Input_Sheet'!K40</f>
        <v>-6.3926962469568984</v>
      </c>
      <c r="K49" s="507">
        <f>'4b. OEB_Adjustment_Input_Sheet'!L40</f>
        <v>0</v>
      </c>
      <c r="L49" s="378">
        <f t="shared" si="3"/>
        <v>-6.3926962469568984</v>
      </c>
      <c r="M49" s="377">
        <f>'4b. OEB_Adjustment_Input_Sheet'!N40</f>
        <v>0</v>
      </c>
      <c r="N49" s="507">
        <f>'4b. OEB_Adjustment_Input_Sheet'!O40</f>
        <v>0</v>
      </c>
      <c r="O49" s="378">
        <f t="shared" si="4"/>
        <v>0</v>
      </c>
      <c r="P49" s="377">
        <f>'4b. OEB_Adjustment_Input_Sheet'!Q40</f>
        <v>0</v>
      </c>
      <c r="Q49" s="507">
        <f>'4b. OEB_Adjustment_Input_Sheet'!R40</f>
        <v>0</v>
      </c>
      <c r="R49" s="378">
        <f t="shared" si="5"/>
        <v>0</v>
      </c>
      <c r="S49" s="357"/>
      <c r="T49" s="357"/>
      <c r="U49" s="57"/>
      <c r="V49" s="57"/>
      <c r="W49" s="57"/>
    </row>
    <row r="50" spans="2:23" ht="15">
      <c r="B50" s="44">
        <v>30</v>
      </c>
      <c r="C50" s="224" t="s">
        <v>146</v>
      </c>
      <c r="D50" s="377">
        <f>'4b. OEB_Adjustment_Input_Sheet'!E41</f>
        <v>19.356250754265272</v>
      </c>
      <c r="E50" s="507">
        <f>'4b. OEB_Adjustment_Input_Sheet'!F41</f>
        <v>0</v>
      </c>
      <c r="F50" s="378">
        <f t="shared" si="1"/>
        <v>19.356250754265272</v>
      </c>
      <c r="G50" s="377">
        <f>'4b. OEB_Adjustment_Input_Sheet'!H41</f>
        <v>19.356250754265272</v>
      </c>
      <c r="H50" s="507">
        <f>'4b. OEB_Adjustment_Input_Sheet'!I41</f>
        <v>0</v>
      </c>
      <c r="I50" s="378">
        <f t="shared" si="2"/>
        <v>19.356250754265272</v>
      </c>
      <c r="J50" s="377">
        <f>'4b. OEB_Adjustment_Input_Sheet'!K41</f>
        <v>19.356250754265272</v>
      </c>
      <c r="K50" s="507">
        <f>'4b. OEB_Adjustment_Input_Sheet'!L41</f>
        <v>0</v>
      </c>
      <c r="L50" s="378">
        <f t="shared" si="3"/>
        <v>19.356250754265272</v>
      </c>
      <c r="M50" s="377">
        <f>'4b. OEB_Adjustment_Input_Sheet'!N41</f>
        <v>0</v>
      </c>
      <c r="N50" s="507">
        <f>'4b. OEB_Adjustment_Input_Sheet'!O41</f>
        <v>0</v>
      </c>
      <c r="O50" s="378">
        <f t="shared" si="4"/>
        <v>0</v>
      </c>
      <c r="P50" s="377">
        <f>'4b. OEB_Adjustment_Input_Sheet'!Q41</f>
        <v>0</v>
      </c>
      <c r="Q50" s="507">
        <f>'4b. OEB_Adjustment_Input_Sheet'!R41</f>
        <v>0</v>
      </c>
      <c r="R50" s="378">
        <f t="shared" si="5"/>
        <v>0</v>
      </c>
      <c r="S50" s="357"/>
      <c r="T50" s="357"/>
      <c r="U50" s="57"/>
      <c r="V50" s="57"/>
      <c r="W50" s="57"/>
    </row>
    <row r="51" spans="2:23" ht="15">
      <c r="B51" s="44">
        <v>31</v>
      </c>
      <c r="C51" s="224" t="s">
        <v>147</v>
      </c>
      <c r="D51" s="377">
        <f>'4b. OEB_Adjustment_Input_Sheet'!E42</f>
        <v>-0.71932551710919579</v>
      </c>
      <c r="E51" s="507">
        <f>'4b. OEB_Adjustment_Input_Sheet'!F42</f>
        <v>0</v>
      </c>
      <c r="F51" s="378">
        <f t="shared" si="1"/>
        <v>-0.71932551710919579</v>
      </c>
      <c r="G51" s="377">
        <f>'4b. OEB_Adjustment_Input_Sheet'!H42</f>
        <v>-0.71932551710919579</v>
      </c>
      <c r="H51" s="507">
        <f>'4b. OEB_Adjustment_Input_Sheet'!I42</f>
        <v>0</v>
      </c>
      <c r="I51" s="378">
        <f t="shared" si="2"/>
        <v>-0.71932551710919579</v>
      </c>
      <c r="J51" s="377">
        <f>'4b. OEB_Adjustment_Input_Sheet'!K42</f>
        <v>-0.71932551710919579</v>
      </c>
      <c r="K51" s="507">
        <f>'4b. OEB_Adjustment_Input_Sheet'!L42</f>
        <v>0</v>
      </c>
      <c r="L51" s="378">
        <f t="shared" si="3"/>
        <v>-0.71932551710919579</v>
      </c>
      <c r="M51" s="377">
        <f>'4b. OEB_Adjustment_Input_Sheet'!N42</f>
        <v>0</v>
      </c>
      <c r="N51" s="507">
        <f>'4b. OEB_Adjustment_Input_Sheet'!O42</f>
        <v>0</v>
      </c>
      <c r="O51" s="378">
        <f t="shared" si="4"/>
        <v>0</v>
      </c>
      <c r="P51" s="377">
        <f>'4b. OEB_Adjustment_Input_Sheet'!Q42</f>
        <v>0</v>
      </c>
      <c r="Q51" s="507">
        <f>'4b. OEB_Adjustment_Input_Sheet'!R42</f>
        <v>0</v>
      </c>
      <c r="R51" s="378">
        <f t="shared" si="5"/>
        <v>0</v>
      </c>
      <c r="S51" s="357"/>
      <c r="T51" s="357"/>
      <c r="U51" s="57"/>
      <c r="V51" s="57"/>
      <c r="W51" s="57"/>
    </row>
    <row r="52" spans="2:23" ht="30">
      <c r="B52" s="44">
        <v>32</v>
      </c>
      <c r="C52" s="224" t="s">
        <v>148</v>
      </c>
      <c r="D52" s="377">
        <f>'4b. OEB_Adjustment_Input_Sheet'!E43</f>
        <v>21.050088168948456</v>
      </c>
      <c r="E52" s="507">
        <f>'4b. OEB_Adjustment_Input_Sheet'!F43</f>
        <v>0</v>
      </c>
      <c r="F52" s="378">
        <f t="shared" si="1"/>
        <v>21.050088168948456</v>
      </c>
      <c r="G52" s="377">
        <f>'4b. OEB_Adjustment_Input_Sheet'!H43</f>
        <v>21.050088168948456</v>
      </c>
      <c r="H52" s="507">
        <f>'4b. OEB_Adjustment_Input_Sheet'!I43</f>
        <v>0</v>
      </c>
      <c r="I52" s="378">
        <f t="shared" si="2"/>
        <v>21.050088168948456</v>
      </c>
      <c r="J52" s="377">
        <f>'4b. OEB_Adjustment_Input_Sheet'!K43</f>
        <v>21.050088168948456</v>
      </c>
      <c r="K52" s="507">
        <f>'4b. OEB_Adjustment_Input_Sheet'!L43</f>
        <v>0</v>
      </c>
      <c r="L52" s="378">
        <f t="shared" si="3"/>
        <v>21.050088168948456</v>
      </c>
      <c r="M52" s="377">
        <f>'4b. OEB_Adjustment_Input_Sheet'!N43</f>
        <v>21.050088168948456</v>
      </c>
      <c r="N52" s="507">
        <f>'4b. OEB_Adjustment_Input_Sheet'!O43</f>
        <v>0</v>
      </c>
      <c r="O52" s="378">
        <f t="shared" si="4"/>
        <v>21.050088168948456</v>
      </c>
      <c r="P52" s="377">
        <f>'4b. OEB_Adjustment_Input_Sheet'!Q43</f>
        <v>21.050088168948456</v>
      </c>
      <c r="Q52" s="507">
        <f>'4b. OEB_Adjustment_Input_Sheet'!R43</f>
        <v>0</v>
      </c>
      <c r="R52" s="378">
        <f t="shared" si="5"/>
        <v>21.050088168948456</v>
      </c>
      <c r="S52" s="357"/>
      <c r="T52" s="357"/>
      <c r="U52" s="57"/>
      <c r="V52" s="57"/>
      <c r="W52" s="57"/>
    </row>
    <row r="53" spans="2:23" ht="30">
      <c r="B53" s="44">
        <v>33</v>
      </c>
      <c r="C53" s="224" t="s">
        <v>149</v>
      </c>
      <c r="D53" s="377">
        <f>'4b. OEB_Adjustment_Input_Sheet'!E44</f>
        <v>7.690229118670473</v>
      </c>
      <c r="E53" s="507">
        <f>'4b. OEB_Adjustment_Input_Sheet'!F44</f>
        <v>0</v>
      </c>
      <c r="F53" s="378">
        <f t="shared" si="1"/>
        <v>7.690229118670473</v>
      </c>
      <c r="G53" s="377">
        <f>'4b. OEB_Adjustment_Input_Sheet'!H44</f>
        <v>7.690229118670473</v>
      </c>
      <c r="H53" s="507">
        <f>'4b. OEB_Adjustment_Input_Sheet'!I44</f>
        <v>0</v>
      </c>
      <c r="I53" s="378">
        <f t="shared" si="2"/>
        <v>7.690229118670473</v>
      </c>
      <c r="J53" s="377">
        <f>'4b. OEB_Adjustment_Input_Sheet'!K44</f>
        <v>7.690229118670473</v>
      </c>
      <c r="K53" s="507">
        <f>'4b. OEB_Adjustment_Input_Sheet'!L44</f>
        <v>0</v>
      </c>
      <c r="L53" s="378">
        <f t="shared" si="3"/>
        <v>7.690229118670473</v>
      </c>
      <c r="M53" s="377">
        <f>'4b. OEB_Adjustment_Input_Sheet'!N44</f>
        <v>0</v>
      </c>
      <c r="N53" s="507">
        <f>'4b. OEB_Adjustment_Input_Sheet'!O44</f>
        <v>0</v>
      </c>
      <c r="O53" s="378">
        <f t="shared" si="4"/>
        <v>0</v>
      </c>
      <c r="P53" s="377">
        <f>'4b. OEB_Adjustment_Input_Sheet'!Q44</f>
        <v>0</v>
      </c>
      <c r="Q53" s="507">
        <f>'4b. OEB_Adjustment_Input_Sheet'!R44</f>
        <v>0</v>
      </c>
      <c r="R53" s="378">
        <f t="shared" si="5"/>
        <v>0</v>
      </c>
      <c r="S53" s="357"/>
      <c r="T53" s="357"/>
      <c r="U53" s="57"/>
      <c r="V53" s="57"/>
      <c r="W53" s="57"/>
    </row>
    <row r="54" spans="2:23" ht="15">
      <c r="B54" s="44">
        <v>34</v>
      </c>
      <c r="C54" s="224" t="s">
        <v>150</v>
      </c>
      <c r="D54" s="377">
        <f>'4b. OEB_Adjustment_Input_Sheet'!E45</f>
        <v>-4.8354429059507975</v>
      </c>
      <c r="E54" s="507">
        <f>'4b. OEB_Adjustment_Input_Sheet'!F45</f>
        <v>0</v>
      </c>
      <c r="F54" s="378">
        <f t="shared" si="1"/>
        <v>-4.8354429059507975</v>
      </c>
      <c r="G54" s="377">
        <f>'4b. OEB_Adjustment_Input_Sheet'!H45</f>
        <v>-4.8354429059507975</v>
      </c>
      <c r="H54" s="507">
        <f>'4b. OEB_Adjustment_Input_Sheet'!I45</f>
        <v>0</v>
      </c>
      <c r="I54" s="378">
        <f t="shared" si="2"/>
        <v>-4.8354429059507975</v>
      </c>
      <c r="J54" s="377">
        <f>'4b. OEB_Adjustment_Input_Sheet'!K45</f>
        <v>-4.8354429059507975</v>
      </c>
      <c r="K54" s="507">
        <f>'4b. OEB_Adjustment_Input_Sheet'!L45</f>
        <v>0</v>
      </c>
      <c r="L54" s="378">
        <f t="shared" si="3"/>
        <v>-4.8354429059507975</v>
      </c>
      <c r="M54" s="377">
        <f>'4b. OEB_Adjustment_Input_Sheet'!N45</f>
        <v>0</v>
      </c>
      <c r="N54" s="507">
        <f>'4b. OEB_Adjustment_Input_Sheet'!O45</f>
        <v>0</v>
      </c>
      <c r="O54" s="378">
        <f t="shared" si="4"/>
        <v>0</v>
      </c>
      <c r="P54" s="377">
        <f>'4b. OEB_Adjustment_Input_Sheet'!Q45</f>
        <v>0</v>
      </c>
      <c r="Q54" s="507">
        <f>'4b. OEB_Adjustment_Input_Sheet'!R45</f>
        <v>0</v>
      </c>
      <c r="R54" s="378">
        <f t="shared" si="5"/>
        <v>0</v>
      </c>
      <c r="S54" s="357"/>
      <c r="T54" s="357"/>
      <c r="U54" s="57"/>
      <c r="V54" s="57"/>
      <c r="W54" s="57"/>
    </row>
    <row r="55" spans="2:23" ht="15">
      <c r="B55" s="44">
        <v>35</v>
      </c>
      <c r="C55" s="224" t="s">
        <v>151</v>
      </c>
      <c r="D55" s="377">
        <f>'4b. OEB_Adjustment_Input_Sheet'!E46</f>
        <v>21.46601916183959</v>
      </c>
      <c r="E55" s="507">
        <f>'4b. OEB_Adjustment_Input_Sheet'!F46</f>
        <v>0</v>
      </c>
      <c r="F55" s="378">
        <f t="shared" si="1"/>
        <v>21.46601916183959</v>
      </c>
      <c r="G55" s="377">
        <f>'4b. OEB_Adjustment_Input_Sheet'!H46</f>
        <v>21.46601916183959</v>
      </c>
      <c r="H55" s="507">
        <f>'4b. OEB_Adjustment_Input_Sheet'!I46</f>
        <v>0</v>
      </c>
      <c r="I55" s="378">
        <f t="shared" si="2"/>
        <v>21.46601916183959</v>
      </c>
      <c r="J55" s="377">
        <f>'4b. OEB_Adjustment_Input_Sheet'!K46</f>
        <v>21.46601916183959</v>
      </c>
      <c r="K55" s="507">
        <f>'4b. OEB_Adjustment_Input_Sheet'!L46</f>
        <v>0</v>
      </c>
      <c r="L55" s="378">
        <f t="shared" si="3"/>
        <v>21.46601916183959</v>
      </c>
      <c r="M55" s="377">
        <f>'4b. OEB_Adjustment_Input_Sheet'!N46</f>
        <v>0</v>
      </c>
      <c r="N55" s="507">
        <f>'4b. OEB_Adjustment_Input_Sheet'!O46</f>
        <v>0</v>
      </c>
      <c r="O55" s="378">
        <f t="shared" si="4"/>
        <v>0</v>
      </c>
      <c r="P55" s="377">
        <f>'4b. OEB_Adjustment_Input_Sheet'!Q46</f>
        <v>0</v>
      </c>
      <c r="Q55" s="507">
        <f>'4b. OEB_Adjustment_Input_Sheet'!R46</f>
        <v>0</v>
      </c>
      <c r="R55" s="378">
        <f t="shared" si="5"/>
        <v>0</v>
      </c>
      <c r="S55" s="357"/>
      <c r="T55" s="357"/>
      <c r="U55" s="57"/>
      <c r="V55" s="57"/>
      <c r="W55" s="57"/>
    </row>
    <row r="56" spans="2:23" ht="15">
      <c r="B56" s="44">
        <v>36</v>
      </c>
      <c r="C56" s="224" t="s">
        <v>152</v>
      </c>
      <c r="D56" s="377">
        <f>'4b. OEB_Adjustment_Input_Sheet'!E47</f>
        <v>0</v>
      </c>
      <c r="E56" s="507">
        <f>'4b. OEB_Adjustment_Input_Sheet'!F47</f>
        <v>0</v>
      </c>
      <c r="F56" s="378">
        <f t="shared" si="1"/>
        <v>0</v>
      </c>
      <c r="G56" s="377">
        <f>'4b. OEB_Adjustment_Input_Sheet'!H47</f>
        <v>0</v>
      </c>
      <c r="H56" s="507">
        <f>'4b. OEB_Adjustment_Input_Sheet'!I47</f>
        <v>0</v>
      </c>
      <c r="I56" s="378">
        <f t="shared" si="2"/>
        <v>0</v>
      </c>
      <c r="J56" s="377">
        <f>'4b. OEB_Adjustment_Input_Sheet'!K47</f>
        <v>0</v>
      </c>
      <c r="K56" s="507">
        <f>'4b. OEB_Adjustment_Input_Sheet'!L47</f>
        <v>0</v>
      </c>
      <c r="L56" s="378">
        <f t="shared" si="3"/>
        <v>0</v>
      </c>
      <c r="M56" s="377">
        <f>'4b. OEB_Adjustment_Input_Sheet'!N47</f>
        <v>0</v>
      </c>
      <c r="N56" s="507">
        <f>'4b. OEB_Adjustment_Input_Sheet'!O47</f>
        <v>0</v>
      </c>
      <c r="O56" s="378">
        <f t="shared" si="4"/>
        <v>0</v>
      </c>
      <c r="P56" s="377">
        <f>'4b. OEB_Adjustment_Input_Sheet'!Q47</f>
        <v>0</v>
      </c>
      <c r="Q56" s="507">
        <f>'4b. OEB_Adjustment_Input_Sheet'!R47</f>
        <v>0</v>
      </c>
      <c r="R56" s="378">
        <f t="shared" si="5"/>
        <v>0</v>
      </c>
      <c r="S56" s="357"/>
      <c r="T56" s="357"/>
      <c r="U56" s="57"/>
      <c r="V56" s="57"/>
      <c r="W56" s="57"/>
    </row>
    <row r="57" spans="2:23" ht="45">
      <c r="B57" s="44">
        <v>37</v>
      </c>
      <c r="C57" s="224" t="s">
        <v>153</v>
      </c>
      <c r="D57" s="377">
        <f>'4b. OEB_Adjustment_Input_Sheet'!E48</f>
        <v>53.202525147604725</v>
      </c>
      <c r="E57" s="507">
        <f>'4b. OEB_Adjustment_Input_Sheet'!F48</f>
        <v>0</v>
      </c>
      <c r="F57" s="378">
        <f t="shared" si="1"/>
        <v>53.202525147604725</v>
      </c>
      <c r="G57" s="377">
        <f>'4b. OEB_Adjustment_Input_Sheet'!H48</f>
        <v>53.202525147604725</v>
      </c>
      <c r="H57" s="507">
        <f>'4b. OEB_Adjustment_Input_Sheet'!I48</f>
        <v>0</v>
      </c>
      <c r="I57" s="378">
        <f t="shared" si="2"/>
        <v>53.202525147604725</v>
      </c>
      <c r="J57" s="377">
        <f>'4b. OEB_Adjustment_Input_Sheet'!K48</f>
        <v>53.202525147604725</v>
      </c>
      <c r="K57" s="507">
        <f>'4b. OEB_Adjustment_Input_Sheet'!L48</f>
        <v>0</v>
      </c>
      <c r="L57" s="378">
        <f t="shared" si="3"/>
        <v>53.202525147604725</v>
      </c>
      <c r="M57" s="377">
        <f>'4b. OEB_Adjustment_Input_Sheet'!N48</f>
        <v>53.202525147604725</v>
      </c>
      <c r="N57" s="507">
        <f>'4b. OEB_Adjustment_Input_Sheet'!O48</f>
        <v>0</v>
      </c>
      <c r="O57" s="378">
        <f t="shared" si="4"/>
        <v>53.202525147604725</v>
      </c>
      <c r="P57" s="377">
        <f>'4b. OEB_Adjustment_Input_Sheet'!Q48</f>
        <v>53.202525147604725</v>
      </c>
      <c r="Q57" s="507">
        <f>'4b. OEB_Adjustment_Input_Sheet'!R48</f>
        <v>0</v>
      </c>
      <c r="R57" s="378">
        <f t="shared" si="5"/>
        <v>53.202525147604725</v>
      </c>
      <c r="S57" s="357"/>
      <c r="T57" s="357"/>
      <c r="U57" s="57"/>
      <c r="V57" s="57"/>
      <c r="W57" s="57"/>
    </row>
    <row r="58" spans="2:23" ht="45">
      <c r="B58" s="44">
        <v>38</v>
      </c>
      <c r="C58" s="224" t="s">
        <v>154</v>
      </c>
      <c r="D58" s="377">
        <f>'4b. OEB_Adjustment_Input_Sheet'!E49</f>
        <v>44.077254631984069</v>
      </c>
      <c r="E58" s="507">
        <f>'4b. OEB_Adjustment_Input_Sheet'!F49</f>
        <v>0</v>
      </c>
      <c r="F58" s="378">
        <f t="shared" si="1"/>
        <v>44.077254631984069</v>
      </c>
      <c r="G58" s="377">
        <f>'4b. OEB_Adjustment_Input_Sheet'!H49</f>
        <v>44.077254631984069</v>
      </c>
      <c r="H58" s="507">
        <f>'4b. OEB_Adjustment_Input_Sheet'!I49</f>
        <v>0</v>
      </c>
      <c r="I58" s="378">
        <f t="shared" si="2"/>
        <v>44.077254631984069</v>
      </c>
      <c r="J58" s="377">
        <f>'4b. OEB_Adjustment_Input_Sheet'!K49</f>
        <v>44.077254631984069</v>
      </c>
      <c r="K58" s="507">
        <f>'4b. OEB_Adjustment_Input_Sheet'!L49</f>
        <v>0</v>
      </c>
      <c r="L58" s="378">
        <f t="shared" si="3"/>
        <v>44.077254631984069</v>
      </c>
      <c r="M58" s="377">
        <f>'4b. OEB_Adjustment_Input_Sheet'!N49</f>
        <v>0</v>
      </c>
      <c r="N58" s="507">
        <f>'4b. OEB_Adjustment_Input_Sheet'!O49</f>
        <v>0</v>
      </c>
      <c r="O58" s="378">
        <f t="shared" si="4"/>
        <v>0</v>
      </c>
      <c r="P58" s="377">
        <f>'4b. OEB_Adjustment_Input_Sheet'!Q49</f>
        <v>0</v>
      </c>
      <c r="Q58" s="507">
        <f>'4b. OEB_Adjustment_Input_Sheet'!R49</f>
        <v>0</v>
      </c>
      <c r="R58" s="378">
        <f t="shared" si="5"/>
        <v>0</v>
      </c>
      <c r="S58" s="357"/>
      <c r="T58" s="357"/>
      <c r="U58" s="57"/>
      <c r="V58" s="57"/>
      <c r="W58" s="57"/>
    </row>
    <row r="59" spans="2:23" ht="30">
      <c r="B59" s="44">
        <v>39</v>
      </c>
      <c r="C59" s="224" t="s">
        <v>155</v>
      </c>
      <c r="D59" s="377">
        <f>'4b. OEB_Adjustment_Input_Sheet'!E50</f>
        <v>55.634930854040263</v>
      </c>
      <c r="E59" s="507">
        <f>'4b. OEB_Adjustment_Input_Sheet'!F50</f>
        <v>0</v>
      </c>
      <c r="F59" s="378">
        <f t="shared" si="1"/>
        <v>55.634930854040263</v>
      </c>
      <c r="G59" s="377">
        <f>'4b. OEB_Adjustment_Input_Sheet'!H50</f>
        <v>55.634930854040263</v>
      </c>
      <c r="H59" s="507">
        <f>'4b. OEB_Adjustment_Input_Sheet'!I50</f>
        <v>0</v>
      </c>
      <c r="I59" s="378">
        <f t="shared" si="2"/>
        <v>55.634930854040263</v>
      </c>
      <c r="J59" s="377">
        <f>'4b. OEB_Adjustment_Input_Sheet'!K50</f>
        <v>55.634930854040263</v>
      </c>
      <c r="K59" s="507">
        <f>'4b. OEB_Adjustment_Input_Sheet'!L50</f>
        <v>0</v>
      </c>
      <c r="L59" s="378">
        <f t="shared" si="3"/>
        <v>55.634930854040263</v>
      </c>
      <c r="M59" s="377">
        <f>'4b. OEB_Adjustment_Input_Sheet'!N50</f>
        <v>55.634930854040263</v>
      </c>
      <c r="N59" s="507">
        <f>'4b. OEB_Adjustment_Input_Sheet'!O50</f>
        <v>0</v>
      </c>
      <c r="O59" s="378">
        <f t="shared" si="4"/>
        <v>55.634930854040263</v>
      </c>
      <c r="P59" s="377">
        <f>'4b. OEB_Adjustment_Input_Sheet'!Q50</f>
        <v>55.634930854040263</v>
      </c>
      <c r="Q59" s="507">
        <f>'4b. OEB_Adjustment_Input_Sheet'!R50</f>
        <v>0</v>
      </c>
      <c r="R59" s="378">
        <f t="shared" si="5"/>
        <v>55.634930854040263</v>
      </c>
      <c r="S59" s="357"/>
      <c r="T59" s="357"/>
      <c r="U59" s="57"/>
      <c r="V59" s="57"/>
      <c r="W59" s="57"/>
    </row>
    <row r="60" spans="2:23" ht="15">
      <c r="B60" s="44">
        <v>40</v>
      </c>
      <c r="C60" s="224" t="s">
        <v>156</v>
      </c>
      <c r="D60" s="377">
        <f>'4b. OEB_Adjustment_Input_Sheet'!E51</f>
        <v>-58.066229763886639</v>
      </c>
      <c r="E60" s="507">
        <f>'4b. OEB_Adjustment_Input_Sheet'!F51</f>
        <v>0</v>
      </c>
      <c r="F60" s="378">
        <f t="shared" si="1"/>
        <v>-58.066229763886639</v>
      </c>
      <c r="G60" s="377">
        <f>'4b. OEB_Adjustment_Input_Sheet'!H51</f>
        <v>-58.066229763886639</v>
      </c>
      <c r="H60" s="507">
        <f>'4b. OEB_Adjustment_Input_Sheet'!I51</f>
        <v>0</v>
      </c>
      <c r="I60" s="378">
        <f t="shared" si="2"/>
        <v>-58.066229763886639</v>
      </c>
      <c r="J60" s="377">
        <f>'4b. OEB_Adjustment_Input_Sheet'!K51</f>
        <v>-58.066229763886639</v>
      </c>
      <c r="K60" s="507">
        <f>'4b. OEB_Adjustment_Input_Sheet'!L51</f>
        <v>0</v>
      </c>
      <c r="L60" s="378">
        <f t="shared" si="3"/>
        <v>-58.066229763886639</v>
      </c>
      <c r="M60" s="377">
        <f>'4b. OEB_Adjustment_Input_Sheet'!N51</f>
        <v>0</v>
      </c>
      <c r="N60" s="507">
        <f>'4b. OEB_Adjustment_Input_Sheet'!O51</f>
        <v>0</v>
      </c>
      <c r="O60" s="378">
        <f t="shared" si="4"/>
        <v>0</v>
      </c>
      <c r="P60" s="377">
        <f>'4b. OEB_Adjustment_Input_Sheet'!Q51</f>
        <v>0</v>
      </c>
      <c r="Q60" s="507">
        <f>'4b. OEB_Adjustment_Input_Sheet'!R51</f>
        <v>0</v>
      </c>
      <c r="R60" s="378">
        <f t="shared" si="5"/>
        <v>0</v>
      </c>
      <c r="S60" s="357"/>
      <c r="T60" s="357"/>
      <c r="U60" s="57"/>
      <c r="V60" s="57"/>
      <c r="W60" s="57"/>
    </row>
    <row r="61" spans="2:23" ht="30">
      <c r="B61" s="44">
        <v>41</v>
      </c>
      <c r="C61" s="224" t="s">
        <v>157</v>
      </c>
      <c r="D61" s="377">
        <f>'4b. OEB_Adjustment_Input_Sheet'!E52</f>
        <v>-0.20307483095780737</v>
      </c>
      <c r="E61" s="507">
        <f>'4b. OEB_Adjustment_Input_Sheet'!F52</f>
        <v>0</v>
      </c>
      <c r="F61" s="378">
        <f t="shared" si="1"/>
        <v>-0.20307483095780737</v>
      </c>
      <c r="G61" s="377">
        <f>'4b. OEB_Adjustment_Input_Sheet'!H52</f>
        <v>-0.20307483095780737</v>
      </c>
      <c r="H61" s="507">
        <f>'4b. OEB_Adjustment_Input_Sheet'!I52</f>
        <v>0</v>
      </c>
      <c r="I61" s="378">
        <f t="shared" si="2"/>
        <v>-0.20307483095780737</v>
      </c>
      <c r="J61" s="377">
        <f>'4b. OEB_Adjustment_Input_Sheet'!K52</f>
        <v>-0.20307483095780737</v>
      </c>
      <c r="K61" s="507">
        <f>'4b. OEB_Adjustment_Input_Sheet'!L52</f>
        <v>0</v>
      </c>
      <c r="L61" s="378">
        <f t="shared" si="3"/>
        <v>-0.20307483095780737</v>
      </c>
      <c r="M61" s="377">
        <f>'4b. OEB_Adjustment_Input_Sheet'!N52</f>
        <v>0</v>
      </c>
      <c r="N61" s="507">
        <f>'4b. OEB_Adjustment_Input_Sheet'!O52</f>
        <v>0</v>
      </c>
      <c r="O61" s="378">
        <f t="shared" si="4"/>
        <v>0</v>
      </c>
      <c r="P61" s="377">
        <f>'4b. OEB_Adjustment_Input_Sheet'!Q52</f>
        <v>0</v>
      </c>
      <c r="Q61" s="507">
        <f>'4b. OEB_Adjustment_Input_Sheet'!R52</f>
        <v>0</v>
      </c>
      <c r="R61" s="378">
        <f t="shared" si="5"/>
        <v>0</v>
      </c>
      <c r="S61" s="357"/>
      <c r="T61" s="357"/>
      <c r="U61" s="57"/>
      <c r="V61" s="57"/>
      <c r="W61" s="57"/>
    </row>
    <row r="62" spans="2:23" ht="15">
      <c r="B62" s="44">
        <v>42</v>
      </c>
      <c r="C62" s="224" t="s">
        <v>158</v>
      </c>
      <c r="D62" s="377">
        <f>'4b. OEB_Adjustment_Input_Sheet'!E53</f>
        <v>-7.6557697618971474</v>
      </c>
      <c r="E62" s="507">
        <f>'4b. OEB_Adjustment_Input_Sheet'!F53</f>
        <v>0</v>
      </c>
      <c r="F62" s="378">
        <f t="shared" si="1"/>
        <v>-7.6557697618971474</v>
      </c>
      <c r="G62" s="377">
        <f>'4b. OEB_Adjustment_Input_Sheet'!H53</f>
        <v>-7.6557697618971474</v>
      </c>
      <c r="H62" s="507">
        <f>'4b. OEB_Adjustment_Input_Sheet'!I53</f>
        <v>0</v>
      </c>
      <c r="I62" s="378">
        <f t="shared" si="2"/>
        <v>-7.6557697618971474</v>
      </c>
      <c r="J62" s="377">
        <f>'4b. OEB_Adjustment_Input_Sheet'!K53</f>
        <v>-7.6557697618971474</v>
      </c>
      <c r="K62" s="507">
        <f>'4b. OEB_Adjustment_Input_Sheet'!L53</f>
        <v>0</v>
      </c>
      <c r="L62" s="378">
        <f t="shared" si="3"/>
        <v>-7.6557697618971474</v>
      </c>
      <c r="M62" s="377">
        <f>'4b. OEB_Adjustment_Input_Sheet'!N53</f>
        <v>0</v>
      </c>
      <c r="N62" s="507">
        <f>'4b. OEB_Adjustment_Input_Sheet'!O53</f>
        <v>0</v>
      </c>
      <c r="O62" s="378">
        <f t="shared" si="4"/>
        <v>0</v>
      </c>
      <c r="P62" s="377">
        <f>'4b. OEB_Adjustment_Input_Sheet'!Q53</f>
        <v>0</v>
      </c>
      <c r="Q62" s="507">
        <f>'4b. OEB_Adjustment_Input_Sheet'!R53</f>
        <v>0</v>
      </c>
      <c r="R62" s="378">
        <f t="shared" si="5"/>
        <v>0</v>
      </c>
      <c r="S62" s="357"/>
      <c r="T62" s="357"/>
      <c r="U62" s="57"/>
      <c r="V62" s="57"/>
      <c r="W62" s="57"/>
    </row>
    <row r="63" spans="2:23" ht="15">
      <c r="B63" s="44">
        <v>43</v>
      </c>
      <c r="C63" s="224" t="s">
        <v>159</v>
      </c>
      <c r="D63" s="377">
        <f>'4b. OEB_Adjustment_Input_Sheet'!E54</f>
        <v>0</v>
      </c>
      <c r="E63" s="507">
        <f>'4b. OEB_Adjustment_Input_Sheet'!F54</f>
        <v>0</v>
      </c>
      <c r="F63" s="378">
        <f t="shared" si="1"/>
        <v>0</v>
      </c>
      <c r="G63" s="377">
        <f>'4b. OEB_Adjustment_Input_Sheet'!H54</f>
        <v>0</v>
      </c>
      <c r="H63" s="507">
        <f>'4b. OEB_Adjustment_Input_Sheet'!I54</f>
        <v>0</v>
      </c>
      <c r="I63" s="378">
        <f t="shared" si="2"/>
        <v>0</v>
      </c>
      <c r="J63" s="377">
        <f>'4b. OEB_Adjustment_Input_Sheet'!K54</f>
        <v>0</v>
      </c>
      <c r="K63" s="507">
        <f>'4b. OEB_Adjustment_Input_Sheet'!L54</f>
        <v>0</v>
      </c>
      <c r="L63" s="378">
        <f t="shared" si="3"/>
        <v>0</v>
      </c>
      <c r="M63" s="377">
        <f>'4b. OEB_Adjustment_Input_Sheet'!N54</f>
        <v>0</v>
      </c>
      <c r="N63" s="507">
        <f>'4b. OEB_Adjustment_Input_Sheet'!O54</f>
        <v>0</v>
      </c>
      <c r="O63" s="378">
        <f t="shared" si="4"/>
        <v>0</v>
      </c>
      <c r="P63" s="377">
        <f>'4b. OEB_Adjustment_Input_Sheet'!Q54</f>
        <v>0</v>
      </c>
      <c r="Q63" s="507">
        <f>'4b. OEB_Adjustment_Input_Sheet'!R54</f>
        <v>0</v>
      </c>
      <c r="R63" s="378">
        <f t="shared" si="5"/>
        <v>0</v>
      </c>
      <c r="S63" s="357"/>
      <c r="T63" s="357"/>
      <c r="U63" s="57"/>
      <c r="V63" s="57"/>
      <c r="W63" s="57"/>
    </row>
    <row r="64" spans="2:23" ht="15">
      <c r="B64" s="44">
        <v>44</v>
      </c>
      <c r="C64" s="374" t="s">
        <v>160</v>
      </c>
      <c r="D64" s="377">
        <f>'4b. OEB_Adjustment_Input_Sheet'!E55</f>
        <v>-4.0423028018377671</v>
      </c>
      <c r="E64" s="507">
        <f>'4b. OEB_Adjustment_Input_Sheet'!F55</f>
        <v>0</v>
      </c>
      <c r="F64" s="378">
        <f t="shared" si="1"/>
        <v>-4.0423028018377671</v>
      </c>
      <c r="G64" s="377">
        <f>'4b. OEB_Adjustment_Input_Sheet'!H55</f>
        <v>-4.0423028018377671</v>
      </c>
      <c r="H64" s="507">
        <f>'4b. OEB_Adjustment_Input_Sheet'!I55</f>
        <v>0</v>
      </c>
      <c r="I64" s="378">
        <f t="shared" si="2"/>
        <v>-4.0423028018377671</v>
      </c>
      <c r="J64" s="377">
        <f>'4b. OEB_Adjustment_Input_Sheet'!K55</f>
        <v>-4.0423028018377671</v>
      </c>
      <c r="K64" s="507">
        <f>'4b. OEB_Adjustment_Input_Sheet'!L55</f>
        <v>0</v>
      </c>
      <c r="L64" s="378">
        <f t="shared" si="3"/>
        <v>-4.0423028018377671</v>
      </c>
      <c r="M64" s="377">
        <f>'4b. OEB_Adjustment_Input_Sheet'!N55</f>
        <v>0</v>
      </c>
      <c r="N64" s="507">
        <f>'4b. OEB_Adjustment_Input_Sheet'!O55</f>
        <v>0</v>
      </c>
      <c r="O64" s="378">
        <f t="shared" si="4"/>
        <v>0</v>
      </c>
      <c r="P64" s="377">
        <f>'4b. OEB_Adjustment_Input_Sheet'!Q55</f>
        <v>0</v>
      </c>
      <c r="Q64" s="507">
        <f>'4b. OEB_Adjustment_Input_Sheet'!R55</f>
        <v>0</v>
      </c>
      <c r="R64" s="378">
        <f t="shared" si="5"/>
        <v>0</v>
      </c>
      <c r="S64" s="357"/>
      <c r="T64" s="357"/>
      <c r="U64" s="57"/>
      <c r="V64" s="57"/>
      <c r="W64" s="57"/>
    </row>
    <row r="65" spans="2:23" ht="15">
      <c r="B65" s="44">
        <v>45</v>
      </c>
      <c r="C65" s="363" t="s">
        <v>161</v>
      </c>
      <c r="D65" s="377">
        <f>'4b. OEB_Adjustment_Input_Sheet'!E56</f>
        <v>0</v>
      </c>
      <c r="E65" s="507">
        <f>'4b. OEB_Adjustment_Input_Sheet'!F56</f>
        <v>0</v>
      </c>
      <c r="F65" s="378">
        <f t="shared" si="1"/>
        <v>0</v>
      </c>
      <c r="G65" s="377">
        <f>'4b. OEB_Adjustment_Input_Sheet'!H56</f>
        <v>0</v>
      </c>
      <c r="H65" s="507">
        <f>'4b. OEB_Adjustment_Input_Sheet'!I56</f>
        <v>0</v>
      </c>
      <c r="I65" s="378">
        <f t="shared" si="2"/>
        <v>0</v>
      </c>
      <c r="J65" s="377">
        <f>'4b. OEB_Adjustment_Input_Sheet'!K56</f>
        <v>0</v>
      </c>
      <c r="K65" s="507">
        <f>'4b. OEB_Adjustment_Input_Sheet'!L56</f>
        <v>0</v>
      </c>
      <c r="L65" s="378">
        <f t="shared" si="3"/>
        <v>0</v>
      </c>
      <c r="M65" s="377">
        <f>'4b. OEB_Adjustment_Input_Sheet'!N56</f>
        <v>0</v>
      </c>
      <c r="N65" s="507">
        <f>'4b. OEB_Adjustment_Input_Sheet'!O56</f>
        <v>0</v>
      </c>
      <c r="O65" s="378">
        <f t="shared" si="4"/>
        <v>0</v>
      </c>
      <c r="P65" s="377">
        <f>'4b. OEB_Adjustment_Input_Sheet'!Q56</f>
        <v>0</v>
      </c>
      <c r="Q65" s="507">
        <f>'4b. OEB_Adjustment_Input_Sheet'!R56</f>
        <v>0</v>
      </c>
      <c r="R65" s="378">
        <f t="shared" si="5"/>
        <v>0</v>
      </c>
      <c r="S65" s="357"/>
      <c r="T65" s="357"/>
      <c r="U65" s="57"/>
      <c r="V65" s="57"/>
      <c r="W65" s="57"/>
    </row>
    <row r="66" spans="2:23" ht="30">
      <c r="B66" s="44">
        <v>46</v>
      </c>
      <c r="C66" s="363" t="s">
        <v>162</v>
      </c>
      <c r="D66" s="382">
        <f>'4b. OEB_Adjustment_Input_Sheet'!E57</f>
        <v>-81.928867060932021</v>
      </c>
      <c r="E66" s="508">
        <f>'4b. OEB_Adjustment_Input_Sheet'!F57</f>
        <v>0</v>
      </c>
      <c r="F66" s="383">
        <f t="shared" si="1"/>
        <v>-81.928867060932021</v>
      </c>
      <c r="G66" s="382">
        <f>'4b. OEB_Adjustment_Input_Sheet'!H57</f>
        <v>-81.928867060932021</v>
      </c>
      <c r="H66" s="508">
        <f>'4b. OEB_Adjustment_Input_Sheet'!I57</f>
        <v>0</v>
      </c>
      <c r="I66" s="383">
        <f t="shared" si="2"/>
        <v>-81.928867060932021</v>
      </c>
      <c r="J66" s="382">
        <f>'4b. OEB_Adjustment_Input_Sheet'!K57</f>
        <v>-81.928867060932021</v>
      </c>
      <c r="K66" s="508">
        <f>'4b. OEB_Adjustment_Input_Sheet'!L57</f>
        <v>0</v>
      </c>
      <c r="L66" s="383">
        <f t="shared" si="3"/>
        <v>-81.928867060932021</v>
      </c>
      <c r="M66" s="382">
        <f>'4b. OEB_Adjustment_Input_Sheet'!N57</f>
        <v>0</v>
      </c>
      <c r="N66" s="508">
        <f>'4b. OEB_Adjustment_Input_Sheet'!O57</f>
        <v>0</v>
      </c>
      <c r="O66" s="383">
        <f t="shared" si="4"/>
        <v>0</v>
      </c>
      <c r="P66" s="382">
        <f>'4b. OEB_Adjustment_Input_Sheet'!Q57</f>
        <v>0</v>
      </c>
      <c r="Q66" s="508">
        <f>'4b. OEB_Adjustment_Input_Sheet'!R57</f>
        <v>0</v>
      </c>
      <c r="R66" s="383">
        <f t="shared" si="5"/>
        <v>0</v>
      </c>
      <c r="S66" s="357"/>
      <c r="T66" s="357"/>
      <c r="U66" s="57"/>
      <c r="V66" s="57"/>
      <c r="W66" s="57"/>
    </row>
    <row r="67" spans="2:23" ht="15.6">
      <c r="B67" s="44">
        <v>47</v>
      </c>
      <c r="C67" s="364" t="s">
        <v>73</v>
      </c>
      <c r="D67" s="379">
        <f>'4b. OEB_Adjustment_Input_Sheet'!E58</f>
        <v>26.651587696494261</v>
      </c>
      <c r="E67" s="380">
        <f>'4b. OEB_Adjustment_Input_Sheet'!F58</f>
        <v>0</v>
      </c>
      <c r="F67" s="381">
        <f t="shared" si="1"/>
        <v>26.651587696494261</v>
      </c>
      <c r="G67" s="379">
        <f>'4b. OEB_Adjustment_Input_Sheet'!H58</f>
        <v>26.651587696494261</v>
      </c>
      <c r="H67" s="380">
        <f>'4b. OEB_Adjustment_Input_Sheet'!I58</f>
        <v>0</v>
      </c>
      <c r="I67" s="381">
        <f t="shared" si="2"/>
        <v>26.651587696494261</v>
      </c>
      <c r="J67" s="379">
        <f>'4b. OEB_Adjustment_Input_Sheet'!K58</f>
        <v>26.651587696494261</v>
      </c>
      <c r="K67" s="380">
        <f>'4b. OEB_Adjustment_Input_Sheet'!L58</f>
        <v>0</v>
      </c>
      <c r="L67" s="381">
        <f t="shared" si="3"/>
        <v>26.651587696494261</v>
      </c>
      <c r="M67" s="379">
        <f>'4b. OEB_Adjustment_Input_Sheet'!N58</f>
        <v>129.88754417059346</v>
      </c>
      <c r="N67" s="380">
        <f>'4b. OEB_Adjustment_Input_Sheet'!O58</f>
        <v>0</v>
      </c>
      <c r="O67" s="381">
        <f t="shared" si="4"/>
        <v>129.88754417059346</v>
      </c>
      <c r="P67" s="379">
        <f>'4b. OEB_Adjustment_Input_Sheet'!Q58</f>
        <v>129.88754417059346</v>
      </c>
      <c r="Q67" s="380">
        <f>'4b. OEB_Adjustment_Input_Sheet'!R58</f>
        <v>0</v>
      </c>
      <c r="R67" s="381">
        <f t="shared" si="5"/>
        <v>129.88754417059346</v>
      </c>
      <c r="S67" s="357"/>
      <c r="T67" s="357"/>
      <c r="U67" s="57"/>
      <c r="V67" s="57"/>
      <c r="W67" s="57"/>
    </row>
    <row r="68" spans="2:23" ht="30">
      <c r="B68" s="44">
        <v>48</v>
      </c>
      <c r="C68" s="363" t="s">
        <v>163</v>
      </c>
      <c r="D68" s="377">
        <f>'4b. OEB_Adjustment_Input_Sheet'!E59</f>
        <v>17.734175049201575</v>
      </c>
      <c r="E68" s="507">
        <f>'4b. OEB_Adjustment_Input_Sheet'!F59</f>
        <v>0</v>
      </c>
      <c r="F68" s="378">
        <f t="shared" si="1"/>
        <v>17.734175049201575</v>
      </c>
      <c r="G68" s="377">
        <f>'4b. OEB_Adjustment_Input_Sheet'!H59</f>
        <v>17.734175049201575</v>
      </c>
      <c r="H68" s="507">
        <f>'4b. OEB_Adjustment_Input_Sheet'!I59</f>
        <v>0</v>
      </c>
      <c r="I68" s="378">
        <f t="shared" si="2"/>
        <v>17.734175049201575</v>
      </c>
      <c r="J68" s="377">
        <f>'4b. OEB_Adjustment_Input_Sheet'!K59</f>
        <v>17.734175049201575</v>
      </c>
      <c r="K68" s="507">
        <f>'4b. OEB_Adjustment_Input_Sheet'!L59</f>
        <v>0</v>
      </c>
      <c r="L68" s="378">
        <f t="shared" si="3"/>
        <v>17.734175049201575</v>
      </c>
      <c r="M68" s="377">
        <f>'4b. OEB_Adjustment_Input_Sheet'!N59</f>
        <v>17.734175049201575</v>
      </c>
      <c r="N68" s="507">
        <f>'4b. OEB_Adjustment_Input_Sheet'!O59</f>
        <v>0</v>
      </c>
      <c r="O68" s="378">
        <f t="shared" si="4"/>
        <v>17.734175049201575</v>
      </c>
      <c r="P68" s="377">
        <f>'4b. OEB_Adjustment_Input_Sheet'!Q59</f>
        <v>17.734175049201575</v>
      </c>
      <c r="Q68" s="507">
        <f>'4b. OEB_Adjustment_Input_Sheet'!R59</f>
        <v>0</v>
      </c>
      <c r="R68" s="378">
        <f t="shared" si="5"/>
        <v>17.734175049201575</v>
      </c>
      <c r="S68" s="357"/>
      <c r="T68" s="357"/>
      <c r="U68" s="57"/>
      <c r="V68" s="57"/>
      <c r="W68" s="57"/>
    </row>
    <row r="69" spans="2:23" ht="30">
      <c r="B69" s="44">
        <v>49</v>
      </c>
      <c r="C69" s="363" t="s">
        <v>164</v>
      </c>
      <c r="D69" s="377">
        <f>'4b. OEB_Adjustment_Input_Sheet'!E60</f>
        <v>14.692418210661357</v>
      </c>
      <c r="E69" s="507">
        <f>'4b. OEB_Adjustment_Input_Sheet'!F60</f>
        <v>0</v>
      </c>
      <c r="F69" s="378">
        <f t="shared" si="1"/>
        <v>14.692418210661357</v>
      </c>
      <c r="G69" s="377">
        <f>'4b. OEB_Adjustment_Input_Sheet'!H60</f>
        <v>14.692418210661357</v>
      </c>
      <c r="H69" s="507">
        <f>'4b. OEB_Adjustment_Input_Sheet'!I60</f>
        <v>0</v>
      </c>
      <c r="I69" s="378">
        <f t="shared" si="2"/>
        <v>14.692418210661357</v>
      </c>
      <c r="J69" s="377">
        <f>'4b. OEB_Adjustment_Input_Sheet'!K60</f>
        <v>14.692418210661357</v>
      </c>
      <c r="K69" s="507">
        <f>'4b. OEB_Adjustment_Input_Sheet'!L60</f>
        <v>0</v>
      </c>
      <c r="L69" s="378">
        <f t="shared" si="3"/>
        <v>14.692418210661357</v>
      </c>
      <c r="M69" s="377">
        <f>'4b. OEB_Adjustment_Input_Sheet'!N60</f>
        <v>0</v>
      </c>
      <c r="N69" s="507">
        <f>'4b. OEB_Adjustment_Input_Sheet'!O60</f>
        <v>0</v>
      </c>
      <c r="O69" s="378">
        <f t="shared" si="4"/>
        <v>0</v>
      </c>
      <c r="P69" s="377">
        <f>'4b. OEB_Adjustment_Input_Sheet'!Q60</f>
        <v>0</v>
      </c>
      <c r="Q69" s="507">
        <f>'4b. OEB_Adjustment_Input_Sheet'!R60</f>
        <v>0</v>
      </c>
      <c r="R69" s="378">
        <f t="shared" si="5"/>
        <v>0</v>
      </c>
      <c r="S69" s="357"/>
      <c r="T69" s="357"/>
      <c r="U69" s="57"/>
      <c r="V69" s="57"/>
      <c r="W69" s="57"/>
    </row>
    <row r="70" spans="2:23" ht="30">
      <c r="B70" s="44">
        <v>50</v>
      </c>
      <c r="C70" s="363" t="s">
        <v>165</v>
      </c>
      <c r="D70" s="377">
        <f>'4b. OEB_Adjustment_Input_Sheet'!E61</f>
        <v>18.544976951346754</v>
      </c>
      <c r="E70" s="507">
        <f>'4b. OEB_Adjustment_Input_Sheet'!F61</f>
        <v>0</v>
      </c>
      <c r="F70" s="378">
        <f t="shared" si="1"/>
        <v>18.544976951346754</v>
      </c>
      <c r="G70" s="377">
        <f>'4b. OEB_Adjustment_Input_Sheet'!H61</f>
        <v>18.544976951346754</v>
      </c>
      <c r="H70" s="507">
        <f>'4b. OEB_Adjustment_Input_Sheet'!I61</f>
        <v>0</v>
      </c>
      <c r="I70" s="378">
        <f t="shared" si="2"/>
        <v>18.544976951346754</v>
      </c>
      <c r="J70" s="377">
        <f>'4b. OEB_Adjustment_Input_Sheet'!K61</f>
        <v>18.544976951346754</v>
      </c>
      <c r="K70" s="507">
        <f>'4b. OEB_Adjustment_Input_Sheet'!L61</f>
        <v>0</v>
      </c>
      <c r="L70" s="378">
        <f t="shared" si="3"/>
        <v>18.544976951346754</v>
      </c>
      <c r="M70" s="377">
        <f>'4b. OEB_Adjustment_Input_Sheet'!N61</f>
        <v>18.544976951346754</v>
      </c>
      <c r="N70" s="507">
        <f>'4b. OEB_Adjustment_Input_Sheet'!O61</f>
        <v>0</v>
      </c>
      <c r="O70" s="378">
        <f t="shared" si="4"/>
        <v>18.544976951346754</v>
      </c>
      <c r="P70" s="377">
        <f>'4b. OEB_Adjustment_Input_Sheet'!Q61</f>
        <v>18.544976951346754</v>
      </c>
      <c r="Q70" s="507">
        <f>'4b. OEB_Adjustment_Input_Sheet'!R61</f>
        <v>0</v>
      </c>
      <c r="R70" s="378">
        <f t="shared" si="5"/>
        <v>18.544976951346754</v>
      </c>
      <c r="S70" s="357"/>
      <c r="T70" s="357"/>
      <c r="U70" s="57"/>
      <c r="V70" s="57"/>
      <c r="W70" s="57"/>
    </row>
    <row r="71" spans="2:23" ht="16.2" thickBot="1">
      <c r="B71" s="44">
        <v>51</v>
      </c>
      <c r="C71" s="14" t="s">
        <v>136</v>
      </c>
      <c r="D71" s="360">
        <f>SUM(D67:D70)</f>
        <v>77.623157907703956</v>
      </c>
      <c r="E71" s="509">
        <f t="shared" ref="E71:R71" si="6">SUM(E67:E70)</f>
        <v>0</v>
      </c>
      <c r="F71" s="361">
        <f t="shared" si="6"/>
        <v>77.623157907703956</v>
      </c>
      <c r="G71" s="360">
        <f t="shared" si="6"/>
        <v>77.623157907703956</v>
      </c>
      <c r="H71" s="509">
        <f t="shared" si="6"/>
        <v>0</v>
      </c>
      <c r="I71" s="361">
        <f t="shared" si="6"/>
        <v>77.623157907703956</v>
      </c>
      <c r="J71" s="360">
        <f t="shared" si="6"/>
        <v>77.623157907703956</v>
      </c>
      <c r="K71" s="509">
        <f t="shared" si="6"/>
        <v>0</v>
      </c>
      <c r="L71" s="361">
        <f t="shared" si="6"/>
        <v>77.623157907703956</v>
      </c>
      <c r="M71" s="360">
        <f t="shared" si="6"/>
        <v>166.16669617114178</v>
      </c>
      <c r="N71" s="509">
        <f t="shared" si="6"/>
        <v>0</v>
      </c>
      <c r="O71" s="361">
        <f t="shared" si="6"/>
        <v>166.16669617114178</v>
      </c>
      <c r="P71" s="360">
        <f t="shared" si="6"/>
        <v>166.16669617114178</v>
      </c>
      <c r="Q71" s="509">
        <f t="shared" si="6"/>
        <v>0</v>
      </c>
      <c r="R71" s="361">
        <f t="shared" si="6"/>
        <v>166.16669617114178</v>
      </c>
      <c r="S71" s="358"/>
      <c r="T71" s="358"/>
    </row>
    <row r="72" spans="2:23" ht="15.6" thickBot="1">
      <c r="B72" s="54"/>
      <c r="C72" s="24"/>
      <c r="D72" s="163"/>
      <c r="E72" s="161"/>
      <c r="F72" s="162"/>
      <c r="G72" s="163"/>
      <c r="H72" s="161"/>
      <c r="I72" s="162"/>
      <c r="J72" s="163"/>
      <c r="K72" s="161"/>
      <c r="L72" s="162"/>
      <c r="M72" s="163"/>
      <c r="N72" s="161"/>
      <c r="O72" s="162"/>
      <c r="P72" s="163"/>
      <c r="Q72" s="161"/>
      <c r="R72" s="162"/>
      <c r="S72" s="161"/>
      <c r="T72" s="161"/>
    </row>
    <row r="73" spans="2:23" ht="16.2" thickBot="1">
      <c r="B73" s="75">
        <v>52</v>
      </c>
      <c r="C73" s="13" t="s">
        <v>241</v>
      </c>
      <c r="D73" s="156">
        <f>'4a. OEB_Adjustment_Input_Sheet'!E56</f>
        <v>33.200164176462152</v>
      </c>
      <c r="E73" s="165">
        <f>F73-D73</f>
        <v>0</v>
      </c>
      <c r="F73" s="157">
        <f>'4a. OEB_Adjustment_Input_Sheet'!G56</f>
        <v>33.200164176462152</v>
      </c>
      <c r="G73" s="156">
        <f>'4a. OEB_Adjustment_Input_Sheet'!H56</f>
        <v>30.827702027725657</v>
      </c>
      <c r="H73" s="165">
        <f>I73-G73</f>
        <v>0</v>
      </c>
      <c r="I73" s="157">
        <f>'4a. OEB_Adjustment_Input_Sheet'!J56</f>
        <v>30.827702027725657</v>
      </c>
      <c r="J73" s="156">
        <f>'4a. OEB_Adjustment_Input_Sheet'!K56</f>
        <v>33.299999999999997</v>
      </c>
      <c r="K73" s="165">
        <f>L73-J73</f>
        <v>0</v>
      </c>
      <c r="L73" s="157">
        <f>'4a. OEB_Adjustment_Input_Sheet'!M56</f>
        <v>33.299999999999997</v>
      </c>
      <c r="M73" s="156">
        <f>'4a. OEB_Adjustment_Input_Sheet'!N56</f>
        <v>30.189065368159635</v>
      </c>
      <c r="N73" s="165">
        <f>O73-M73</f>
        <v>0</v>
      </c>
      <c r="O73" s="157">
        <f>'4a. OEB_Adjustment_Input_Sheet'!P56</f>
        <v>30.189065368159635</v>
      </c>
      <c r="P73" s="156">
        <f>'4a. OEB_Adjustment_Input_Sheet'!Q56</f>
        <v>21.511204607036518</v>
      </c>
      <c r="Q73" s="165">
        <f>R73-P73</f>
        <v>0</v>
      </c>
      <c r="R73" s="157">
        <f>'4a. OEB_Adjustment_Input_Sheet'!S56</f>
        <v>21.511204607036518</v>
      </c>
      <c r="S73" s="358"/>
      <c r="T73" s="358"/>
    </row>
    <row r="74" spans="2:23" ht="15.6" thickBot="1">
      <c r="B74" s="54"/>
      <c r="C74" s="24"/>
      <c r="D74" s="78"/>
      <c r="E74" s="61"/>
      <c r="F74" s="77"/>
      <c r="G74" s="78"/>
      <c r="H74" s="61"/>
      <c r="I74" s="77"/>
      <c r="J74" s="78"/>
      <c r="K74" s="61"/>
      <c r="L74" s="77"/>
      <c r="M74" s="78"/>
      <c r="N74" s="61"/>
      <c r="O74" s="77"/>
      <c r="P74" s="78"/>
      <c r="Q74" s="61"/>
      <c r="R74" s="77"/>
      <c r="S74" s="61"/>
      <c r="T74" s="61"/>
    </row>
    <row r="75" spans="2:23" ht="16.2" thickBot="1">
      <c r="B75" s="83">
        <v>53</v>
      </c>
      <c r="C75" s="84" t="s">
        <v>242</v>
      </c>
      <c r="D75" s="67">
        <f>ROUND(D71/D73,2)</f>
        <v>2.34</v>
      </c>
      <c r="E75" s="165">
        <f>F75-D75</f>
        <v>0</v>
      </c>
      <c r="F75" s="68">
        <f>ROUND(F71/F73,2)</f>
        <v>2.34</v>
      </c>
      <c r="G75" s="67">
        <f>ROUND(G71/G73,2)</f>
        <v>2.52</v>
      </c>
      <c r="H75" s="165">
        <f>I75-G75</f>
        <v>0</v>
      </c>
      <c r="I75" s="68">
        <f>ROUND(I71/I73,2)</f>
        <v>2.52</v>
      </c>
      <c r="J75" s="67">
        <f>ROUND(J71/J73,2)</f>
        <v>2.33</v>
      </c>
      <c r="K75" s="165">
        <f>L75-J75</f>
        <v>0</v>
      </c>
      <c r="L75" s="68">
        <f>ROUND(L71/L73,2)</f>
        <v>2.33</v>
      </c>
      <c r="M75" s="67">
        <f>ROUND(M71/M73,2)</f>
        <v>5.5</v>
      </c>
      <c r="N75" s="165">
        <f>O75-M75</f>
        <v>0</v>
      </c>
      <c r="O75" s="68">
        <f>ROUND(O71/O73,2)</f>
        <v>5.5</v>
      </c>
      <c r="P75" s="67">
        <f>ROUND(P71/P73,2)</f>
        <v>7.72</v>
      </c>
      <c r="Q75" s="165">
        <f>R75-P75</f>
        <v>0</v>
      </c>
      <c r="R75" s="68">
        <f>ROUND(R71/R73,2)</f>
        <v>7.72</v>
      </c>
      <c r="S75" s="359"/>
      <c r="T75" s="359"/>
    </row>
    <row r="76" spans="2:23"/>
    <row r="77" spans="2:23" ht="15.6">
      <c r="B77" s="342" t="s">
        <v>177</v>
      </c>
    </row>
    <row r="78" spans="2:23" hidden="1">
      <c r="B78" s="260"/>
    </row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</sheetData>
  <mergeCells count="13">
    <mergeCell ref="P7:R7"/>
    <mergeCell ref="D6:R6"/>
    <mergeCell ref="J38:L38"/>
    <mergeCell ref="M38:O38"/>
    <mergeCell ref="P38:R38"/>
    <mergeCell ref="D37:R37"/>
    <mergeCell ref="J7:L7"/>
    <mergeCell ref="M7:O7"/>
    <mergeCell ref="B1:F1"/>
    <mergeCell ref="D7:F7"/>
    <mergeCell ref="D38:F38"/>
    <mergeCell ref="G38:I38"/>
    <mergeCell ref="G7:I7"/>
  </mergeCells>
  <pageMargins left="1" right="1" top="1" bottom="1" header="0.5" footer="0.5"/>
  <pageSetup paperSize="17" scale="45" orientation="landscape" r:id="rId1"/>
  <headerFooter>
    <oddHeader>&amp;COPG Recovery of Deferral and Variance Accounts and Riders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S317"/>
  <sheetViews>
    <sheetView showGridLines="0" view="pageBreakPreview" topLeftCell="A40" zoomScale="60" zoomScaleNormal="55" workbookViewId="0">
      <selection activeCell="L78" sqref="L78"/>
    </sheetView>
  </sheetViews>
  <sheetFormatPr defaultColWidth="9.33203125" defaultRowHeight="13.2"/>
  <cols>
    <col min="1" max="1" width="2.6640625" style="263" customWidth="1"/>
    <col min="2" max="2" width="6.33203125" style="263" customWidth="1"/>
    <col min="3" max="3" width="80.6640625" style="263" customWidth="1"/>
    <col min="4" max="4" width="20.6640625" style="263" customWidth="1"/>
    <col min="5" max="19" width="19.6640625" style="263" customWidth="1"/>
    <col min="20" max="16384" width="9.33203125" style="263"/>
  </cols>
  <sheetData>
    <row r="2" spans="2:19" ht="17.399999999999999">
      <c r="B2" s="532" t="s">
        <v>243</v>
      </c>
      <c r="C2" s="532"/>
      <c r="D2" s="532"/>
      <c r="E2" s="532"/>
      <c r="F2" s="532"/>
      <c r="S2" s="398" t="str">
        <f>'1. Cover'!M1</f>
        <v>Updated: 2020-03-12</v>
      </c>
    </row>
    <row r="3" spans="2:19" ht="17.399999999999999">
      <c r="B3" s="404"/>
      <c r="C3" s="404"/>
      <c r="D3" s="404"/>
      <c r="E3" s="404"/>
      <c r="F3" s="404"/>
      <c r="S3" s="398" t="str">
        <f>'1. Cover'!M2</f>
        <v>EB-2020-0290</v>
      </c>
    </row>
    <row r="4" spans="2:19" ht="17.399999999999999">
      <c r="B4" s="404"/>
      <c r="C4" s="404"/>
      <c r="D4" s="404"/>
      <c r="E4" s="404"/>
      <c r="F4" s="404"/>
      <c r="S4" s="398" t="str">
        <f>'1. Cover'!M3</f>
        <v>Exhibit I1-1-1</v>
      </c>
    </row>
    <row r="5" spans="2:19" ht="17.399999999999999">
      <c r="B5" s="404"/>
      <c r="C5" s="404"/>
      <c r="D5" s="404"/>
      <c r="E5" s="404"/>
      <c r="F5" s="404"/>
      <c r="S5" s="398" t="str">
        <f>'1. Cover'!M4</f>
        <v>Attachment 1</v>
      </c>
    </row>
    <row r="6" spans="2:19" ht="18" thickBot="1">
      <c r="B6" s="404"/>
      <c r="C6" s="404"/>
      <c r="D6" s="404"/>
      <c r="E6" s="404"/>
      <c r="F6" s="404"/>
    </row>
    <row r="7" spans="2:19" ht="18" thickBot="1">
      <c r="B7" s="264"/>
      <c r="E7" s="536" t="s">
        <v>244</v>
      </c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8"/>
    </row>
    <row r="8" spans="2:19" s="265" customFormat="1" ht="16.2" thickBot="1">
      <c r="C8" s="266"/>
      <c r="E8" s="536" t="s">
        <v>245</v>
      </c>
      <c r="F8" s="537"/>
      <c r="G8" s="538"/>
      <c r="H8" s="536" t="s">
        <v>0</v>
      </c>
      <c r="I8" s="537"/>
      <c r="J8" s="538"/>
      <c r="K8" s="536" t="str">
        <f>H8</f>
        <v>EB-2020-0290</v>
      </c>
      <c r="L8" s="537"/>
      <c r="M8" s="538"/>
      <c r="N8" s="536" t="str">
        <f>H8</f>
        <v>EB-2020-0290</v>
      </c>
      <c r="O8" s="537"/>
      <c r="P8" s="538"/>
      <c r="Q8" s="536" t="str">
        <f>H8</f>
        <v>EB-2020-0290</v>
      </c>
      <c r="R8" s="537"/>
      <c r="S8" s="538"/>
    </row>
    <row r="9" spans="2:19" ht="15.6">
      <c r="B9" s="267"/>
      <c r="C9" s="268"/>
      <c r="D9" s="268"/>
      <c r="E9" s="539">
        <v>2022</v>
      </c>
      <c r="F9" s="540"/>
      <c r="G9" s="541"/>
      <c r="H9" s="539">
        <v>2023</v>
      </c>
      <c r="I9" s="540"/>
      <c r="J9" s="541"/>
      <c r="K9" s="539">
        <v>2024</v>
      </c>
      <c r="L9" s="540"/>
      <c r="M9" s="541"/>
      <c r="N9" s="539">
        <v>2025</v>
      </c>
      <c r="O9" s="540"/>
      <c r="P9" s="541"/>
      <c r="Q9" s="539">
        <v>2026</v>
      </c>
      <c r="R9" s="540"/>
      <c r="S9" s="541"/>
    </row>
    <row r="10" spans="2:19" ht="15.6">
      <c r="B10" s="269" t="s">
        <v>24</v>
      </c>
      <c r="C10" s="407"/>
      <c r="D10" s="407"/>
      <c r="E10" s="335" t="s">
        <v>25</v>
      </c>
      <c r="F10" s="270" t="s">
        <v>26</v>
      </c>
      <c r="G10" s="271" t="s">
        <v>26</v>
      </c>
      <c r="H10" s="335" t="s">
        <v>25</v>
      </c>
      <c r="I10" s="270" t="s">
        <v>26</v>
      </c>
      <c r="J10" s="271" t="s">
        <v>26</v>
      </c>
      <c r="K10" s="335" t="s">
        <v>25</v>
      </c>
      <c r="L10" s="270" t="s">
        <v>26</v>
      </c>
      <c r="M10" s="271" t="s">
        <v>26</v>
      </c>
      <c r="N10" s="335" t="s">
        <v>25</v>
      </c>
      <c r="O10" s="270" t="s">
        <v>26</v>
      </c>
      <c r="P10" s="271" t="s">
        <v>26</v>
      </c>
      <c r="Q10" s="335" t="s">
        <v>25</v>
      </c>
      <c r="R10" s="270" t="s">
        <v>26</v>
      </c>
      <c r="S10" s="271" t="s">
        <v>26</v>
      </c>
    </row>
    <row r="11" spans="2:19" ht="16.2" thickBot="1">
      <c r="B11" s="272" t="s">
        <v>9</v>
      </c>
      <c r="C11" s="408" t="s">
        <v>27</v>
      </c>
      <c r="D11" s="408"/>
      <c r="E11" s="262">
        <f>'4a. OEB_Adjustment_Input_Sheet'!$E$9</f>
        <v>44196</v>
      </c>
      <c r="F11" s="336" t="s">
        <v>29</v>
      </c>
      <c r="G11" s="337" t="s">
        <v>30</v>
      </c>
      <c r="H11" s="262">
        <f>'4a. OEB_Adjustment_Input_Sheet'!$E$9</f>
        <v>44196</v>
      </c>
      <c r="I11" s="336" t="s">
        <v>29</v>
      </c>
      <c r="J11" s="337" t="s">
        <v>30</v>
      </c>
      <c r="K11" s="262">
        <f>'4a. OEB_Adjustment_Input_Sheet'!$E$9</f>
        <v>44196</v>
      </c>
      <c r="L11" s="336" t="s">
        <v>29</v>
      </c>
      <c r="M11" s="337" t="s">
        <v>30</v>
      </c>
      <c r="N11" s="262">
        <f>'4a. OEB_Adjustment_Input_Sheet'!$E$9</f>
        <v>44196</v>
      </c>
      <c r="O11" s="336" t="s">
        <v>29</v>
      </c>
      <c r="P11" s="337" t="s">
        <v>30</v>
      </c>
      <c r="Q11" s="262">
        <f>'4a. OEB_Adjustment_Input_Sheet'!$E$9</f>
        <v>44196</v>
      </c>
      <c r="R11" s="336" t="s">
        <v>29</v>
      </c>
      <c r="S11" s="337" t="s">
        <v>30</v>
      </c>
    </row>
    <row r="12" spans="2:19" ht="15">
      <c r="B12" s="273"/>
      <c r="C12" s="274"/>
      <c r="D12" s="274"/>
      <c r="E12" s="205" t="s">
        <v>31</v>
      </c>
      <c r="F12" s="175" t="s">
        <v>32</v>
      </c>
      <c r="G12" s="176" t="s">
        <v>33</v>
      </c>
      <c r="H12" s="324" t="s">
        <v>34</v>
      </c>
      <c r="I12" s="325" t="s">
        <v>35</v>
      </c>
      <c r="J12" s="326" t="s">
        <v>36</v>
      </c>
      <c r="K12" s="324" t="s">
        <v>37</v>
      </c>
      <c r="L12" s="325" t="s">
        <v>38</v>
      </c>
      <c r="M12" s="326" t="s">
        <v>39</v>
      </c>
      <c r="N12" s="324" t="s">
        <v>40</v>
      </c>
      <c r="O12" s="325" t="s">
        <v>41</v>
      </c>
      <c r="P12" s="326" t="s">
        <v>42</v>
      </c>
      <c r="Q12" s="324" t="s">
        <v>43</v>
      </c>
      <c r="R12" s="325" t="s">
        <v>44</v>
      </c>
      <c r="S12" s="326" t="s">
        <v>45</v>
      </c>
    </row>
    <row r="13" spans="2:19" ht="16.2" thickBot="1">
      <c r="B13" s="279" t="s">
        <v>246</v>
      </c>
      <c r="C13" s="274"/>
      <c r="D13" s="274"/>
      <c r="E13" s="56"/>
      <c r="F13" s="51"/>
      <c r="G13" s="52"/>
      <c r="H13" s="56"/>
      <c r="I13" s="51"/>
      <c r="J13" s="52"/>
      <c r="K13" s="56"/>
      <c r="L13" s="51"/>
      <c r="M13" s="52"/>
      <c r="N13" s="56"/>
      <c r="O13" s="51"/>
      <c r="P13" s="52"/>
      <c r="Q13" s="56"/>
      <c r="R13" s="51"/>
      <c r="S13" s="52"/>
    </row>
    <row r="14" spans="2:19" ht="17.399999999999999">
      <c r="B14" s="281">
        <v>1</v>
      </c>
      <c r="C14" s="282" t="s">
        <v>247</v>
      </c>
      <c r="D14" s="274"/>
      <c r="E14" s="365">
        <v>736.75</v>
      </c>
      <c r="F14" s="366" t="s">
        <v>248</v>
      </c>
      <c r="G14" s="367">
        <f>E14</f>
        <v>736.75</v>
      </c>
      <c r="H14" s="365">
        <v>736.75</v>
      </c>
      <c r="I14" s="366" t="s">
        <v>248</v>
      </c>
      <c r="J14" s="367">
        <f>H14</f>
        <v>736.75</v>
      </c>
      <c r="K14" s="365">
        <v>736.75</v>
      </c>
      <c r="L14" s="366" t="s">
        <v>248</v>
      </c>
      <c r="M14" s="367">
        <f>K14</f>
        <v>736.75</v>
      </c>
      <c r="N14" s="365">
        <v>736.75</v>
      </c>
      <c r="O14" s="366" t="s">
        <v>248</v>
      </c>
      <c r="P14" s="367">
        <f>N14</f>
        <v>736.75</v>
      </c>
      <c r="Q14" s="365">
        <v>736.75</v>
      </c>
      <c r="R14" s="366" t="s">
        <v>248</v>
      </c>
      <c r="S14" s="367">
        <f>Q14</f>
        <v>736.75</v>
      </c>
    </row>
    <row r="15" spans="2:19" ht="15">
      <c r="B15" s="281">
        <v>2</v>
      </c>
      <c r="C15" s="282" t="s">
        <v>218</v>
      </c>
      <c r="D15" s="274"/>
      <c r="E15" s="169">
        <f>'8. Revenue_Def_Suff'!D12+('10. Deferral_Variance_&amp;_Riders'!$D$33)</f>
        <v>66.180164176462142</v>
      </c>
      <c r="F15" s="170">
        <f>G15-E15</f>
        <v>0</v>
      </c>
      <c r="G15" s="132">
        <f>E15</f>
        <v>66.180164176462142</v>
      </c>
      <c r="H15" s="169">
        <f>'8. Revenue_Def_Suff'!G12+('10. Deferral_Variance_&amp;_Riders'!$D$33)</f>
        <v>63.807702027725654</v>
      </c>
      <c r="I15" s="170">
        <f>J15-H15</f>
        <v>0</v>
      </c>
      <c r="J15" s="132">
        <f>H15</f>
        <v>63.807702027725654</v>
      </c>
      <c r="K15" s="169">
        <f>'8. Revenue_Def_Suff'!J12+('10. Deferral_Variance_&amp;_Riders'!$D$33)</f>
        <v>66.28</v>
      </c>
      <c r="L15" s="170">
        <f>M15-K15</f>
        <v>0</v>
      </c>
      <c r="M15" s="132">
        <f>K15</f>
        <v>66.28</v>
      </c>
      <c r="N15" s="169">
        <f>'8. Revenue_Def_Suff'!M12+('10. Deferral_Variance_&amp;_Riders'!$D$33)</f>
        <v>63.169065368159636</v>
      </c>
      <c r="O15" s="170">
        <f>P15-N15</f>
        <v>0</v>
      </c>
      <c r="P15" s="132">
        <f>N15</f>
        <v>63.169065368159636</v>
      </c>
      <c r="Q15" s="169">
        <f>'8. Revenue_Def_Suff'!P12+('10. Deferral_Variance_&amp;_Riders'!$D$33)</f>
        <v>54.491204607036515</v>
      </c>
      <c r="R15" s="170">
        <f>S15-Q15</f>
        <v>0</v>
      </c>
      <c r="S15" s="132">
        <f>Q15</f>
        <v>54.491204607036515</v>
      </c>
    </row>
    <row r="16" spans="2:19" ht="17.399999999999999">
      <c r="B16" s="281">
        <v>3</v>
      </c>
      <c r="C16" s="282" t="s">
        <v>249</v>
      </c>
      <c r="D16" s="274"/>
      <c r="E16" s="169">
        <v>134.30000000000001</v>
      </c>
      <c r="F16" s="283" t="s">
        <v>248</v>
      </c>
      <c r="G16" s="132">
        <f>E16</f>
        <v>134.30000000000001</v>
      </c>
      <c r="H16" s="169">
        <v>134.30000000000001</v>
      </c>
      <c r="I16" s="283" t="s">
        <v>248</v>
      </c>
      <c r="J16" s="132">
        <f>H16</f>
        <v>134.30000000000001</v>
      </c>
      <c r="K16" s="169">
        <v>134.30000000000001</v>
      </c>
      <c r="L16" s="283" t="s">
        <v>248</v>
      </c>
      <c r="M16" s="132">
        <f>K16</f>
        <v>134.30000000000001</v>
      </c>
      <c r="N16" s="169">
        <v>134.30000000000001</v>
      </c>
      <c r="O16" s="283" t="s">
        <v>248</v>
      </c>
      <c r="P16" s="132">
        <f>N16</f>
        <v>134.30000000000001</v>
      </c>
      <c r="Q16" s="169">
        <v>134.30000000000001</v>
      </c>
      <c r="R16" s="283" t="s">
        <v>248</v>
      </c>
      <c r="S16" s="132">
        <f>Q16</f>
        <v>134.30000000000001</v>
      </c>
    </row>
    <row r="17" spans="2:19" ht="15">
      <c r="B17" s="281">
        <v>4</v>
      </c>
      <c r="C17" s="282" t="s">
        <v>250</v>
      </c>
      <c r="D17" s="274"/>
      <c r="E17" s="343">
        <f>E15/E16</f>
        <v>0.49277858657082751</v>
      </c>
      <c r="F17" s="344">
        <f>G17-E17</f>
        <v>0</v>
      </c>
      <c r="G17" s="345">
        <f>G15/G16</f>
        <v>0.49277858657082751</v>
      </c>
      <c r="H17" s="343">
        <f>H15/H16</f>
        <v>0.47511319454747319</v>
      </c>
      <c r="I17" s="344">
        <f>J17-H17</f>
        <v>0</v>
      </c>
      <c r="J17" s="345">
        <f>J15/J16</f>
        <v>0.47511319454747319</v>
      </c>
      <c r="K17" s="343">
        <f>K15/K16</f>
        <v>0.49352196574832463</v>
      </c>
      <c r="L17" s="344">
        <f>M17-K17</f>
        <v>0</v>
      </c>
      <c r="M17" s="345">
        <f>M15/M16</f>
        <v>0.49352196574832463</v>
      </c>
      <c r="N17" s="343">
        <f>N15/N16</f>
        <v>0.47035789551868673</v>
      </c>
      <c r="O17" s="344">
        <f>P17-N17</f>
        <v>0</v>
      </c>
      <c r="P17" s="345">
        <f>P15/P16</f>
        <v>0.47035789551868673</v>
      </c>
      <c r="Q17" s="343">
        <f>Q15/Q16</f>
        <v>0.40574240213727858</v>
      </c>
      <c r="R17" s="344">
        <f>S17-Q17</f>
        <v>0</v>
      </c>
      <c r="S17" s="345">
        <f>S15/S16</f>
        <v>0.40574240213727858</v>
      </c>
    </row>
    <row r="18" spans="2:19" ht="15">
      <c r="B18" s="281">
        <v>5</v>
      </c>
      <c r="C18" s="282" t="s">
        <v>251</v>
      </c>
      <c r="D18" s="274"/>
      <c r="E18" s="346">
        <f>E14*E17</f>
        <v>363.05462365605717</v>
      </c>
      <c r="F18" s="347">
        <f>G18-E18</f>
        <v>0</v>
      </c>
      <c r="G18" s="348">
        <f>G14*G17</f>
        <v>363.05462365605717</v>
      </c>
      <c r="H18" s="346">
        <f>H14*H17</f>
        <v>350.03964608285088</v>
      </c>
      <c r="I18" s="347">
        <f>J18-H18</f>
        <v>0</v>
      </c>
      <c r="J18" s="348">
        <f>J14*J17</f>
        <v>350.03964608285088</v>
      </c>
      <c r="K18" s="346">
        <f>K14*K17</f>
        <v>363.60230826507819</v>
      </c>
      <c r="L18" s="347">
        <f>M18-K18</f>
        <v>0</v>
      </c>
      <c r="M18" s="348">
        <f>M14*M17</f>
        <v>363.60230826507819</v>
      </c>
      <c r="N18" s="346">
        <f>N14*N17</f>
        <v>346.53617952339243</v>
      </c>
      <c r="O18" s="347">
        <f>P18-N18</f>
        <v>0</v>
      </c>
      <c r="P18" s="348">
        <f>P14*P17</f>
        <v>346.53617952339243</v>
      </c>
      <c r="Q18" s="346">
        <f>Q14*Q17</f>
        <v>298.93071477463997</v>
      </c>
      <c r="R18" s="347">
        <f>S18-Q18</f>
        <v>0</v>
      </c>
      <c r="S18" s="348">
        <f>S14*S17</f>
        <v>298.93071477463997</v>
      </c>
    </row>
    <row r="19" spans="2:19" ht="18.600000000000001" thickBot="1">
      <c r="B19" s="281">
        <v>6</v>
      </c>
      <c r="C19" s="284" t="s">
        <v>252</v>
      </c>
      <c r="D19" s="274"/>
      <c r="E19" s="285">
        <v>115.11294871794868</v>
      </c>
      <c r="F19" s="286" t="s">
        <v>248</v>
      </c>
      <c r="G19" s="287">
        <f>E19</f>
        <v>115.11294871794868</v>
      </c>
      <c r="H19" s="285">
        <v>115.11294871794868</v>
      </c>
      <c r="I19" s="286" t="s">
        <v>248</v>
      </c>
      <c r="J19" s="287">
        <f>H19</f>
        <v>115.11294871794868</v>
      </c>
      <c r="K19" s="285">
        <v>115.11294871794868</v>
      </c>
      <c r="L19" s="286" t="s">
        <v>248</v>
      </c>
      <c r="M19" s="287">
        <f>K19</f>
        <v>115.11294871794868</v>
      </c>
      <c r="N19" s="285">
        <v>115.11294871794868</v>
      </c>
      <c r="O19" s="286" t="s">
        <v>248</v>
      </c>
      <c r="P19" s="287">
        <f>N19</f>
        <v>115.11294871794868</v>
      </c>
      <c r="Q19" s="285">
        <v>115.11294871794868</v>
      </c>
      <c r="R19" s="286" t="s">
        <v>248</v>
      </c>
      <c r="S19" s="287">
        <f>Q19</f>
        <v>115.11294871794868</v>
      </c>
    </row>
    <row r="20" spans="2:19" ht="15">
      <c r="B20" s="281"/>
      <c r="C20" s="282"/>
      <c r="D20" s="274"/>
      <c r="E20" s="88"/>
      <c r="F20" s="73"/>
      <c r="G20" s="63"/>
      <c r="H20" s="88"/>
      <c r="I20" s="73"/>
      <c r="J20" s="63"/>
      <c r="K20" s="88"/>
      <c r="L20" s="73"/>
      <c r="M20" s="63"/>
      <c r="N20" s="88"/>
      <c r="O20" s="73"/>
      <c r="P20" s="63"/>
      <c r="Q20" s="88"/>
      <c r="R20" s="73"/>
      <c r="S20" s="63"/>
    </row>
    <row r="21" spans="2:19" ht="16.2" thickBot="1">
      <c r="B21" s="279" t="s">
        <v>253</v>
      </c>
      <c r="C21" s="282"/>
      <c r="D21" s="274"/>
      <c r="E21" s="88"/>
      <c r="F21" s="73"/>
      <c r="G21" s="63"/>
      <c r="H21" s="88"/>
      <c r="I21" s="73"/>
      <c r="J21" s="63"/>
      <c r="K21" s="88"/>
      <c r="L21" s="73"/>
      <c r="M21" s="63"/>
      <c r="N21" s="88"/>
      <c r="O21" s="73"/>
      <c r="P21" s="63"/>
      <c r="Q21" s="88"/>
      <c r="R21" s="73"/>
      <c r="S21" s="63"/>
    </row>
    <row r="22" spans="2:19" ht="15">
      <c r="B22" s="281">
        <v>7</v>
      </c>
      <c r="C22" s="282" t="s">
        <v>254</v>
      </c>
      <c r="D22" s="274"/>
      <c r="E22" s="288">
        <f>E57</f>
        <v>71.764403269564383</v>
      </c>
      <c r="F22" s="289">
        <f t="shared" ref="F22:F23" si="0">G22-E22</f>
        <v>0</v>
      </c>
      <c r="G22" s="290">
        <f>G57</f>
        <v>71.764403269564383</v>
      </c>
      <c r="H22" s="288">
        <f>E23</f>
        <v>74.627540006650008</v>
      </c>
      <c r="I22" s="289">
        <f t="shared" ref="I22:I23" si="1">J22-H22</f>
        <v>0</v>
      </c>
      <c r="J22" s="290">
        <f>G23</f>
        <v>74.627540006650008</v>
      </c>
      <c r="K22" s="288">
        <f>H23</f>
        <v>75.37691799643234</v>
      </c>
      <c r="L22" s="289">
        <f t="shared" ref="L22:L23" si="2">M22-K22</f>
        <v>0</v>
      </c>
      <c r="M22" s="290">
        <f>J23</f>
        <v>75.37691799643234</v>
      </c>
      <c r="N22" s="288">
        <f>K23</f>
        <v>76.12855763427882</v>
      </c>
      <c r="O22" s="289">
        <f t="shared" ref="O22:O23" si="3">P22-N22</f>
        <v>0</v>
      </c>
      <c r="P22" s="290">
        <f>M23</f>
        <v>76.12855763427882</v>
      </c>
      <c r="Q22" s="288">
        <f>N23</f>
        <v>76.890986212940675</v>
      </c>
      <c r="R22" s="289">
        <f t="shared" ref="R22:R23" si="4">S22-Q22</f>
        <v>0</v>
      </c>
      <c r="S22" s="290">
        <f>P23</f>
        <v>76.890986212940675</v>
      </c>
    </row>
    <row r="23" spans="2:19" ht="15.6" thickBot="1">
      <c r="B23" s="281">
        <v>8</v>
      </c>
      <c r="C23" s="282" t="s">
        <v>255</v>
      </c>
      <c r="D23" s="274"/>
      <c r="E23" s="291">
        <f>E87</f>
        <v>74.627540006650008</v>
      </c>
      <c r="F23" s="292">
        <f t="shared" si="0"/>
        <v>0</v>
      </c>
      <c r="G23" s="293">
        <f>G87</f>
        <v>74.627540006650008</v>
      </c>
      <c r="H23" s="291">
        <f>H87</f>
        <v>75.37691799643234</v>
      </c>
      <c r="I23" s="292">
        <f t="shared" si="1"/>
        <v>0</v>
      </c>
      <c r="J23" s="293">
        <f>J87</f>
        <v>75.37691799643234</v>
      </c>
      <c r="K23" s="291">
        <f>K87</f>
        <v>76.12855763427882</v>
      </c>
      <c r="L23" s="292">
        <f t="shared" si="2"/>
        <v>0</v>
      </c>
      <c r="M23" s="293">
        <f>M87</f>
        <v>76.12855763427882</v>
      </c>
      <c r="N23" s="291">
        <f>N87</f>
        <v>76.890986212940675</v>
      </c>
      <c r="O23" s="292">
        <f t="shared" si="3"/>
        <v>0</v>
      </c>
      <c r="P23" s="293">
        <f>P87</f>
        <v>76.890986212940675</v>
      </c>
      <c r="Q23" s="291">
        <f>Q87</f>
        <v>77.659178027254853</v>
      </c>
      <c r="R23" s="292">
        <f t="shared" si="4"/>
        <v>0</v>
      </c>
      <c r="S23" s="293">
        <f>S87</f>
        <v>77.659178027254853</v>
      </c>
    </row>
    <row r="24" spans="2:19" ht="15">
      <c r="B24" s="281"/>
      <c r="C24" s="282"/>
      <c r="D24" s="274"/>
      <c r="E24" s="88"/>
      <c r="F24" s="73"/>
      <c r="G24" s="63"/>
      <c r="H24" s="88"/>
      <c r="I24" s="73"/>
      <c r="J24" s="63"/>
      <c r="K24" s="88"/>
      <c r="L24" s="73"/>
      <c r="M24" s="63"/>
      <c r="N24" s="88"/>
      <c r="O24" s="73"/>
      <c r="P24" s="63"/>
      <c r="Q24" s="88"/>
      <c r="R24" s="73"/>
      <c r="S24" s="63"/>
    </row>
    <row r="25" spans="2:19" ht="16.2" thickBot="1">
      <c r="B25" s="279" t="s">
        <v>256</v>
      </c>
      <c r="C25" s="282"/>
      <c r="D25" s="274"/>
      <c r="E25" s="88"/>
      <c r="F25" s="73"/>
      <c r="G25" s="63"/>
      <c r="H25" s="88"/>
      <c r="I25" s="73"/>
      <c r="J25" s="63"/>
      <c r="K25" s="88"/>
      <c r="L25" s="73"/>
      <c r="M25" s="63"/>
      <c r="N25" s="88"/>
      <c r="O25" s="73"/>
      <c r="P25" s="63"/>
      <c r="Q25" s="88"/>
      <c r="R25" s="73"/>
      <c r="S25" s="63"/>
    </row>
    <row r="26" spans="2:19" ht="15.6">
      <c r="B26" s="281">
        <v>9</v>
      </c>
      <c r="C26" s="284" t="s">
        <v>257</v>
      </c>
      <c r="D26" s="274"/>
      <c r="E26" s="294">
        <f>E18*(E23-E22)/1000</f>
        <v>1.0394750305584533</v>
      </c>
      <c r="F26" s="295">
        <f t="shared" ref="F26:F27" si="5">G26-E26</f>
        <v>0</v>
      </c>
      <c r="G26" s="296">
        <f>G18*(G23-G22)/1000</f>
        <v>1.0394750305584533</v>
      </c>
      <c r="H26" s="294">
        <f>H18*(H23-H22)/1000</f>
        <v>0.26231200632568563</v>
      </c>
      <c r="I26" s="295">
        <f t="shared" ref="I26:I27" si="6">J26-H26</f>
        <v>0</v>
      </c>
      <c r="J26" s="296">
        <f>J18*(J23-J22)/1000</f>
        <v>0.26231200632568563</v>
      </c>
      <c r="K26" s="294">
        <f>K18*(K23-K22)/1000</f>
        <v>0.2732979073045077</v>
      </c>
      <c r="L26" s="295">
        <f t="shared" ref="L26:L27" si="7">M26-K26</f>
        <v>0</v>
      </c>
      <c r="M26" s="296">
        <f>M18*(M23-M22)/1000</f>
        <v>0.2732979073045077</v>
      </c>
      <c r="N26" s="294">
        <f>N18*(N23-N22)/1000</f>
        <v>0.26420908680892929</v>
      </c>
      <c r="O26" s="295">
        <f t="shared" ref="O26:O27" si="8">P26-N26</f>
        <v>0</v>
      </c>
      <c r="P26" s="296">
        <f>P18*(P23-P22)/1000</f>
        <v>0.26420908680892929</v>
      </c>
      <c r="Q26" s="294">
        <f>Q18*(Q23-Q22)/1000</f>
        <v>0.22963612813696491</v>
      </c>
      <c r="R26" s="295">
        <f t="shared" ref="R26:R27" si="9">S26-Q26</f>
        <v>0</v>
      </c>
      <c r="S26" s="296">
        <f>S18*(S23-S22)/1000</f>
        <v>0.22963612813696491</v>
      </c>
    </row>
    <row r="27" spans="2:19" ht="16.2" thickBot="1">
      <c r="B27" s="297">
        <v>10</v>
      </c>
      <c r="C27" s="298" t="s">
        <v>258</v>
      </c>
      <c r="D27" s="299"/>
      <c r="E27" s="300">
        <f>E26/E19</f>
        <v>9.0300443358929949E-3</v>
      </c>
      <c r="F27" s="301">
        <f t="shared" si="5"/>
        <v>0</v>
      </c>
      <c r="G27" s="302">
        <f>G26/G19</f>
        <v>9.0300443358929949E-3</v>
      </c>
      <c r="H27" s="300">
        <f>H26/H19</f>
        <v>2.2787358785188111E-3</v>
      </c>
      <c r="I27" s="301">
        <f t="shared" si="6"/>
        <v>0</v>
      </c>
      <c r="J27" s="302">
        <f>J26/J19</f>
        <v>2.2787358785188111E-3</v>
      </c>
      <c r="K27" s="300">
        <f>K26/K19</f>
        <v>2.3741717187190292E-3</v>
      </c>
      <c r="L27" s="301">
        <f t="shared" si="7"/>
        <v>0</v>
      </c>
      <c r="M27" s="302">
        <f>M26/M19</f>
        <v>2.3741717187190292E-3</v>
      </c>
      <c r="N27" s="300">
        <f>N26/N19</f>
        <v>2.2952160443417882E-3</v>
      </c>
      <c r="O27" s="301">
        <f t="shared" si="8"/>
        <v>0</v>
      </c>
      <c r="P27" s="302">
        <f>P26/P19</f>
        <v>2.2952160443417882E-3</v>
      </c>
      <c r="Q27" s="300">
        <f>Q26/Q19</f>
        <v>1.994876603323076E-3</v>
      </c>
      <c r="R27" s="301">
        <f t="shared" si="9"/>
        <v>0</v>
      </c>
      <c r="S27" s="302">
        <f>S26/S19</f>
        <v>1.994876603323076E-3</v>
      </c>
    </row>
    <row r="28" spans="2:19" ht="18" thickBot="1"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</row>
    <row r="29" spans="2:19" ht="16.2" thickBot="1">
      <c r="B29" s="304"/>
      <c r="C29" s="305"/>
      <c r="E29" s="536"/>
      <c r="F29" s="537"/>
      <c r="G29" s="538"/>
    </row>
    <row r="30" spans="2:19" ht="15.6" thickBot="1">
      <c r="B30" s="265"/>
      <c r="C30" s="265"/>
      <c r="E30" s="542" t="s">
        <v>259</v>
      </c>
      <c r="F30" s="543"/>
      <c r="G30" s="544"/>
    </row>
    <row r="31" spans="2:19" ht="15.6">
      <c r="B31" s="267"/>
      <c r="C31" s="545" t="s">
        <v>27</v>
      </c>
      <c r="D31" s="546"/>
      <c r="E31" s="551"/>
      <c r="F31" s="552"/>
      <c r="G31" s="553"/>
    </row>
    <row r="32" spans="2:19" ht="15.6">
      <c r="B32" s="269" t="s">
        <v>24</v>
      </c>
      <c r="C32" s="547"/>
      <c r="D32" s="548"/>
      <c r="E32" s="335" t="s">
        <v>25</v>
      </c>
      <c r="F32" s="270" t="s">
        <v>26</v>
      </c>
      <c r="G32" s="271" t="s">
        <v>26</v>
      </c>
    </row>
    <row r="33" spans="2:7" ht="16.2" thickBot="1">
      <c r="B33" s="272" t="s">
        <v>9</v>
      </c>
      <c r="C33" s="549"/>
      <c r="D33" s="550"/>
      <c r="E33" s="262"/>
      <c r="F33" s="270" t="s">
        <v>29</v>
      </c>
      <c r="G33" s="271" t="s">
        <v>30</v>
      </c>
    </row>
    <row r="34" spans="2:7" ht="15">
      <c r="B34" s="306"/>
      <c r="C34" s="274"/>
      <c r="D34" s="274"/>
      <c r="E34" s="275" t="s">
        <v>31</v>
      </c>
      <c r="F34" s="276" t="s">
        <v>32</v>
      </c>
      <c r="G34" s="277" t="s">
        <v>33</v>
      </c>
    </row>
    <row r="35" spans="2:7" ht="16.2" thickBot="1">
      <c r="B35" s="279" t="s">
        <v>260</v>
      </c>
      <c r="C35" s="280"/>
      <c r="D35" s="274"/>
      <c r="E35" s="56"/>
      <c r="F35" s="51"/>
      <c r="G35" s="52"/>
    </row>
    <row r="36" spans="2:7" ht="15">
      <c r="B36" s="307">
        <v>11</v>
      </c>
      <c r="C36" s="308" t="s">
        <v>261</v>
      </c>
      <c r="D36" s="274"/>
      <c r="E36" s="288">
        <v>43.88</v>
      </c>
      <c r="F36" s="309" t="s">
        <v>248</v>
      </c>
      <c r="G36" s="290">
        <v>43.88</v>
      </c>
    </row>
    <row r="37" spans="2:7" ht="15.6" thickBot="1">
      <c r="B37" s="307">
        <v>12</v>
      </c>
      <c r="C37" s="308" t="s">
        <v>262</v>
      </c>
      <c r="D37" s="274"/>
      <c r="E37" s="291">
        <f>'8. Revenue_Def_Suff'!D13</f>
        <v>89.7</v>
      </c>
      <c r="F37" s="286" t="s">
        <v>248</v>
      </c>
      <c r="G37" s="293">
        <f>'8. Revenue_Def_Suff'!F13</f>
        <v>89.7</v>
      </c>
    </row>
    <row r="38" spans="2:7" ht="15">
      <c r="B38" s="307"/>
      <c r="C38" s="308"/>
      <c r="D38" s="274"/>
      <c r="E38" s="88"/>
      <c r="F38" s="62"/>
      <c r="G38" s="63"/>
    </row>
    <row r="39" spans="2:7" ht="16.2" thickBot="1">
      <c r="B39" s="279" t="s">
        <v>263</v>
      </c>
      <c r="C39" s="280"/>
      <c r="D39" s="274"/>
      <c r="E39" s="88"/>
      <c r="F39" s="62"/>
      <c r="G39" s="63"/>
    </row>
    <row r="40" spans="2:7" ht="15">
      <c r="B40" s="307">
        <v>13</v>
      </c>
      <c r="C40" s="308" t="s">
        <v>261</v>
      </c>
      <c r="D40" s="274"/>
      <c r="E40" s="288">
        <v>2.0499999999999998</v>
      </c>
      <c r="F40" s="309" t="s">
        <v>248</v>
      </c>
      <c r="G40" s="290">
        <f>E40</f>
        <v>2.0499999999999998</v>
      </c>
    </row>
    <row r="41" spans="2:7" ht="15.6" thickBot="1">
      <c r="B41" s="307">
        <v>14</v>
      </c>
      <c r="C41" s="308" t="s">
        <v>262</v>
      </c>
      <c r="D41" s="274"/>
      <c r="E41" s="291">
        <v>6.13</v>
      </c>
      <c r="F41" s="286" t="s">
        <v>248</v>
      </c>
      <c r="G41" s="293">
        <f>E41</f>
        <v>6.13</v>
      </c>
    </row>
    <row r="42" spans="2:7" ht="15">
      <c r="B42" s="307"/>
      <c r="C42" s="274"/>
      <c r="D42" s="274"/>
      <c r="E42" s="88"/>
      <c r="F42" s="62"/>
      <c r="G42" s="63"/>
    </row>
    <row r="43" spans="2:7" ht="16.2" thickBot="1">
      <c r="B43" s="279" t="s">
        <v>264</v>
      </c>
      <c r="C43" s="280"/>
      <c r="D43" s="274"/>
      <c r="E43" s="88"/>
      <c r="F43" s="62"/>
      <c r="G43" s="63"/>
    </row>
    <row r="44" spans="2:7" ht="15">
      <c r="B44" s="307">
        <v>15</v>
      </c>
      <c r="C44" s="308" t="s">
        <v>261</v>
      </c>
      <c r="D44" s="274"/>
      <c r="E44" s="288">
        <f t="shared" ref="E44:G45" si="10">E36+E40</f>
        <v>45.93</v>
      </c>
      <c r="F44" s="309" t="s">
        <v>248</v>
      </c>
      <c r="G44" s="290">
        <f t="shared" si="10"/>
        <v>45.93</v>
      </c>
    </row>
    <row r="45" spans="2:7" ht="15.6" thickBot="1">
      <c r="B45" s="307">
        <v>16</v>
      </c>
      <c r="C45" s="308" t="s">
        <v>262</v>
      </c>
      <c r="D45" s="274"/>
      <c r="E45" s="291">
        <f t="shared" si="10"/>
        <v>95.83</v>
      </c>
      <c r="F45" s="286" t="s">
        <v>248</v>
      </c>
      <c r="G45" s="293">
        <f t="shared" si="10"/>
        <v>95.83</v>
      </c>
    </row>
    <row r="46" spans="2:7" ht="15">
      <c r="B46" s="307"/>
      <c r="C46" s="308"/>
      <c r="D46" s="274"/>
      <c r="E46" s="88"/>
      <c r="F46" s="62"/>
      <c r="G46" s="63"/>
    </row>
    <row r="47" spans="2:7" ht="16.2" thickBot="1">
      <c r="B47" s="279" t="s">
        <v>265</v>
      </c>
      <c r="C47" s="308"/>
      <c r="D47" s="274"/>
      <c r="E47" s="88"/>
      <c r="F47" s="62"/>
      <c r="G47" s="63"/>
    </row>
    <row r="48" spans="2:7" ht="15.6" thickBot="1">
      <c r="B48" s="307">
        <v>17</v>
      </c>
      <c r="C48" s="308" t="s">
        <v>261</v>
      </c>
      <c r="D48" s="274"/>
      <c r="E48" s="288">
        <v>32.976264842202667</v>
      </c>
      <c r="F48" s="309" t="s">
        <v>248</v>
      </c>
      <c r="G48" s="290">
        <f>E48</f>
        <v>32.976264842202667</v>
      </c>
    </row>
    <row r="49" spans="2:19" ht="15">
      <c r="B49" s="307">
        <v>18</v>
      </c>
      <c r="C49" s="308" t="s">
        <v>262</v>
      </c>
      <c r="D49" s="274"/>
      <c r="E49" s="169">
        <v>35.4</v>
      </c>
      <c r="F49" s="309" t="s">
        <v>248</v>
      </c>
      <c r="G49" s="132">
        <f>E49</f>
        <v>35.4</v>
      </c>
    </row>
    <row r="50" spans="2:19" ht="16.2" thickBot="1">
      <c r="B50" s="307">
        <v>19</v>
      </c>
      <c r="C50" s="310" t="s">
        <v>73</v>
      </c>
      <c r="D50" s="274"/>
      <c r="E50" s="180">
        <f>SUM(E48:E49)</f>
        <v>68.376264842202659</v>
      </c>
      <c r="F50" s="184">
        <f t="shared" ref="F50" si="11">G50-E50</f>
        <v>0</v>
      </c>
      <c r="G50" s="185">
        <f>SUM(G48:G49)</f>
        <v>68.376264842202659</v>
      </c>
    </row>
    <row r="51" spans="2:19" ht="15">
      <c r="B51" s="273"/>
      <c r="C51" s="274"/>
      <c r="D51" s="274"/>
      <c r="E51" s="88"/>
      <c r="F51" s="62"/>
      <c r="G51" s="63"/>
    </row>
    <row r="52" spans="2:19" ht="16.2" thickBot="1">
      <c r="B52" s="279" t="s">
        <v>266</v>
      </c>
      <c r="C52" s="274"/>
      <c r="D52" s="274"/>
      <c r="E52" s="88"/>
      <c r="F52" s="62"/>
      <c r="G52" s="63"/>
    </row>
    <row r="53" spans="2:19" ht="15">
      <c r="B53" s="307">
        <v>20</v>
      </c>
      <c r="C53" s="308" t="s">
        <v>261</v>
      </c>
      <c r="D53" s="274"/>
      <c r="E53" s="288">
        <f>E44*(E48)/(E50)</f>
        <v>22.150959074727627</v>
      </c>
      <c r="F53" s="309" t="s">
        <v>248</v>
      </c>
      <c r="G53" s="290">
        <f>G44*(G48)/(G50)</f>
        <v>22.150959074727627</v>
      </c>
    </row>
    <row r="54" spans="2:19" ht="15">
      <c r="B54" s="307">
        <v>21</v>
      </c>
      <c r="C54" s="308" t="s">
        <v>262</v>
      </c>
      <c r="D54" s="274"/>
      <c r="E54" s="311">
        <f>E45*(E49)/(E50)</f>
        <v>49.613444194836752</v>
      </c>
      <c r="F54" s="312">
        <f t="shared" ref="F54:F55" si="12">G54-E54</f>
        <v>0</v>
      </c>
      <c r="G54" s="313">
        <f>G45*(G49)/(G50)</f>
        <v>49.613444194836752</v>
      </c>
    </row>
    <row r="55" spans="2:19" ht="16.2" thickBot="1">
      <c r="B55" s="307">
        <v>22</v>
      </c>
      <c r="C55" s="310" t="s">
        <v>267</v>
      </c>
      <c r="D55" s="274"/>
      <c r="E55" s="314">
        <f>SUM(E53:E54)</f>
        <v>71.764403269564383</v>
      </c>
      <c r="F55" s="315">
        <f t="shared" si="12"/>
        <v>0</v>
      </c>
      <c r="G55" s="316">
        <f>SUM(G53:G54)</f>
        <v>71.764403269564383</v>
      </c>
    </row>
    <row r="56" spans="2:19" ht="16.2" thickBot="1">
      <c r="B56" s="307"/>
      <c r="C56" s="310"/>
      <c r="D56" s="274"/>
      <c r="E56" s="88"/>
      <c r="F56" s="62"/>
      <c r="G56" s="63"/>
    </row>
    <row r="57" spans="2:19" ht="16.2" thickBot="1">
      <c r="B57" s="317">
        <v>23</v>
      </c>
      <c r="C57" s="318" t="s">
        <v>268</v>
      </c>
      <c r="D57" s="299"/>
      <c r="E57" s="319">
        <f>E55</f>
        <v>71.764403269564383</v>
      </c>
      <c r="F57" s="320">
        <f>G57-E57</f>
        <v>0</v>
      </c>
      <c r="G57" s="321">
        <f>G55</f>
        <v>71.764403269564383</v>
      </c>
    </row>
    <row r="58" spans="2:19" ht="16.2" thickBot="1">
      <c r="B58" s="278"/>
      <c r="C58" s="310"/>
      <c r="F58" s="305"/>
      <c r="G58" s="322"/>
      <c r="I58" s="305"/>
      <c r="J58" s="322"/>
      <c r="L58" s="305"/>
      <c r="M58" s="322"/>
      <c r="O58" s="305"/>
      <c r="P58" s="322"/>
      <c r="R58" s="305"/>
      <c r="S58" s="322"/>
    </row>
    <row r="59" spans="2:19" s="280" customFormat="1" ht="16.2" thickBot="1">
      <c r="B59" s="304"/>
      <c r="C59" s="305"/>
      <c r="D59" s="263"/>
      <c r="E59" s="536" t="s">
        <v>0</v>
      </c>
      <c r="F59" s="537"/>
      <c r="G59" s="538"/>
      <c r="H59" s="536" t="str">
        <f>E59</f>
        <v>EB-2020-0290</v>
      </c>
      <c r="I59" s="537"/>
      <c r="J59" s="538"/>
      <c r="K59" s="536" t="str">
        <f>H59</f>
        <v>EB-2020-0290</v>
      </c>
      <c r="L59" s="537"/>
      <c r="M59" s="538"/>
      <c r="N59" s="536" t="str">
        <f>K59</f>
        <v>EB-2020-0290</v>
      </c>
      <c r="O59" s="537"/>
      <c r="P59" s="538"/>
      <c r="Q59" s="536" t="str">
        <f>N59</f>
        <v>EB-2020-0290</v>
      </c>
      <c r="R59" s="537"/>
      <c r="S59" s="538"/>
    </row>
    <row r="60" spans="2:19" s="280" customFormat="1" ht="15.6" thickBot="1">
      <c r="B60" s="265"/>
      <c r="C60" s="265"/>
      <c r="D60" s="263"/>
      <c r="E60" s="542" t="s">
        <v>269</v>
      </c>
      <c r="F60" s="543"/>
      <c r="G60" s="544"/>
      <c r="H60" s="542" t="s">
        <v>269</v>
      </c>
      <c r="I60" s="543"/>
      <c r="J60" s="544"/>
      <c r="K60" s="542" t="s">
        <v>269</v>
      </c>
      <c r="L60" s="543"/>
      <c r="M60" s="544"/>
      <c r="N60" s="542" t="s">
        <v>269</v>
      </c>
      <c r="O60" s="543"/>
      <c r="P60" s="544"/>
      <c r="Q60" s="542" t="s">
        <v>269</v>
      </c>
      <c r="R60" s="543"/>
      <c r="S60" s="544"/>
    </row>
    <row r="61" spans="2:19" s="308" customFormat="1" ht="15.6">
      <c r="B61" s="267"/>
      <c r="C61" s="545" t="s">
        <v>27</v>
      </c>
      <c r="D61" s="546"/>
      <c r="E61" s="539">
        <v>2022</v>
      </c>
      <c r="F61" s="540"/>
      <c r="G61" s="541"/>
      <c r="H61" s="539">
        <v>2023</v>
      </c>
      <c r="I61" s="540"/>
      <c r="J61" s="541"/>
      <c r="K61" s="539">
        <v>2024</v>
      </c>
      <c r="L61" s="540"/>
      <c r="M61" s="541"/>
      <c r="N61" s="539">
        <v>2025</v>
      </c>
      <c r="O61" s="540"/>
      <c r="P61" s="541"/>
      <c r="Q61" s="539">
        <v>2026</v>
      </c>
      <c r="R61" s="540"/>
      <c r="S61" s="541"/>
    </row>
    <row r="62" spans="2:19" s="280" customFormat="1" ht="15.6">
      <c r="B62" s="269" t="s">
        <v>24</v>
      </c>
      <c r="C62" s="547"/>
      <c r="D62" s="548"/>
      <c r="E62" s="335" t="s">
        <v>25</v>
      </c>
      <c r="F62" s="270" t="s">
        <v>26</v>
      </c>
      <c r="G62" s="271" t="s">
        <v>26</v>
      </c>
      <c r="H62" s="335" t="s">
        <v>25</v>
      </c>
      <c r="I62" s="270" t="s">
        <v>26</v>
      </c>
      <c r="J62" s="271" t="s">
        <v>26</v>
      </c>
      <c r="K62" s="335" t="s">
        <v>25</v>
      </c>
      <c r="L62" s="270" t="s">
        <v>26</v>
      </c>
      <c r="M62" s="271" t="s">
        <v>26</v>
      </c>
      <c r="N62" s="335" t="s">
        <v>25</v>
      </c>
      <c r="O62" s="270" t="s">
        <v>26</v>
      </c>
      <c r="P62" s="271" t="s">
        <v>26</v>
      </c>
      <c r="Q62" s="335" t="s">
        <v>25</v>
      </c>
      <c r="R62" s="270" t="s">
        <v>26</v>
      </c>
      <c r="S62" s="271" t="s">
        <v>26</v>
      </c>
    </row>
    <row r="63" spans="2:19" s="280" customFormat="1" ht="16.2" thickBot="1">
      <c r="B63" s="272" t="s">
        <v>9</v>
      </c>
      <c r="C63" s="549"/>
      <c r="D63" s="550"/>
      <c r="E63" s="262">
        <f>'4a. OEB_Adjustment_Input_Sheet'!$E$9</f>
        <v>44196</v>
      </c>
      <c r="F63" s="270" t="s">
        <v>29</v>
      </c>
      <c r="G63" s="271" t="s">
        <v>30</v>
      </c>
      <c r="H63" s="262">
        <f>'4a. OEB_Adjustment_Input_Sheet'!$E$9</f>
        <v>44196</v>
      </c>
      <c r="I63" s="270" t="s">
        <v>29</v>
      </c>
      <c r="J63" s="271" t="s">
        <v>30</v>
      </c>
      <c r="K63" s="262">
        <f>'4a. OEB_Adjustment_Input_Sheet'!$E$9</f>
        <v>44196</v>
      </c>
      <c r="L63" s="270" t="s">
        <v>29</v>
      </c>
      <c r="M63" s="271" t="s">
        <v>30</v>
      </c>
      <c r="N63" s="262">
        <f>'4a. OEB_Adjustment_Input_Sheet'!$E$9</f>
        <v>44196</v>
      </c>
      <c r="O63" s="270" t="s">
        <v>29</v>
      </c>
      <c r="P63" s="271" t="s">
        <v>30</v>
      </c>
      <c r="Q63" s="262">
        <f>'4a. OEB_Adjustment_Input_Sheet'!$E$9</f>
        <v>44196</v>
      </c>
      <c r="R63" s="270" t="s">
        <v>29</v>
      </c>
      <c r="S63" s="271" t="s">
        <v>30</v>
      </c>
    </row>
    <row r="64" spans="2:19" s="280" customFormat="1" ht="15">
      <c r="B64" s="306"/>
      <c r="C64" s="274"/>
      <c r="D64" s="274"/>
      <c r="E64" s="275" t="s">
        <v>31</v>
      </c>
      <c r="F64" s="276" t="s">
        <v>32</v>
      </c>
      <c r="G64" s="277" t="s">
        <v>33</v>
      </c>
      <c r="H64" s="275" t="s">
        <v>31</v>
      </c>
      <c r="I64" s="276" t="s">
        <v>32</v>
      </c>
      <c r="J64" s="277" t="s">
        <v>33</v>
      </c>
      <c r="K64" s="275" t="s">
        <v>31</v>
      </c>
      <c r="L64" s="276" t="s">
        <v>32</v>
      </c>
      <c r="M64" s="277" t="s">
        <v>33</v>
      </c>
      <c r="N64" s="275" t="s">
        <v>31</v>
      </c>
      <c r="O64" s="276" t="s">
        <v>32</v>
      </c>
      <c r="P64" s="277" t="s">
        <v>33</v>
      </c>
      <c r="Q64" s="275" t="s">
        <v>31</v>
      </c>
      <c r="R64" s="276" t="s">
        <v>32</v>
      </c>
      <c r="S64" s="277" t="s">
        <v>33</v>
      </c>
    </row>
    <row r="65" spans="2:19" s="280" customFormat="1" ht="16.2" thickBot="1">
      <c r="B65" s="279" t="s">
        <v>260</v>
      </c>
      <c r="D65" s="274"/>
      <c r="E65" s="56"/>
      <c r="F65" s="51"/>
      <c r="G65" s="52"/>
      <c r="H65" s="56"/>
      <c r="I65" s="51"/>
      <c r="J65" s="52"/>
      <c r="K65" s="56"/>
      <c r="L65" s="51"/>
      <c r="M65" s="52"/>
      <c r="N65" s="56"/>
      <c r="O65" s="51"/>
      <c r="P65" s="52"/>
      <c r="Q65" s="56"/>
      <c r="R65" s="51"/>
      <c r="S65" s="52"/>
    </row>
    <row r="66" spans="2:19" s="280" customFormat="1" ht="15">
      <c r="B66" s="307">
        <v>24</v>
      </c>
      <c r="C66" s="308" t="s">
        <v>261</v>
      </c>
      <c r="D66" s="274"/>
      <c r="E66" s="288">
        <f>'9. Payment_Amounts'!D12</f>
        <v>43.88</v>
      </c>
      <c r="F66" s="309">
        <f>G66-E66</f>
        <v>0</v>
      </c>
      <c r="G66" s="290">
        <f>'9. Payment_Amounts'!F12</f>
        <v>43.88</v>
      </c>
      <c r="H66" s="288">
        <f>'9. Payment_Amounts'!G12</f>
        <v>43.88</v>
      </c>
      <c r="I66" s="309">
        <f>J66-H66</f>
        <v>0</v>
      </c>
      <c r="J66" s="290">
        <f>'9. Payment_Amounts'!I12</f>
        <v>43.88</v>
      </c>
      <c r="K66" s="288">
        <f>'9. Payment_Amounts'!J12</f>
        <v>43.88</v>
      </c>
      <c r="L66" s="309">
        <f>M66-K66</f>
        <v>0</v>
      </c>
      <c r="M66" s="290">
        <f>'9. Payment_Amounts'!L12</f>
        <v>43.88</v>
      </c>
      <c r="N66" s="288">
        <f>'9. Payment_Amounts'!M12</f>
        <v>43.88</v>
      </c>
      <c r="O66" s="309">
        <f>P66-N66</f>
        <v>0</v>
      </c>
      <c r="P66" s="290">
        <f>'9. Payment_Amounts'!O12</f>
        <v>43.88</v>
      </c>
      <c r="Q66" s="288">
        <f>'9. Payment_Amounts'!P12</f>
        <v>43.88</v>
      </c>
      <c r="R66" s="309">
        <f>S66-Q66</f>
        <v>0</v>
      </c>
      <c r="S66" s="290">
        <f>'9. Payment_Amounts'!R12</f>
        <v>43.88</v>
      </c>
    </row>
    <row r="67" spans="2:19" s="280" customFormat="1" ht="15.6" thickBot="1">
      <c r="B67" s="307">
        <v>25</v>
      </c>
      <c r="C67" s="308" t="s">
        <v>262</v>
      </c>
      <c r="D67" s="274"/>
      <c r="E67" s="291">
        <f>'9. Payment_Amounts'!D28</f>
        <v>101.51</v>
      </c>
      <c r="F67" s="286">
        <f>G67-E67</f>
        <v>0</v>
      </c>
      <c r="G67" s="293">
        <f>'9. Payment_Amounts'!F28</f>
        <v>101.51</v>
      </c>
      <c r="H67" s="291">
        <f>'9. Payment_Amounts'!G28</f>
        <v>105.13</v>
      </c>
      <c r="I67" s="286">
        <f>J67-H67</f>
        <v>0</v>
      </c>
      <c r="J67" s="293">
        <f>'9. Payment_Amounts'!I28</f>
        <v>105.13</v>
      </c>
      <c r="K67" s="291">
        <f>'9. Payment_Amounts'!J28</f>
        <v>104.42</v>
      </c>
      <c r="L67" s="286">
        <f>M67-K67</f>
        <v>0</v>
      </c>
      <c r="M67" s="293">
        <f>'9. Payment_Amounts'!L28</f>
        <v>104.42</v>
      </c>
      <c r="N67" s="291">
        <f>'9. Payment_Amounts'!M28</f>
        <v>106.7</v>
      </c>
      <c r="O67" s="286">
        <f>P67-N67</f>
        <v>0</v>
      </c>
      <c r="P67" s="293">
        <f>'9. Payment_Amounts'!O28</f>
        <v>106.7</v>
      </c>
      <c r="Q67" s="291">
        <f>'9. Payment_Amounts'!P28</f>
        <v>120.67</v>
      </c>
      <c r="R67" s="286">
        <f>S67-Q67</f>
        <v>0</v>
      </c>
      <c r="S67" s="293">
        <f>'9. Payment_Amounts'!R28</f>
        <v>120.67</v>
      </c>
    </row>
    <row r="68" spans="2:19" s="280" customFormat="1" ht="15">
      <c r="B68" s="307"/>
      <c r="C68" s="308"/>
      <c r="D68" s="274"/>
      <c r="E68" s="88"/>
      <c r="F68" s="62"/>
      <c r="G68" s="63"/>
      <c r="H68" s="88"/>
      <c r="I68" s="62"/>
      <c r="J68" s="63"/>
      <c r="K68" s="88"/>
      <c r="L68" s="62"/>
      <c r="M68" s="63"/>
      <c r="N68" s="88"/>
      <c r="O68" s="62"/>
      <c r="P68" s="63"/>
      <c r="Q68" s="88"/>
      <c r="R68" s="62"/>
      <c r="S68" s="63"/>
    </row>
    <row r="69" spans="2:19" s="280" customFormat="1" ht="16.2" thickBot="1">
      <c r="B69" s="279" t="s">
        <v>263</v>
      </c>
      <c r="D69" s="274"/>
      <c r="E69" s="88"/>
      <c r="F69" s="62"/>
      <c r="G69" s="63"/>
      <c r="H69" s="88"/>
      <c r="I69" s="62"/>
      <c r="J69" s="63"/>
      <c r="K69" s="88"/>
      <c r="L69" s="62"/>
      <c r="M69" s="63"/>
      <c r="N69" s="88"/>
      <c r="O69" s="62"/>
      <c r="P69" s="63"/>
      <c r="Q69" s="88"/>
      <c r="R69" s="62"/>
      <c r="S69" s="63"/>
    </row>
    <row r="70" spans="2:19" s="280" customFormat="1" ht="15">
      <c r="B70" s="307">
        <v>26</v>
      </c>
      <c r="C70" s="308" t="s">
        <v>261</v>
      </c>
      <c r="D70" s="274"/>
      <c r="E70" s="288">
        <f>'10. Deferral_Variance_&amp;_Riders'!D35</f>
        <v>1.33</v>
      </c>
      <c r="F70" s="309">
        <f>G70-E70</f>
        <v>0</v>
      </c>
      <c r="G70" s="290">
        <f>'10. Deferral_Variance_&amp;_Riders'!F35</f>
        <v>1.33</v>
      </c>
      <c r="H70" s="288">
        <f>'10. Deferral_Variance_&amp;_Riders'!G35</f>
        <v>1.33</v>
      </c>
      <c r="I70" s="309">
        <f>J70-H70</f>
        <v>0</v>
      </c>
      <c r="J70" s="290">
        <f>'10. Deferral_Variance_&amp;_Riders'!I35</f>
        <v>1.33</v>
      </c>
      <c r="K70" s="288">
        <f>'10. Deferral_Variance_&amp;_Riders'!J35</f>
        <v>1.33</v>
      </c>
      <c r="L70" s="309">
        <f>M70-K70</f>
        <v>0</v>
      </c>
      <c r="M70" s="290">
        <f>'10. Deferral_Variance_&amp;_Riders'!L35</f>
        <v>1.33</v>
      </c>
      <c r="N70" s="288">
        <f>'10. Deferral_Variance_&amp;_Riders'!M35</f>
        <v>0.69</v>
      </c>
      <c r="O70" s="309">
        <f>P70-N70</f>
        <v>0</v>
      </c>
      <c r="P70" s="290">
        <f>'10. Deferral_Variance_&amp;_Riders'!O35</f>
        <v>0.69</v>
      </c>
      <c r="Q70" s="288">
        <f>'10. Deferral_Variance_&amp;_Riders'!P35</f>
        <v>0.69</v>
      </c>
      <c r="R70" s="309">
        <f>S70-Q70</f>
        <v>0</v>
      </c>
      <c r="S70" s="290">
        <f>'10. Deferral_Variance_&amp;_Riders'!R35</f>
        <v>0.69</v>
      </c>
    </row>
    <row r="71" spans="2:19" s="280" customFormat="1" ht="15.6" thickBot="1">
      <c r="B71" s="307">
        <v>27</v>
      </c>
      <c r="C71" s="308" t="s">
        <v>262</v>
      </c>
      <c r="D71" s="274"/>
      <c r="E71" s="291">
        <f>'10. Deferral_Variance_&amp;_Riders'!D75</f>
        <v>2.34</v>
      </c>
      <c r="F71" s="286">
        <f>G71-E71</f>
        <v>0</v>
      </c>
      <c r="G71" s="293">
        <f>'10. Deferral_Variance_&amp;_Riders'!F75</f>
        <v>2.34</v>
      </c>
      <c r="H71" s="291">
        <f>'10. Deferral_Variance_&amp;_Riders'!G75</f>
        <v>2.52</v>
      </c>
      <c r="I71" s="286">
        <f>J71-H71</f>
        <v>0</v>
      </c>
      <c r="J71" s="293">
        <f>'10. Deferral_Variance_&amp;_Riders'!I75</f>
        <v>2.52</v>
      </c>
      <c r="K71" s="291">
        <f>'10. Deferral_Variance_&amp;_Riders'!J75</f>
        <v>2.33</v>
      </c>
      <c r="L71" s="286">
        <f>M71-K71</f>
        <v>0</v>
      </c>
      <c r="M71" s="293">
        <f>'10. Deferral_Variance_&amp;_Riders'!L75</f>
        <v>2.33</v>
      </c>
      <c r="N71" s="291">
        <f>'10. Deferral_Variance_&amp;_Riders'!M75</f>
        <v>5.5</v>
      </c>
      <c r="O71" s="286">
        <f>P71-N71</f>
        <v>0</v>
      </c>
      <c r="P71" s="293">
        <f>'10. Deferral_Variance_&amp;_Riders'!O75</f>
        <v>5.5</v>
      </c>
      <c r="Q71" s="291">
        <f>'10. Deferral_Variance_&amp;_Riders'!P75</f>
        <v>7.72</v>
      </c>
      <c r="R71" s="286">
        <f>S71-Q71</f>
        <v>0</v>
      </c>
      <c r="S71" s="293">
        <f>'10. Deferral_Variance_&amp;_Riders'!R75</f>
        <v>7.72</v>
      </c>
    </row>
    <row r="72" spans="2:19" s="280" customFormat="1" ht="15">
      <c r="B72" s="307"/>
      <c r="C72" s="274"/>
      <c r="D72" s="274"/>
      <c r="E72" s="88"/>
      <c r="F72" s="62"/>
      <c r="G72" s="63"/>
      <c r="H72" s="88"/>
      <c r="I72" s="62"/>
      <c r="J72" s="63"/>
      <c r="K72" s="88"/>
      <c r="L72" s="62"/>
      <c r="M72" s="63"/>
      <c r="N72" s="88"/>
      <c r="O72" s="62"/>
      <c r="P72" s="63"/>
      <c r="Q72" s="88"/>
      <c r="R72" s="62"/>
      <c r="S72" s="63"/>
    </row>
    <row r="73" spans="2:19" s="280" customFormat="1" ht="16.2" thickBot="1">
      <c r="B73" s="279" t="s">
        <v>264</v>
      </c>
      <c r="D73" s="274"/>
      <c r="E73" s="88"/>
      <c r="F73" s="62"/>
      <c r="G73" s="63"/>
      <c r="H73" s="88"/>
      <c r="I73" s="62"/>
      <c r="J73" s="63"/>
      <c r="K73" s="88"/>
      <c r="L73" s="62"/>
      <c r="M73" s="63"/>
      <c r="N73" s="88"/>
      <c r="O73" s="62"/>
      <c r="P73" s="63"/>
      <c r="Q73" s="88"/>
      <c r="R73" s="62"/>
      <c r="S73" s="63"/>
    </row>
    <row r="74" spans="2:19" s="280" customFormat="1" ht="15">
      <c r="B74" s="307">
        <v>28</v>
      </c>
      <c r="C74" s="308" t="s">
        <v>261</v>
      </c>
      <c r="D74" s="274"/>
      <c r="E74" s="288">
        <f t="shared" ref="E74" si="13">E66+E70</f>
        <v>45.21</v>
      </c>
      <c r="F74" s="309">
        <f>G74-E74</f>
        <v>0</v>
      </c>
      <c r="G74" s="290">
        <f t="shared" ref="G74:H74" si="14">G66+G70</f>
        <v>45.21</v>
      </c>
      <c r="H74" s="288">
        <f t="shared" si="14"/>
        <v>45.21</v>
      </c>
      <c r="I74" s="309">
        <f>J74-H74</f>
        <v>0</v>
      </c>
      <c r="J74" s="290">
        <f t="shared" ref="J74:K74" si="15">J66+J70</f>
        <v>45.21</v>
      </c>
      <c r="K74" s="288">
        <f t="shared" si="15"/>
        <v>45.21</v>
      </c>
      <c r="L74" s="309">
        <f>M74-K74</f>
        <v>0</v>
      </c>
      <c r="M74" s="290">
        <f t="shared" ref="M74:N74" si="16">M66+M70</f>
        <v>45.21</v>
      </c>
      <c r="N74" s="288">
        <f t="shared" si="16"/>
        <v>44.57</v>
      </c>
      <c r="O74" s="309">
        <f>P74-N74</f>
        <v>0</v>
      </c>
      <c r="P74" s="290">
        <f t="shared" ref="P74:Q74" si="17">P66+P70</f>
        <v>44.57</v>
      </c>
      <c r="Q74" s="288">
        <f t="shared" si="17"/>
        <v>44.57</v>
      </c>
      <c r="R74" s="309">
        <f>S74-Q74</f>
        <v>0</v>
      </c>
      <c r="S74" s="290">
        <f t="shared" ref="S74" si="18">S66+S70</f>
        <v>44.57</v>
      </c>
    </row>
    <row r="75" spans="2:19" s="280" customFormat="1" ht="15.6" thickBot="1">
      <c r="B75" s="307">
        <v>29</v>
      </c>
      <c r="C75" s="308" t="s">
        <v>262</v>
      </c>
      <c r="D75" s="274"/>
      <c r="E75" s="291">
        <f t="shared" ref="E75" si="19">E67+E71</f>
        <v>103.85000000000001</v>
      </c>
      <c r="F75" s="286">
        <f>G75-E75</f>
        <v>0</v>
      </c>
      <c r="G75" s="293">
        <f t="shared" ref="G75:H75" si="20">G67+G71</f>
        <v>103.85000000000001</v>
      </c>
      <c r="H75" s="291">
        <f t="shared" si="20"/>
        <v>107.64999999999999</v>
      </c>
      <c r="I75" s="286">
        <f>J75-H75</f>
        <v>0</v>
      </c>
      <c r="J75" s="293">
        <f t="shared" ref="J75:K75" si="21">J67+J71</f>
        <v>107.64999999999999</v>
      </c>
      <c r="K75" s="291">
        <f t="shared" si="21"/>
        <v>106.75</v>
      </c>
      <c r="L75" s="286">
        <f>M75-K75</f>
        <v>0</v>
      </c>
      <c r="M75" s="293">
        <f t="shared" ref="M75:N75" si="22">M67+M71</f>
        <v>106.75</v>
      </c>
      <c r="N75" s="291">
        <f t="shared" si="22"/>
        <v>112.2</v>
      </c>
      <c r="O75" s="286">
        <f>P75-N75</f>
        <v>0</v>
      </c>
      <c r="P75" s="293">
        <f t="shared" ref="P75:Q75" si="23">P67+P71</f>
        <v>112.2</v>
      </c>
      <c r="Q75" s="291">
        <f t="shared" si="23"/>
        <v>128.39000000000001</v>
      </c>
      <c r="R75" s="286">
        <f>S75-Q75</f>
        <v>0</v>
      </c>
      <c r="S75" s="293">
        <f t="shared" ref="S75" si="24">S67+S71</f>
        <v>128.39000000000001</v>
      </c>
    </row>
    <row r="76" spans="2:19" s="280" customFormat="1" ht="15">
      <c r="B76" s="307"/>
      <c r="C76" s="308"/>
      <c r="D76" s="274"/>
      <c r="E76" s="88"/>
      <c r="F76" s="62"/>
      <c r="G76" s="63"/>
      <c r="H76" s="88"/>
      <c r="I76" s="62"/>
      <c r="J76" s="63"/>
      <c r="K76" s="88"/>
      <c r="L76" s="62"/>
      <c r="M76" s="63"/>
      <c r="N76" s="88"/>
      <c r="O76" s="62"/>
      <c r="P76" s="63"/>
      <c r="Q76" s="88"/>
      <c r="R76" s="62"/>
      <c r="S76" s="63"/>
    </row>
    <row r="77" spans="2:19" s="280" customFormat="1" ht="16.2" thickBot="1">
      <c r="B77" s="279" t="s">
        <v>270</v>
      </c>
      <c r="C77" s="308"/>
      <c r="D77" s="274"/>
      <c r="E77" s="88"/>
      <c r="F77" s="62"/>
      <c r="G77" s="63"/>
      <c r="H77" s="88"/>
      <c r="I77" s="62"/>
      <c r="J77" s="63"/>
      <c r="K77" s="88"/>
      <c r="L77" s="62"/>
      <c r="M77" s="63"/>
      <c r="N77" s="88"/>
      <c r="O77" s="62"/>
      <c r="P77" s="63"/>
      <c r="Q77" s="88"/>
      <c r="R77" s="62"/>
      <c r="S77" s="63"/>
    </row>
    <row r="78" spans="2:19" s="280" customFormat="1" ht="15">
      <c r="B78" s="307">
        <v>30</v>
      </c>
      <c r="C78" s="308" t="s">
        <v>261</v>
      </c>
      <c r="D78" s="274"/>
      <c r="E78" s="167">
        <v>32.979999999999997</v>
      </c>
      <c r="F78" s="309" t="s">
        <v>248</v>
      </c>
      <c r="G78" s="290">
        <f>E78</f>
        <v>32.979999999999997</v>
      </c>
      <c r="H78" s="167">
        <v>32.979999999999997</v>
      </c>
      <c r="I78" s="309" t="s">
        <v>248</v>
      </c>
      <c r="J78" s="290">
        <f>H78</f>
        <v>32.979999999999997</v>
      </c>
      <c r="K78" s="167">
        <v>32.979999999999997</v>
      </c>
      <c r="L78" s="309" t="s">
        <v>248</v>
      </c>
      <c r="M78" s="290">
        <f>K78</f>
        <v>32.979999999999997</v>
      </c>
      <c r="N78" s="167">
        <v>32.979999999999997</v>
      </c>
      <c r="O78" s="309" t="s">
        <v>248</v>
      </c>
      <c r="P78" s="290">
        <f>N78</f>
        <v>32.979999999999997</v>
      </c>
      <c r="Q78" s="167">
        <v>32.979999999999997</v>
      </c>
      <c r="R78" s="309" t="s">
        <v>248</v>
      </c>
      <c r="S78" s="290">
        <f>Q78</f>
        <v>32.979999999999997</v>
      </c>
    </row>
    <row r="79" spans="2:19" s="280" customFormat="1" ht="15">
      <c r="B79" s="307">
        <v>31</v>
      </c>
      <c r="C79" s="308" t="s">
        <v>262</v>
      </c>
      <c r="D79" s="274"/>
      <c r="E79" s="169">
        <f>'9. Payment_Amounts'!D24</f>
        <v>33.200164176462152</v>
      </c>
      <c r="F79" s="170">
        <f t="shared" ref="F79:F80" si="25">G79-E79</f>
        <v>0</v>
      </c>
      <c r="G79" s="132">
        <f>'9. Payment_Amounts'!F24</f>
        <v>33.200164176462152</v>
      </c>
      <c r="H79" s="169">
        <f>'9. Payment_Amounts'!G24</f>
        <v>30.827702027725657</v>
      </c>
      <c r="I79" s="170">
        <f t="shared" ref="I79:I80" si="26">J79-H79</f>
        <v>0</v>
      </c>
      <c r="J79" s="132">
        <f>'9. Payment_Amounts'!I24</f>
        <v>30.827702027725657</v>
      </c>
      <c r="K79" s="169">
        <f>'9. Payment_Amounts'!J24</f>
        <v>33.299999999999997</v>
      </c>
      <c r="L79" s="170">
        <f t="shared" ref="L79:L80" si="27">M79-K79</f>
        <v>0</v>
      </c>
      <c r="M79" s="132">
        <f>'9. Payment_Amounts'!L24</f>
        <v>33.299999999999997</v>
      </c>
      <c r="N79" s="169">
        <f>'9. Payment_Amounts'!M24</f>
        <v>30.189065368159635</v>
      </c>
      <c r="O79" s="170">
        <f t="shared" ref="O79:O80" si="28">P79-N79</f>
        <v>0</v>
      </c>
      <c r="P79" s="132">
        <f>'9. Payment_Amounts'!O24</f>
        <v>30.189065368159635</v>
      </c>
      <c r="Q79" s="169">
        <f>'9. Payment_Amounts'!P24</f>
        <v>21.511204607036518</v>
      </c>
      <c r="R79" s="170">
        <f t="shared" ref="R79:R80" si="29">S79-Q79</f>
        <v>0</v>
      </c>
      <c r="S79" s="132">
        <f>'9. Payment_Amounts'!R24</f>
        <v>21.511204607036518</v>
      </c>
    </row>
    <row r="80" spans="2:19" s="280" customFormat="1" ht="16.2" thickBot="1">
      <c r="B80" s="307">
        <v>32</v>
      </c>
      <c r="C80" s="310" t="s">
        <v>73</v>
      </c>
      <c r="D80" s="274"/>
      <c r="E80" s="180">
        <f>SUM(E78:E79)</f>
        <v>66.180164176462142</v>
      </c>
      <c r="F80" s="184">
        <f t="shared" si="25"/>
        <v>0</v>
      </c>
      <c r="G80" s="185">
        <f>SUM(G78:G79)</f>
        <v>66.180164176462142</v>
      </c>
      <c r="H80" s="180">
        <f>SUM(H78:H79)</f>
        <v>63.807702027725654</v>
      </c>
      <c r="I80" s="184">
        <f t="shared" si="26"/>
        <v>0</v>
      </c>
      <c r="J80" s="185">
        <f>SUM(J78:J79)</f>
        <v>63.807702027725654</v>
      </c>
      <c r="K80" s="180">
        <f>SUM(K78:K79)</f>
        <v>66.28</v>
      </c>
      <c r="L80" s="184">
        <f t="shared" si="27"/>
        <v>0</v>
      </c>
      <c r="M80" s="185">
        <f>SUM(M78:M79)</f>
        <v>66.28</v>
      </c>
      <c r="N80" s="180">
        <f>SUM(N78:N79)</f>
        <v>63.169065368159636</v>
      </c>
      <c r="O80" s="184">
        <f t="shared" si="28"/>
        <v>0</v>
      </c>
      <c r="P80" s="185">
        <f>SUM(P78:P79)</f>
        <v>63.169065368159636</v>
      </c>
      <c r="Q80" s="180">
        <f>SUM(Q78:Q79)</f>
        <v>54.491204607036515</v>
      </c>
      <c r="R80" s="184">
        <f t="shared" si="29"/>
        <v>0</v>
      </c>
      <c r="S80" s="185">
        <f>SUM(S78:S79)</f>
        <v>54.491204607036515</v>
      </c>
    </row>
    <row r="81" spans="2:19" s="280" customFormat="1" ht="15">
      <c r="B81" s="273"/>
      <c r="C81" s="274"/>
      <c r="D81" s="274"/>
      <c r="E81" s="88"/>
      <c r="F81" s="62"/>
      <c r="G81" s="63"/>
      <c r="H81" s="88"/>
      <c r="I81" s="62"/>
      <c r="J81" s="63"/>
      <c r="K81" s="88"/>
      <c r="L81" s="62"/>
      <c r="M81" s="63"/>
      <c r="N81" s="88"/>
      <c r="O81" s="62"/>
      <c r="P81" s="63"/>
      <c r="Q81" s="88"/>
      <c r="R81" s="62"/>
      <c r="S81" s="63"/>
    </row>
    <row r="82" spans="2:19" s="280" customFormat="1" ht="16.2" thickBot="1">
      <c r="B82" s="279" t="s">
        <v>266</v>
      </c>
      <c r="C82" s="274"/>
      <c r="D82" s="274"/>
      <c r="E82" s="88"/>
      <c r="F82" s="62"/>
      <c r="G82" s="63"/>
      <c r="H82" s="88"/>
      <c r="I82" s="62"/>
      <c r="J82" s="63"/>
      <c r="K82" s="88"/>
      <c r="L82" s="62"/>
      <c r="M82" s="63"/>
      <c r="N82" s="88"/>
      <c r="O82" s="62"/>
      <c r="P82" s="63"/>
      <c r="Q82" s="88"/>
      <c r="R82" s="62"/>
      <c r="S82" s="63"/>
    </row>
    <row r="83" spans="2:19" s="280" customFormat="1" ht="15">
      <c r="B83" s="307">
        <v>33</v>
      </c>
      <c r="C83" s="308" t="s">
        <v>261</v>
      </c>
      <c r="D83" s="274"/>
      <c r="E83" s="288">
        <f>E74*(E78)/(E80)</f>
        <v>22.529799050125401</v>
      </c>
      <c r="F83" s="309" t="s">
        <v>248</v>
      </c>
      <c r="G83" s="290">
        <f>G74*(G78)/(G80)</f>
        <v>22.529799050125401</v>
      </c>
      <c r="H83" s="288">
        <f>H74*(H78)/(H80)</f>
        <v>23.367489387913093</v>
      </c>
      <c r="I83" s="309" t="s">
        <v>248</v>
      </c>
      <c r="J83" s="290">
        <f>J74*(J78)/(J80)</f>
        <v>23.367489387913093</v>
      </c>
      <c r="K83" s="288">
        <f>K74*(K78)/(K80)</f>
        <v>22.495863005431502</v>
      </c>
      <c r="L83" s="309" t="s">
        <v>248</v>
      </c>
      <c r="M83" s="290">
        <f>M74*(M78)/(M80)</f>
        <v>22.495863005431502</v>
      </c>
      <c r="N83" s="288">
        <f>N74*(N78)/(N80)</f>
        <v>23.269595512187401</v>
      </c>
      <c r="O83" s="309" t="s">
        <v>248</v>
      </c>
      <c r="P83" s="290">
        <f>P74*(P78)/(P80)</f>
        <v>23.269595512187401</v>
      </c>
      <c r="Q83" s="288">
        <f>Q74*(Q78)/(Q80)</f>
        <v>26.975336856660121</v>
      </c>
      <c r="R83" s="309" t="s">
        <v>248</v>
      </c>
      <c r="S83" s="290">
        <f>S74*(S78)/(S80)</f>
        <v>26.975336856660121</v>
      </c>
    </row>
    <row r="84" spans="2:19" s="280" customFormat="1" ht="15">
      <c r="B84" s="307">
        <v>34</v>
      </c>
      <c r="C84" s="308" t="s">
        <v>262</v>
      </c>
      <c r="D84" s="274"/>
      <c r="E84" s="311">
        <f>E75*(E79)/(E80)</f>
        <v>52.097740956524611</v>
      </c>
      <c r="F84" s="312">
        <f t="shared" ref="F84:F85" si="30">G84-E84</f>
        <v>0</v>
      </c>
      <c r="G84" s="313">
        <f>G75*(G79)/(G80)</f>
        <v>52.097740956524611</v>
      </c>
      <c r="H84" s="311">
        <f>H75*(H79)/(H80)</f>
        <v>52.009428608519251</v>
      </c>
      <c r="I84" s="312">
        <f t="shared" ref="I84:I85" si="31">J84-H84</f>
        <v>0</v>
      </c>
      <c r="J84" s="313">
        <f>J75*(J79)/(J80)</f>
        <v>52.009428608519251</v>
      </c>
      <c r="K84" s="311">
        <f>K75*(K79)/(K80)</f>
        <v>53.632694628847311</v>
      </c>
      <c r="L84" s="312">
        <f t="shared" ref="L84:L85" si="32">M84-K84</f>
        <v>0</v>
      </c>
      <c r="M84" s="313">
        <f>M75*(M79)/(M80)</f>
        <v>53.632694628847311</v>
      </c>
      <c r="N84" s="311">
        <f>N75*(N79)/(N80)</f>
        <v>53.621390700753281</v>
      </c>
      <c r="O84" s="312">
        <f t="shared" ref="O84:O85" si="33">P84-N84</f>
        <v>0</v>
      </c>
      <c r="P84" s="313">
        <f>P75*(P79)/(P80)</f>
        <v>53.621390700753281</v>
      </c>
      <c r="Q84" s="311">
        <f>Q75*(Q79)/(Q80)</f>
        <v>50.683841170594739</v>
      </c>
      <c r="R84" s="312">
        <f t="shared" ref="R84:R85" si="34">S84-Q84</f>
        <v>0</v>
      </c>
      <c r="S84" s="313">
        <f>S75*(S79)/(S80)</f>
        <v>50.683841170594739</v>
      </c>
    </row>
    <row r="85" spans="2:19" s="280" customFormat="1" ht="16.2" thickBot="1">
      <c r="B85" s="307">
        <v>35</v>
      </c>
      <c r="C85" s="310" t="s">
        <v>267</v>
      </c>
      <c r="D85" s="274"/>
      <c r="E85" s="314">
        <f>SUM(E83:E84)</f>
        <v>74.627540006650008</v>
      </c>
      <c r="F85" s="315">
        <f t="shared" si="30"/>
        <v>0</v>
      </c>
      <c r="G85" s="316">
        <f>SUM(G83:G84)</f>
        <v>74.627540006650008</v>
      </c>
      <c r="H85" s="314">
        <f>SUM(H83:H84)</f>
        <v>75.37691799643234</v>
      </c>
      <c r="I85" s="315">
        <f t="shared" si="31"/>
        <v>0</v>
      </c>
      <c r="J85" s="316">
        <f>SUM(J83:J84)</f>
        <v>75.37691799643234</v>
      </c>
      <c r="K85" s="314">
        <f>SUM(K83:K84)</f>
        <v>76.12855763427882</v>
      </c>
      <c r="L85" s="315">
        <f t="shared" si="32"/>
        <v>0</v>
      </c>
      <c r="M85" s="316">
        <f>SUM(M83:M84)</f>
        <v>76.12855763427882</v>
      </c>
      <c r="N85" s="314">
        <f>SUM(N83:N84)</f>
        <v>76.890986212940675</v>
      </c>
      <c r="O85" s="315">
        <f t="shared" si="33"/>
        <v>0</v>
      </c>
      <c r="P85" s="316">
        <f>SUM(P83:P84)</f>
        <v>76.890986212940675</v>
      </c>
      <c r="Q85" s="314">
        <f>SUM(Q83:Q84)</f>
        <v>77.659178027254853</v>
      </c>
      <c r="R85" s="315">
        <f t="shared" si="34"/>
        <v>0</v>
      </c>
      <c r="S85" s="316">
        <f>SUM(S83:S84)</f>
        <v>77.659178027254853</v>
      </c>
    </row>
    <row r="86" spans="2:19" s="280" customFormat="1" ht="16.2" thickBot="1">
      <c r="B86" s="307"/>
      <c r="C86" s="310"/>
      <c r="D86" s="274"/>
      <c r="E86" s="88"/>
      <c r="F86" s="62"/>
      <c r="G86" s="63"/>
      <c r="H86" s="88"/>
      <c r="I86" s="62"/>
      <c r="J86" s="63"/>
      <c r="K86" s="88"/>
      <c r="L86" s="62"/>
      <c r="M86" s="63"/>
      <c r="N86" s="88"/>
      <c r="O86" s="62"/>
      <c r="P86" s="63"/>
      <c r="Q86" s="88"/>
      <c r="R86" s="62"/>
      <c r="S86" s="63"/>
    </row>
    <row r="87" spans="2:19" s="280" customFormat="1" ht="16.2" thickBot="1">
      <c r="B87" s="317">
        <v>36</v>
      </c>
      <c r="C87" s="318" t="s">
        <v>268</v>
      </c>
      <c r="D87" s="299"/>
      <c r="E87" s="319">
        <f>E85</f>
        <v>74.627540006650008</v>
      </c>
      <c r="F87" s="320">
        <f>G87-E87</f>
        <v>0</v>
      </c>
      <c r="G87" s="321">
        <f>G85</f>
        <v>74.627540006650008</v>
      </c>
      <c r="H87" s="319">
        <f>H85</f>
        <v>75.37691799643234</v>
      </c>
      <c r="I87" s="320">
        <f>J87-H87</f>
        <v>0</v>
      </c>
      <c r="J87" s="321">
        <f>J85</f>
        <v>75.37691799643234</v>
      </c>
      <c r="K87" s="319">
        <f>K85</f>
        <v>76.12855763427882</v>
      </c>
      <c r="L87" s="320">
        <f>M87-K87</f>
        <v>0</v>
      </c>
      <c r="M87" s="321">
        <f>M85</f>
        <v>76.12855763427882</v>
      </c>
      <c r="N87" s="319">
        <f>N85</f>
        <v>76.890986212940675</v>
      </c>
      <c r="O87" s="320">
        <f>P87-N87</f>
        <v>0</v>
      </c>
      <c r="P87" s="321">
        <f>P85</f>
        <v>76.890986212940675</v>
      </c>
      <c r="Q87" s="319">
        <f>Q85</f>
        <v>77.659178027254853</v>
      </c>
      <c r="R87" s="320">
        <f>S87-Q87</f>
        <v>0</v>
      </c>
      <c r="S87" s="321">
        <f>S85</f>
        <v>77.659178027254853</v>
      </c>
    </row>
    <row r="88" spans="2:19" s="280" customFormat="1" ht="15.6">
      <c r="B88" s="278"/>
      <c r="C88" s="310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</row>
    <row r="89" spans="2:19" s="280" customFormat="1" ht="15.6">
      <c r="B89" s="342" t="s">
        <v>177</v>
      </c>
      <c r="C89" s="310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</row>
    <row r="90" spans="2:19" ht="15">
      <c r="B90" s="278" t="s">
        <v>271</v>
      </c>
      <c r="C90" s="308"/>
      <c r="D90" s="62"/>
      <c r="E90" s="62"/>
      <c r="F90" s="323"/>
      <c r="G90" s="305"/>
      <c r="H90" s="62"/>
      <c r="I90" s="323"/>
      <c r="J90" s="305"/>
      <c r="K90" s="62"/>
      <c r="L90" s="323"/>
      <c r="M90" s="305"/>
      <c r="N90" s="62"/>
      <c r="O90" s="323"/>
      <c r="P90" s="305"/>
      <c r="Q90" s="62"/>
      <c r="R90" s="323"/>
      <c r="S90" s="305"/>
    </row>
    <row r="91" spans="2:19" ht="30" customHeight="1">
      <c r="B91" s="384">
        <v>1</v>
      </c>
      <c r="C91" s="554" t="s">
        <v>272</v>
      </c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5"/>
      <c r="R91" s="555"/>
      <c r="S91" s="555"/>
    </row>
    <row r="92" spans="2:19">
      <c r="B92" s="384">
        <v>2</v>
      </c>
      <c r="C92" s="305" t="s">
        <v>273</v>
      </c>
      <c r="D92" s="304"/>
      <c r="E92" s="304"/>
      <c r="F92" s="304"/>
      <c r="G92" s="305"/>
      <c r="H92" s="304"/>
      <c r="I92" s="304"/>
      <c r="J92" s="305"/>
      <c r="K92" s="304"/>
      <c r="L92" s="304"/>
      <c r="M92" s="305"/>
      <c r="N92" s="304"/>
      <c r="O92" s="304"/>
      <c r="P92" s="305"/>
      <c r="Q92" s="304"/>
      <c r="R92" s="304"/>
      <c r="S92" s="305"/>
    </row>
    <row r="93" spans="2:19">
      <c r="B93" s="304"/>
      <c r="C93" s="305"/>
      <c r="D93" s="304"/>
      <c r="E93" s="304"/>
      <c r="F93" s="304"/>
      <c r="G93" s="305"/>
      <c r="H93" s="304"/>
      <c r="I93" s="304"/>
      <c r="J93" s="305"/>
      <c r="K93" s="304"/>
      <c r="L93" s="304"/>
      <c r="M93" s="305"/>
      <c r="N93" s="304"/>
      <c r="O93" s="304"/>
      <c r="P93" s="305"/>
      <c r="Q93" s="304"/>
      <c r="R93" s="304"/>
      <c r="S93" s="305"/>
    </row>
    <row r="94" spans="2:19">
      <c r="B94" s="304"/>
      <c r="C94" s="305"/>
      <c r="D94" s="304"/>
      <c r="E94" s="304"/>
      <c r="F94" s="304"/>
      <c r="G94" s="305"/>
      <c r="H94" s="304"/>
      <c r="I94" s="304"/>
      <c r="J94" s="305"/>
      <c r="K94" s="304"/>
      <c r="L94" s="304"/>
      <c r="M94" s="305"/>
      <c r="N94" s="304"/>
      <c r="O94" s="304"/>
      <c r="P94" s="305"/>
      <c r="Q94" s="304"/>
      <c r="R94" s="304"/>
      <c r="S94" s="305"/>
    </row>
    <row r="95" spans="2:19">
      <c r="B95" s="304"/>
      <c r="C95" s="305"/>
      <c r="D95" s="304"/>
      <c r="E95" s="304"/>
      <c r="F95" s="304"/>
      <c r="G95" s="305"/>
      <c r="H95" s="304"/>
      <c r="I95" s="304"/>
      <c r="J95" s="305"/>
      <c r="K95" s="304"/>
      <c r="L95" s="304"/>
      <c r="M95" s="305"/>
      <c r="N95" s="304"/>
      <c r="O95" s="304"/>
      <c r="P95" s="305"/>
      <c r="Q95" s="304"/>
      <c r="R95" s="304"/>
      <c r="S95" s="305"/>
    </row>
    <row r="96" spans="2:19">
      <c r="B96" s="304"/>
      <c r="C96" s="305"/>
      <c r="D96" s="304"/>
      <c r="E96" s="304"/>
      <c r="F96" s="304"/>
      <c r="G96" s="305"/>
      <c r="H96" s="304"/>
      <c r="I96" s="304"/>
      <c r="J96" s="305"/>
      <c r="K96" s="304"/>
      <c r="L96" s="304"/>
      <c r="M96" s="305"/>
      <c r="N96" s="304"/>
      <c r="O96" s="304"/>
      <c r="P96" s="305"/>
      <c r="Q96" s="304"/>
      <c r="R96" s="304"/>
      <c r="S96" s="305"/>
    </row>
    <row r="97" spans="2:19">
      <c r="B97" s="304"/>
      <c r="C97" s="305"/>
      <c r="D97" s="304"/>
      <c r="E97" s="304"/>
      <c r="F97" s="304"/>
      <c r="G97" s="305"/>
      <c r="H97" s="304"/>
      <c r="I97" s="304"/>
      <c r="J97" s="305"/>
      <c r="K97" s="304"/>
      <c r="L97" s="304"/>
      <c r="M97" s="305"/>
      <c r="N97" s="304"/>
      <c r="O97" s="304"/>
      <c r="P97" s="305"/>
      <c r="Q97" s="304"/>
      <c r="R97" s="304"/>
      <c r="S97" s="305"/>
    </row>
    <row r="98" spans="2:19">
      <c r="B98" s="304"/>
      <c r="C98" s="305"/>
      <c r="D98" s="304"/>
      <c r="E98" s="304"/>
      <c r="F98" s="304"/>
      <c r="G98" s="305"/>
      <c r="H98" s="304"/>
      <c r="I98" s="304"/>
      <c r="J98" s="305"/>
      <c r="K98" s="304"/>
      <c r="L98" s="304"/>
      <c r="M98" s="305"/>
      <c r="N98" s="304"/>
      <c r="O98" s="304"/>
      <c r="P98" s="305"/>
      <c r="Q98" s="304"/>
      <c r="R98" s="304"/>
      <c r="S98" s="305"/>
    </row>
    <row r="99" spans="2:19">
      <c r="B99" s="304"/>
      <c r="C99" s="305"/>
      <c r="D99" s="304"/>
      <c r="E99" s="304"/>
      <c r="F99" s="304"/>
      <c r="G99" s="305"/>
      <c r="H99" s="304"/>
      <c r="I99" s="304"/>
      <c r="J99" s="305"/>
      <c r="K99" s="304"/>
      <c r="L99" s="304"/>
      <c r="M99" s="305"/>
      <c r="N99" s="304"/>
      <c r="O99" s="304"/>
      <c r="P99" s="305"/>
      <c r="Q99" s="304"/>
      <c r="R99" s="304"/>
      <c r="S99" s="305"/>
    </row>
    <row r="100" spans="2:19">
      <c r="B100" s="304"/>
      <c r="C100" s="305"/>
      <c r="D100" s="304"/>
      <c r="E100" s="304"/>
      <c r="F100" s="304"/>
      <c r="G100" s="305"/>
      <c r="H100" s="304"/>
      <c r="I100" s="304"/>
      <c r="J100" s="305"/>
      <c r="K100" s="304"/>
      <c r="L100" s="304"/>
      <c r="M100" s="305"/>
      <c r="N100" s="304"/>
      <c r="O100" s="304"/>
      <c r="P100" s="305"/>
      <c r="Q100" s="304"/>
      <c r="R100" s="304"/>
      <c r="S100" s="305"/>
    </row>
    <row r="101" spans="2:19">
      <c r="B101" s="304"/>
      <c r="C101" s="305"/>
      <c r="D101" s="304"/>
      <c r="E101" s="304"/>
      <c r="F101" s="304"/>
      <c r="G101" s="305"/>
      <c r="H101" s="304"/>
      <c r="I101" s="304"/>
      <c r="J101" s="305"/>
      <c r="K101" s="304"/>
      <c r="L101" s="304"/>
      <c r="M101" s="305"/>
      <c r="N101" s="304"/>
      <c r="O101" s="304"/>
      <c r="P101" s="305"/>
      <c r="Q101" s="304"/>
      <c r="R101" s="304"/>
      <c r="S101" s="305"/>
    </row>
    <row r="102" spans="2:19">
      <c r="B102" s="304"/>
      <c r="C102" s="305"/>
      <c r="D102" s="304"/>
      <c r="E102" s="304"/>
      <c r="F102" s="304"/>
      <c r="G102" s="305"/>
      <c r="H102" s="304"/>
      <c r="I102" s="304"/>
      <c r="J102" s="305"/>
      <c r="K102" s="304"/>
      <c r="L102" s="304"/>
      <c r="M102" s="305"/>
      <c r="N102" s="304"/>
      <c r="O102" s="304"/>
      <c r="P102" s="305"/>
      <c r="Q102" s="304"/>
      <c r="R102" s="304"/>
      <c r="S102" s="305"/>
    </row>
    <row r="103" spans="2:19">
      <c r="B103" s="304"/>
      <c r="C103" s="305"/>
      <c r="D103" s="304"/>
      <c r="E103" s="304"/>
      <c r="F103" s="304"/>
      <c r="G103" s="305"/>
      <c r="H103" s="304"/>
      <c r="I103" s="304"/>
      <c r="J103" s="305"/>
      <c r="K103" s="304"/>
      <c r="L103" s="304"/>
      <c r="M103" s="305"/>
      <c r="N103" s="304"/>
      <c r="O103" s="304"/>
      <c r="P103" s="305"/>
      <c r="Q103" s="304"/>
      <c r="R103" s="304"/>
      <c r="S103" s="305"/>
    </row>
    <row r="104" spans="2:19">
      <c r="B104" s="304"/>
      <c r="C104" s="305"/>
      <c r="D104" s="304"/>
      <c r="E104" s="304"/>
      <c r="F104" s="304"/>
      <c r="G104" s="305"/>
      <c r="H104" s="304"/>
      <c r="I104" s="304"/>
      <c r="J104" s="305"/>
      <c r="K104" s="304"/>
      <c r="L104" s="304"/>
      <c r="M104" s="305"/>
      <c r="N104" s="304"/>
      <c r="O104" s="304"/>
      <c r="P104" s="305"/>
      <c r="Q104" s="304"/>
      <c r="R104" s="304"/>
      <c r="S104" s="305"/>
    </row>
    <row r="105" spans="2:19">
      <c r="B105" s="304"/>
      <c r="C105" s="305"/>
      <c r="D105" s="304"/>
      <c r="E105" s="304"/>
      <c r="F105" s="304"/>
      <c r="G105" s="305"/>
      <c r="H105" s="304"/>
      <c r="I105" s="304"/>
      <c r="J105" s="305"/>
      <c r="K105" s="304"/>
      <c r="L105" s="304"/>
      <c r="M105" s="305"/>
      <c r="N105" s="304"/>
      <c r="O105" s="304"/>
      <c r="P105" s="305"/>
      <c r="Q105" s="304"/>
      <c r="R105" s="304"/>
      <c r="S105" s="305"/>
    </row>
    <row r="106" spans="2:19">
      <c r="B106" s="304"/>
      <c r="C106" s="305"/>
      <c r="D106" s="304"/>
      <c r="E106" s="304"/>
      <c r="F106" s="304"/>
      <c r="G106" s="305"/>
      <c r="H106" s="304"/>
      <c r="I106" s="304"/>
      <c r="J106" s="305"/>
      <c r="K106" s="304"/>
      <c r="L106" s="304"/>
      <c r="M106" s="305"/>
      <c r="N106" s="304"/>
      <c r="O106" s="304"/>
      <c r="P106" s="305"/>
      <c r="Q106" s="304"/>
      <c r="R106" s="304"/>
      <c r="S106" s="305"/>
    </row>
    <row r="107" spans="2:19">
      <c r="B107" s="304"/>
      <c r="C107" s="305"/>
      <c r="D107" s="304"/>
      <c r="E107" s="304"/>
      <c r="F107" s="304"/>
      <c r="G107" s="305"/>
      <c r="H107" s="304"/>
      <c r="I107" s="304"/>
      <c r="J107" s="305"/>
      <c r="K107" s="304"/>
      <c r="L107" s="304"/>
      <c r="M107" s="305"/>
      <c r="N107" s="304"/>
      <c r="O107" s="304"/>
      <c r="P107" s="305"/>
      <c r="Q107" s="304"/>
      <c r="R107" s="304"/>
      <c r="S107" s="305"/>
    </row>
    <row r="108" spans="2:19">
      <c r="B108" s="304"/>
      <c r="C108" s="305"/>
      <c r="D108" s="304"/>
      <c r="E108" s="304"/>
      <c r="F108" s="304"/>
      <c r="G108" s="305"/>
      <c r="H108" s="304"/>
      <c r="I108" s="304"/>
      <c r="J108" s="305"/>
      <c r="K108" s="304"/>
      <c r="L108" s="304"/>
      <c r="M108" s="305"/>
      <c r="N108" s="304"/>
      <c r="O108" s="304"/>
      <c r="P108" s="305"/>
      <c r="Q108" s="304"/>
      <c r="R108" s="304"/>
      <c r="S108" s="305"/>
    </row>
    <row r="109" spans="2:19">
      <c r="B109" s="304"/>
      <c r="C109" s="305"/>
      <c r="D109" s="304"/>
      <c r="E109" s="304"/>
      <c r="F109" s="304"/>
      <c r="G109" s="305"/>
      <c r="H109" s="304"/>
      <c r="I109" s="304"/>
      <c r="J109" s="305"/>
      <c r="K109" s="304"/>
      <c r="L109" s="304"/>
      <c r="M109" s="305"/>
      <c r="N109" s="304"/>
      <c r="O109" s="304"/>
      <c r="P109" s="305"/>
      <c r="Q109" s="304"/>
      <c r="R109" s="304"/>
      <c r="S109" s="305"/>
    </row>
    <row r="110" spans="2:19">
      <c r="B110" s="304"/>
      <c r="C110" s="305"/>
      <c r="D110" s="304"/>
      <c r="E110" s="304"/>
      <c r="F110" s="304"/>
      <c r="G110" s="305"/>
      <c r="H110" s="304"/>
      <c r="I110" s="304"/>
      <c r="J110" s="305"/>
      <c r="K110" s="304"/>
      <c r="L110" s="304"/>
      <c r="M110" s="305"/>
      <c r="N110" s="304"/>
      <c r="O110" s="304"/>
      <c r="P110" s="305"/>
      <c r="Q110" s="304"/>
      <c r="R110" s="304"/>
      <c r="S110" s="305"/>
    </row>
    <row r="111" spans="2:19">
      <c r="B111" s="304"/>
      <c r="C111" s="305"/>
      <c r="D111" s="304"/>
      <c r="E111" s="304"/>
      <c r="F111" s="304"/>
      <c r="G111" s="305"/>
      <c r="H111" s="304"/>
      <c r="I111" s="304"/>
      <c r="J111" s="305"/>
      <c r="K111" s="304"/>
      <c r="L111" s="304"/>
      <c r="M111" s="305"/>
      <c r="N111" s="304"/>
      <c r="O111" s="304"/>
      <c r="P111" s="305"/>
      <c r="Q111" s="304"/>
      <c r="R111" s="304"/>
      <c r="S111" s="305"/>
    </row>
    <row r="112" spans="2:19">
      <c r="B112" s="304"/>
      <c r="C112" s="305"/>
      <c r="D112" s="304"/>
      <c r="E112" s="304"/>
      <c r="F112" s="304"/>
      <c r="G112" s="305"/>
      <c r="H112" s="304"/>
      <c r="I112" s="304"/>
      <c r="J112" s="305"/>
      <c r="K112" s="304"/>
      <c r="L112" s="304"/>
      <c r="M112" s="305"/>
      <c r="N112" s="304"/>
      <c r="O112" s="304"/>
      <c r="P112" s="305"/>
      <c r="Q112" s="304"/>
      <c r="R112" s="304"/>
      <c r="S112" s="305"/>
    </row>
    <row r="113" spans="2:19">
      <c r="B113" s="304"/>
      <c r="C113" s="305"/>
      <c r="D113" s="304"/>
      <c r="E113" s="304"/>
      <c r="F113" s="304"/>
      <c r="G113" s="305"/>
      <c r="H113" s="304"/>
      <c r="I113" s="304"/>
      <c r="J113" s="305"/>
      <c r="K113" s="304"/>
      <c r="L113" s="304"/>
      <c r="M113" s="305"/>
      <c r="N113" s="304"/>
      <c r="O113" s="304"/>
      <c r="P113" s="305"/>
      <c r="Q113" s="304"/>
      <c r="R113" s="304"/>
      <c r="S113" s="305"/>
    </row>
    <row r="114" spans="2:19">
      <c r="B114" s="304"/>
      <c r="C114" s="305"/>
      <c r="D114" s="304"/>
      <c r="E114" s="304"/>
      <c r="F114" s="304"/>
      <c r="G114" s="305"/>
      <c r="H114" s="304"/>
      <c r="I114" s="304"/>
      <c r="J114" s="305"/>
      <c r="K114" s="304"/>
      <c r="L114" s="304"/>
      <c r="M114" s="305"/>
      <c r="N114" s="304"/>
      <c r="O114" s="304"/>
      <c r="P114" s="305"/>
      <c r="Q114" s="304"/>
      <c r="R114" s="304"/>
      <c r="S114" s="305"/>
    </row>
    <row r="115" spans="2:19">
      <c r="B115" s="304"/>
      <c r="C115" s="305"/>
      <c r="D115" s="304"/>
      <c r="E115" s="304"/>
      <c r="F115" s="304"/>
      <c r="G115" s="305"/>
      <c r="H115" s="304"/>
      <c r="I115" s="304"/>
      <c r="J115" s="305"/>
      <c r="K115" s="304"/>
      <c r="L115" s="304"/>
      <c r="M115" s="305"/>
      <c r="N115" s="304"/>
      <c r="O115" s="304"/>
      <c r="P115" s="305"/>
      <c r="Q115" s="304"/>
      <c r="R115" s="304"/>
      <c r="S115" s="305"/>
    </row>
    <row r="116" spans="2:19">
      <c r="B116" s="304"/>
      <c r="C116" s="305"/>
      <c r="D116" s="304"/>
      <c r="E116" s="304"/>
      <c r="F116" s="304"/>
      <c r="G116" s="305"/>
      <c r="H116" s="304"/>
      <c r="I116" s="304"/>
      <c r="J116" s="305"/>
      <c r="K116" s="304"/>
      <c r="L116" s="304"/>
      <c r="M116" s="305"/>
      <c r="N116" s="304"/>
      <c r="O116" s="304"/>
      <c r="P116" s="305"/>
      <c r="Q116" s="304"/>
      <c r="R116" s="304"/>
      <c r="S116" s="305"/>
    </row>
    <row r="117" spans="2:19">
      <c r="B117" s="304"/>
      <c r="C117" s="305"/>
      <c r="D117" s="304"/>
      <c r="E117" s="304"/>
      <c r="F117" s="304"/>
      <c r="G117" s="305"/>
      <c r="H117" s="304"/>
      <c r="I117" s="304"/>
      <c r="J117" s="305"/>
      <c r="K117" s="304"/>
      <c r="L117" s="304"/>
      <c r="M117" s="305"/>
      <c r="N117" s="304"/>
      <c r="O117" s="304"/>
      <c r="P117" s="305"/>
      <c r="Q117" s="304"/>
      <c r="R117" s="304"/>
      <c r="S117" s="305"/>
    </row>
    <row r="118" spans="2:19">
      <c r="B118" s="304"/>
      <c r="C118" s="305"/>
      <c r="D118" s="304"/>
      <c r="E118" s="304"/>
      <c r="F118" s="304"/>
      <c r="G118" s="305"/>
      <c r="H118" s="304"/>
      <c r="I118" s="304"/>
      <c r="J118" s="305"/>
      <c r="K118" s="304"/>
      <c r="L118" s="304"/>
      <c r="M118" s="305"/>
      <c r="N118" s="304"/>
      <c r="O118" s="304"/>
      <c r="P118" s="305"/>
      <c r="Q118" s="304"/>
      <c r="R118" s="304"/>
      <c r="S118" s="305"/>
    </row>
    <row r="119" spans="2:19">
      <c r="B119" s="304"/>
      <c r="C119" s="305"/>
      <c r="D119" s="304"/>
      <c r="E119" s="304"/>
      <c r="F119" s="304"/>
      <c r="G119" s="305"/>
      <c r="H119" s="304"/>
      <c r="I119" s="304"/>
      <c r="J119" s="305"/>
      <c r="K119" s="304"/>
      <c r="L119" s="304"/>
      <c r="M119" s="305"/>
      <c r="N119" s="304"/>
      <c r="O119" s="304"/>
      <c r="P119" s="305"/>
      <c r="Q119" s="304"/>
      <c r="R119" s="304"/>
      <c r="S119" s="305"/>
    </row>
    <row r="120" spans="2:19">
      <c r="B120" s="304"/>
      <c r="C120" s="305"/>
      <c r="D120" s="304"/>
      <c r="E120" s="304"/>
      <c r="F120" s="304"/>
      <c r="G120" s="305"/>
      <c r="H120" s="304"/>
      <c r="I120" s="304"/>
      <c r="J120" s="305"/>
      <c r="K120" s="304"/>
      <c r="L120" s="304"/>
      <c r="M120" s="305"/>
      <c r="N120" s="304"/>
      <c r="O120" s="304"/>
      <c r="P120" s="305"/>
      <c r="Q120" s="304"/>
      <c r="R120" s="304"/>
      <c r="S120" s="305"/>
    </row>
    <row r="121" spans="2:19">
      <c r="B121" s="304"/>
      <c r="C121" s="305"/>
      <c r="D121" s="304"/>
      <c r="E121" s="304"/>
      <c r="F121" s="304"/>
      <c r="G121" s="305"/>
      <c r="H121" s="304"/>
      <c r="I121" s="304"/>
      <c r="J121" s="305"/>
      <c r="K121" s="304"/>
      <c r="L121" s="304"/>
      <c r="M121" s="305"/>
      <c r="N121" s="304"/>
      <c r="O121" s="304"/>
      <c r="P121" s="305"/>
      <c r="Q121" s="304"/>
      <c r="R121" s="304"/>
      <c r="S121" s="305"/>
    </row>
    <row r="122" spans="2:19">
      <c r="B122" s="304"/>
      <c r="C122" s="305"/>
      <c r="D122" s="304"/>
      <c r="E122" s="304"/>
      <c r="F122" s="304"/>
      <c r="G122" s="305"/>
      <c r="H122" s="304"/>
      <c r="I122" s="304"/>
      <c r="J122" s="305"/>
      <c r="K122" s="304"/>
      <c r="L122" s="304"/>
      <c r="M122" s="305"/>
      <c r="N122" s="304"/>
      <c r="O122" s="304"/>
      <c r="P122" s="305"/>
      <c r="Q122" s="304"/>
      <c r="R122" s="304"/>
      <c r="S122" s="305"/>
    </row>
    <row r="123" spans="2:19">
      <c r="B123" s="304"/>
      <c r="C123" s="305"/>
      <c r="D123" s="304"/>
      <c r="E123" s="304"/>
      <c r="F123" s="304"/>
      <c r="G123" s="305"/>
      <c r="H123" s="304"/>
      <c r="I123" s="304"/>
      <c r="J123" s="305"/>
      <c r="K123" s="304"/>
      <c r="L123" s="304"/>
      <c r="M123" s="305"/>
      <c r="N123" s="304"/>
      <c r="O123" s="304"/>
      <c r="P123" s="305"/>
      <c r="Q123" s="304"/>
      <c r="R123" s="304"/>
      <c r="S123" s="305"/>
    </row>
    <row r="124" spans="2:19">
      <c r="B124" s="304"/>
      <c r="C124" s="305"/>
      <c r="D124" s="304"/>
      <c r="E124" s="304"/>
      <c r="F124" s="304"/>
      <c r="G124" s="305"/>
      <c r="H124" s="304"/>
      <c r="I124" s="304"/>
      <c r="J124" s="305"/>
      <c r="K124" s="304"/>
      <c r="L124" s="304"/>
      <c r="M124" s="305"/>
      <c r="N124" s="304"/>
      <c r="O124" s="304"/>
      <c r="P124" s="305"/>
      <c r="Q124" s="304"/>
      <c r="R124" s="304"/>
      <c r="S124" s="305"/>
    </row>
    <row r="125" spans="2:19">
      <c r="B125" s="304"/>
      <c r="C125" s="305"/>
      <c r="D125" s="304"/>
      <c r="E125" s="304"/>
      <c r="F125" s="304"/>
      <c r="G125" s="305"/>
      <c r="H125" s="304"/>
      <c r="I125" s="304"/>
      <c r="J125" s="305"/>
      <c r="K125" s="304"/>
      <c r="L125" s="304"/>
      <c r="M125" s="305"/>
      <c r="N125" s="304"/>
      <c r="O125" s="304"/>
      <c r="P125" s="305"/>
      <c r="Q125" s="304"/>
      <c r="R125" s="304"/>
      <c r="S125" s="305"/>
    </row>
    <row r="126" spans="2:19">
      <c r="B126" s="304"/>
      <c r="C126" s="305"/>
      <c r="D126" s="304"/>
      <c r="E126" s="304"/>
      <c r="F126" s="304"/>
      <c r="G126" s="305"/>
      <c r="H126" s="304"/>
      <c r="I126" s="304"/>
      <c r="J126" s="305"/>
      <c r="K126" s="304"/>
      <c r="L126" s="304"/>
      <c r="M126" s="305"/>
      <c r="N126" s="304"/>
      <c r="O126" s="304"/>
      <c r="P126" s="305"/>
      <c r="Q126" s="304"/>
      <c r="R126" s="304"/>
      <c r="S126" s="305"/>
    </row>
    <row r="127" spans="2:19">
      <c r="B127" s="304"/>
      <c r="C127" s="305"/>
      <c r="D127" s="304"/>
      <c r="E127" s="304"/>
      <c r="F127" s="304"/>
      <c r="G127" s="305"/>
      <c r="H127" s="304"/>
      <c r="I127" s="304"/>
      <c r="J127" s="305"/>
      <c r="K127" s="304"/>
      <c r="L127" s="304"/>
      <c r="M127" s="305"/>
      <c r="N127" s="304"/>
      <c r="O127" s="304"/>
      <c r="P127" s="305"/>
      <c r="Q127" s="304"/>
      <c r="R127" s="304"/>
      <c r="S127" s="305"/>
    </row>
    <row r="128" spans="2:19">
      <c r="B128" s="304"/>
      <c r="C128" s="305"/>
      <c r="D128" s="304"/>
      <c r="E128" s="304"/>
      <c r="F128" s="304"/>
      <c r="G128" s="305"/>
      <c r="H128" s="304"/>
      <c r="I128" s="304"/>
      <c r="J128" s="305"/>
      <c r="K128" s="304"/>
      <c r="L128" s="304"/>
      <c r="M128" s="305"/>
      <c r="N128" s="304"/>
      <c r="O128" s="304"/>
      <c r="P128" s="305"/>
      <c r="Q128" s="304"/>
      <c r="R128" s="304"/>
      <c r="S128" s="305"/>
    </row>
    <row r="129" spans="2:19">
      <c r="B129" s="304"/>
      <c r="C129" s="305"/>
      <c r="D129" s="304"/>
      <c r="E129" s="304"/>
      <c r="F129" s="304"/>
      <c r="G129" s="305"/>
      <c r="H129" s="304"/>
      <c r="I129" s="304"/>
      <c r="J129" s="305"/>
      <c r="K129" s="304"/>
      <c r="L129" s="304"/>
      <c r="M129" s="305"/>
      <c r="N129" s="304"/>
      <c r="O129" s="304"/>
      <c r="P129" s="305"/>
      <c r="Q129" s="304"/>
      <c r="R129" s="304"/>
      <c r="S129" s="305"/>
    </row>
    <row r="130" spans="2:19">
      <c r="B130" s="304"/>
      <c r="C130" s="305"/>
      <c r="D130" s="304"/>
      <c r="E130" s="304"/>
      <c r="F130" s="304"/>
      <c r="G130" s="305"/>
      <c r="H130" s="304"/>
      <c r="I130" s="304"/>
      <c r="J130" s="305"/>
      <c r="K130" s="304"/>
      <c r="L130" s="304"/>
      <c r="M130" s="305"/>
      <c r="N130" s="304"/>
      <c r="O130" s="304"/>
      <c r="P130" s="305"/>
      <c r="Q130" s="304"/>
      <c r="R130" s="304"/>
      <c r="S130" s="305"/>
    </row>
    <row r="131" spans="2:19">
      <c r="B131" s="304"/>
      <c r="C131" s="305"/>
      <c r="D131" s="304"/>
      <c r="E131" s="304"/>
      <c r="F131" s="304"/>
      <c r="G131" s="305"/>
      <c r="H131" s="304"/>
      <c r="I131" s="304"/>
      <c r="J131" s="305"/>
      <c r="K131" s="304"/>
      <c r="L131" s="304"/>
      <c r="M131" s="305"/>
      <c r="N131" s="304"/>
      <c r="O131" s="304"/>
      <c r="P131" s="305"/>
      <c r="Q131" s="304"/>
      <c r="R131" s="304"/>
      <c r="S131" s="305"/>
    </row>
    <row r="132" spans="2:19">
      <c r="B132" s="304"/>
      <c r="C132" s="305"/>
      <c r="D132" s="304"/>
      <c r="E132" s="304"/>
      <c r="F132" s="304"/>
      <c r="G132" s="305"/>
      <c r="H132" s="304"/>
      <c r="I132" s="304"/>
      <c r="J132" s="305"/>
      <c r="K132" s="304"/>
      <c r="L132" s="304"/>
      <c r="M132" s="305"/>
      <c r="N132" s="304"/>
      <c r="O132" s="304"/>
      <c r="P132" s="305"/>
      <c r="Q132" s="304"/>
      <c r="R132" s="304"/>
      <c r="S132" s="305"/>
    </row>
    <row r="133" spans="2:19">
      <c r="B133" s="304"/>
      <c r="C133" s="305"/>
      <c r="D133" s="304"/>
      <c r="E133" s="304"/>
      <c r="F133" s="304"/>
      <c r="G133" s="305"/>
      <c r="H133" s="304"/>
      <c r="I133" s="304"/>
      <c r="J133" s="305"/>
      <c r="K133" s="304"/>
      <c r="L133" s="304"/>
      <c r="M133" s="305"/>
      <c r="N133" s="304"/>
      <c r="O133" s="304"/>
      <c r="P133" s="305"/>
      <c r="Q133" s="304"/>
      <c r="R133" s="304"/>
      <c r="S133" s="305"/>
    </row>
    <row r="134" spans="2:19">
      <c r="B134" s="304"/>
      <c r="C134" s="305"/>
      <c r="D134" s="304"/>
      <c r="E134" s="304"/>
      <c r="F134" s="304"/>
      <c r="G134" s="305"/>
      <c r="H134" s="304"/>
      <c r="I134" s="304"/>
      <c r="J134" s="305"/>
      <c r="K134" s="304"/>
      <c r="L134" s="304"/>
      <c r="M134" s="305"/>
      <c r="N134" s="304"/>
      <c r="O134" s="304"/>
      <c r="P134" s="305"/>
      <c r="Q134" s="304"/>
      <c r="R134" s="304"/>
      <c r="S134" s="305"/>
    </row>
    <row r="135" spans="2:19">
      <c r="B135" s="304"/>
      <c r="C135" s="305"/>
      <c r="D135" s="304"/>
      <c r="E135" s="304"/>
      <c r="F135" s="304"/>
      <c r="G135" s="305"/>
      <c r="H135" s="304"/>
      <c r="I135" s="304"/>
      <c r="J135" s="305"/>
      <c r="K135" s="304"/>
      <c r="L135" s="304"/>
      <c r="M135" s="305"/>
      <c r="N135" s="304"/>
      <c r="O135" s="304"/>
      <c r="P135" s="305"/>
      <c r="Q135" s="304"/>
      <c r="R135" s="304"/>
      <c r="S135" s="305"/>
    </row>
    <row r="136" spans="2:19">
      <c r="B136" s="304"/>
      <c r="C136" s="305"/>
      <c r="D136" s="304"/>
      <c r="E136" s="304"/>
      <c r="F136" s="304"/>
      <c r="G136" s="305"/>
      <c r="H136" s="304"/>
      <c r="I136" s="304"/>
      <c r="J136" s="305"/>
      <c r="K136" s="304"/>
      <c r="L136" s="304"/>
      <c r="M136" s="305"/>
      <c r="N136" s="304"/>
      <c r="O136" s="304"/>
      <c r="P136" s="305"/>
      <c r="Q136" s="304"/>
      <c r="R136" s="304"/>
      <c r="S136" s="305"/>
    </row>
    <row r="137" spans="2:19">
      <c r="B137" s="304"/>
      <c r="C137" s="305"/>
      <c r="D137" s="304"/>
      <c r="E137" s="304"/>
      <c r="F137" s="304"/>
      <c r="G137" s="305"/>
      <c r="H137" s="304"/>
      <c r="I137" s="304"/>
      <c r="J137" s="305"/>
      <c r="K137" s="304"/>
      <c r="L137" s="304"/>
      <c r="M137" s="305"/>
      <c r="N137" s="304"/>
      <c r="O137" s="304"/>
      <c r="P137" s="305"/>
      <c r="Q137" s="304"/>
      <c r="R137" s="304"/>
      <c r="S137" s="305"/>
    </row>
    <row r="138" spans="2:19">
      <c r="B138" s="304"/>
      <c r="C138" s="305"/>
      <c r="D138" s="304"/>
      <c r="E138" s="304"/>
      <c r="F138" s="304"/>
      <c r="G138" s="305"/>
      <c r="H138" s="304"/>
      <c r="I138" s="304"/>
      <c r="J138" s="305"/>
      <c r="K138" s="304"/>
      <c r="L138" s="304"/>
      <c r="M138" s="305"/>
      <c r="N138" s="304"/>
      <c r="O138" s="304"/>
      <c r="P138" s="305"/>
      <c r="Q138" s="304"/>
      <c r="R138" s="304"/>
      <c r="S138" s="305"/>
    </row>
    <row r="139" spans="2:19">
      <c r="B139" s="304"/>
      <c r="C139" s="305"/>
      <c r="D139" s="304"/>
      <c r="E139" s="304"/>
      <c r="F139" s="304"/>
      <c r="G139" s="305"/>
      <c r="H139" s="304"/>
      <c r="I139" s="304"/>
      <c r="J139" s="305"/>
      <c r="K139" s="304"/>
      <c r="L139" s="304"/>
      <c r="M139" s="305"/>
      <c r="N139" s="304"/>
      <c r="O139" s="304"/>
      <c r="P139" s="305"/>
      <c r="Q139" s="304"/>
      <c r="R139" s="304"/>
      <c r="S139" s="305"/>
    </row>
    <row r="140" spans="2:19">
      <c r="B140" s="304"/>
      <c r="C140" s="305"/>
      <c r="D140" s="304"/>
      <c r="E140" s="304"/>
      <c r="F140" s="304"/>
      <c r="G140" s="305"/>
      <c r="H140" s="304"/>
      <c r="I140" s="304"/>
      <c r="J140" s="305"/>
      <c r="K140" s="304"/>
      <c r="L140" s="304"/>
      <c r="M140" s="305"/>
      <c r="N140" s="304"/>
      <c r="O140" s="304"/>
      <c r="P140" s="305"/>
      <c r="Q140" s="304"/>
      <c r="R140" s="304"/>
      <c r="S140" s="305"/>
    </row>
    <row r="141" spans="2:19">
      <c r="B141" s="304"/>
      <c r="C141" s="305"/>
      <c r="D141" s="304"/>
      <c r="E141" s="304"/>
      <c r="F141" s="304"/>
      <c r="G141" s="305"/>
      <c r="H141" s="304"/>
      <c r="I141" s="304"/>
      <c r="J141" s="305"/>
      <c r="K141" s="304"/>
      <c r="L141" s="304"/>
      <c r="M141" s="305"/>
      <c r="N141" s="304"/>
      <c r="O141" s="304"/>
      <c r="P141" s="305"/>
      <c r="Q141" s="304"/>
      <c r="R141" s="304"/>
      <c r="S141" s="305"/>
    </row>
    <row r="142" spans="2:19">
      <c r="B142" s="304"/>
      <c r="C142" s="305"/>
      <c r="D142" s="304"/>
      <c r="E142" s="304"/>
      <c r="F142" s="304"/>
      <c r="G142" s="305"/>
      <c r="H142" s="304"/>
      <c r="I142" s="304"/>
      <c r="J142" s="305"/>
      <c r="K142" s="304"/>
      <c r="L142" s="304"/>
      <c r="M142" s="305"/>
      <c r="N142" s="304"/>
      <c r="O142" s="304"/>
      <c r="P142" s="305"/>
      <c r="Q142" s="304"/>
      <c r="R142" s="304"/>
      <c r="S142" s="305"/>
    </row>
    <row r="143" spans="2:19">
      <c r="B143" s="304"/>
      <c r="C143" s="305"/>
      <c r="D143" s="304"/>
      <c r="E143" s="304"/>
      <c r="F143" s="304"/>
      <c r="G143" s="305"/>
      <c r="H143" s="304"/>
      <c r="I143" s="304"/>
      <c r="J143" s="305"/>
      <c r="K143" s="304"/>
      <c r="L143" s="304"/>
      <c r="M143" s="305"/>
      <c r="N143" s="304"/>
      <c r="O143" s="304"/>
      <c r="P143" s="305"/>
      <c r="Q143" s="304"/>
      <c r="R143" s="304"/>
      <c r="S143" s="305"/>
    </row>
    <row r="144" spans="2:19">
      <c r="B144" s="304"/>
      <c r="C144" s="305"/>
      <c r="D144" s="304"/>
      <c r="E144" s="304"/>
      <c r="F144" s="304"/>
      <c r="G144" s="305"/>
      <c r="H144" s="304"/>
      <c r="I144" s="304"/>
      <c r="J144" s="305"/>
      <c r="K144" s="304"/>
      <c r="L144" s="304"/>
      <c r="M144" s="305"/>
      <c r="N144" s="304"/>
      <c r="O144" s="304"/>
      <c r="P144" s="305"/>
      <c r="Q144" s="304"/>
      <c r="R144" s="304"/>
      <c r="S144" s="305"/>
    </row>
    <row r="145" spans="2:19">
      <c r="B145" s="304"/>
      <c r="C145" s="305"/>
      <c r="D145" s="304"/>
      <c r="E145" s="304"/>
      <c r="F145" s="304"/>
      <c r="G145" s="305"/>
      <c r="H145" s="304"/>
      <c r="I145" s="304"/>
      <c r="J145" s="305"/>
      <c r="K145" s="304"/>
      <c r="L145" s="304"/>
      <c r="M145" s="305"/>
      <c r="N145" s="304"/>
      <c r="O145" s="304"/>
      <c r="P145" s="305"/>
      <c r="Q145" s="304"/>
      <c r="R145" s="304"/>
      <c r="S145" s="305"/>
    </row>
    <row r="146" spans="2:19">
      <c r="B146" s="304"/>
      <c r="C146" s="305"/>
      <c r="D146" s="304"/>
      <c r="E146" s="304"/>
      <c r="F146" s="304"/>
      <c r="G146" s="305"/>
      <c r="H146" s="304"/>
      <c r="I146" s="304"/>
      <c r="J146" s="305"/>
      <c r="K146" s="304"/>
      <c r="L146" s="304"/>
      <c r="M146" s="305"/>
      <c r="N146" s="304"/>
      <c r="O146" s="304"/>
      <c r="P146" s="305"/>
      <c r="Q146" s="304"/>
      <c r="R146" s="304"/>
      <c r="S146" s="305"/>
    </row>
    <row r="147" spans="2:19">
      <c r="B147" s="304"/>
      <c r="C147" s="305"/>
      <c r="D147" s="304"/>
      <c r="E147" s="304"/>
      <c r="F147" s="304"/>
      <c r="G147" s="305"/>
      <c r="H147" s="304"/>
      <c r="I147" s="304"/>
      <c r="J147" s="305"/>
      <c r="K147" s="304"/>
      <c r="L147" s="304"/>
      <c r="M147" s="305"/>
      <c r="N147" s="304"/>
      <c r="O147" s="304"/>
      <c r="P147" s="305"/>
      <c r="Q147" s="304"/>
      <c r="R147" s="304"/>
      <c r="S147" s="305"/>
    </row>
    <row r="148" spans="2:19">
      <c r="B148" s="304"/>
      <c r="C148" s="305"/>
      <c r="D148" s="304"/>
      <c r="E148" s="304"/>
      <c r="F148" s="304"/>
      <c r="G148" s="305"/>
      <c r="H148" s="304"/>
      <c r="I148" s="304"/>
      <c r="J148" s="305"/>
      <c r="K148" s="304"/>
      <c r="L148" s="304"/>
      <c r="M148" s="305"/>
      <c r="N148" s="304"/>
      <c r="O148" s="304"/>
      <c r="P148" s="305"/>
      <c r="Q148" s="304"/>
      <c r="R148" s="304"/>
      <c r="S148" s="305"/>
    </row>
    <row r="149" spans="2:19">
      <c r="B149" s="304"/>
      <c r="C149" s="305"/>
      <c r="D149" s="304"/>
      <c r="E149" s="304"/>
      <c r="F149" s="304"/>
      <c r="G149" s="305"/>
      <c r="H149" s="304"/>
      <c r="I149" s="304"/>
      <c r="J149" s="305"/>
      <c r="K149" s="304"/>
      <c r="L149" s="304"/>
      <c r="M149" s="305"/>
      <c r="N149" s="304"/>
      <c r="O149" s="304"/>
      <c r="P149" s="305"/>
      <c r="Q149" s="304"/>
      <c r="R149" s="304"/>
      <c r="S149" s="305"/>
    </row>
    <row r="150" spans="2:19">
      <c r="B150" s="304"/>
      <c r="C150" s="305"/>
      <c r="D150" s="304"/>
      <c r="E150" s="304"/>
      <c r="F150" s="304"/>
      <c r="G150" s="305"/>
      <c r="H150" s="304"/>
      <c r="I150" s="304"/>
      <c r="J150" s="305"/>
      <c r="K150" s="304"/>
      <c r="L150" s="304"/>
      <c r="M150" s="305"/>
      <c r="N150" s="304"/>
      <c r="O150" s="304"/>
      <c r="P150" s="305"/>
      <c r="Q150" s="304"/>
      <c r="R150" s="304"/>
      <c r="S150" s="305"/>
    </row>
    <row r="151" spans="2:19">
      <c r="B151" s="304"/>
      <c r="C151" s="305"/>
      <c r="D151" s="304"/>
      <c r="E151" s="304"/>
      <c r="F151" s="304"/>
      <c r="G151" s="305"/>
      <c r="H151" s="304"/>
      <c r="I151" s="304"/>
      <c r="J151" s="305"/>
      <c r="K151" s="304"/>
      <c r="L151" s="304"/>
      <c r="M151" s="305"/>
      <c r="N151" s="304"/>
      <c r="O151" s="304"/>
      <c r="P151" s="305"/>
      <c r="Q151" s="304"/>
      <c r="R151" s="304"/>
      <c r="S151" s="305"/>
    </row>
    <row r="152" spans="2:19">
      <c r="B152" s="304"/>
      <c r="C152" s="305"/>
      <c r="D152" s="304"/>
      <c r="E152" s="304"/>
      <c r="F152" s="304"/>
      <c r="G152" s="305"/>
      <c r="H152" s="304"/>
      <c r="I152" s="304"/>
      <c r="J152" s="305"/>
      <c r="K152" s="304"/>
      <c r="L152" s="304"/>
      <c r="M152" s="305"/>
      <c r="N152" s="304"/>
      <c r="O152" s="304"/>
      <c r="P152" s="305"/>
      <c r="Q152" s="304"/>
      <c r="R152" s="304"/>
      <c r="S152" s="305"/>
    </row>
    <row r="153" spans="2:19">
      <c r="B153" s="304"/>
      <c r="C153" s="305"/>
      <c r="D153" s="304"/>
      <c r="E153" s="304"/>
      <c r="F153" s="304"/>
      <c r="G153" s="305"/>
      <c r="H153" s="304"/>
      <c r="I153" s="304"/>
      <c r="J153" s="305"/>
      <c r="K153" s="304"/>
      <c r="L153" s="304"/>
      <c r="M153" s="305"/>
      <c r="N153" s="304"/>
      <c r="O153" s="304"/>
      <c r="P153" s="305"/>
      <c r="Q153" s="304"/>
      <c r="R153" s="304"/>
      <c r="S153" s="305"/>
    </row>
    <row r="154" spans="2:19">
      <c r="B154" s="304"/>
      <c r="C154" s="305"/>
      <c r="D154" s="304"/>
      <c r="E154" s="304"/>
      <c r="F154" s="304"/>
      <c r="G154" s="305"/>
      <c r="H154" s="304"/>
      <c r="I154" s="304"/>
      <c r="J154" s="305"/>
      <c r="K154" s="304"/>
      <c r="L154" s="304"/>
      <c r="M154" s="305"/>
      <c r="N154" s="304"/>
      <c r="O154" s="304"/>
      <c r="P154" s="305"/>
      <c r="Q154" s="304"/>
      <c r="R154" s="304"/>
      <c r="S154" s="305"/>
    </row>
    <row r="155" spans="2:19">
      <c r="B155" s="304"/>
      <c r="C155" s="305"/>
      <c r="D155" s="304"/>
      <c r="E155" s="304"/>
      <c r="F155" s="304"/>
      <c r="G155" s="305"/>
      <c r="H155" s="304"/>
      <c r="I155" s="304"/>
      <c r="J155" s="305"/>
      <c r="K155" s="304"/>
      <c r="L155" s="304"/>
      <c r="M155" s="305"/>
      <c r="N155" s="304"/>
      <c r="O155" s="304"/>
      <c r="P155" s="305"/>
      <c r="Q155" s="304"/>
      <c r="R155" s="304"/>
      <c r="S155" s="305"/>
    </row>
    <row r="156" spans="2:19">
      <c r="B156" s="304"/>
      <c r="C156" s="305"/>
      <c r="D156" s="304"/>
      <c r="E156" s="304"/>
      <c r="F156" s="304"/>
      <c r="G156" s="305"/>
      <c r="H156" s="304"/>
      <c r="I156" s="304"/>
      <c r="J156" s="305"/>
      <c r="K156" s="304"/>
      <c r="L156" s="304"/>
      <c r="M156" s="305"/>
      <c r="N156" s="304"/>
      <c r="O156" s="304"/>
      <c r="P156" s="305"/>
      <c r="Q156" s="304"/>
      <c r="R156" s="304"/>
      <c r="S156" s="305"/>
    </row>
    <row r="157" spans="2:19">
      <c r="B157" s="304"/>
      <c r="C157" s="305"/>
      <c r="D157" s="304"/>
      <c r="E157" s="304"/>
      <c r="F157" s="304"/>
      <c r="G157" s="305"/>
      <c r="H157" s="304"/>
      <c r="I157" s="304"/>
      <c r="J157" s="305"/>
      <c r="K157" s="304"/>
      <c r="L157" s="304"/>
      <c r="M157" s="305"/>
      <c r="N157" s="304"/>
      <c r="O157" s="304"/>
      <c r="P157" s="305"/>
      <c r="Q157" s="304"/>
      <c r="R157" s="304"/>
      <c r="S157" s="305"/>
    </row>
    <row r="158" spans="2:19">
      <c r="B158" s="304"/>
      <c r="C158" s="305"/>
      <c r="D158" s="304"/>
      <c r="E158" s="304"/>
      <c r="F158" s="304"/>
      <c r="G158" s="305"/>
      <c r="H158" s="304"/>
      <c r="I158" s="304"/>
      <c r="J158" s="305"/>
      <c r="K158" s="304"/>
      <c r="L158" s="304"/>
      <c r="M158" s="305"/>
      <c r="N158" s="304"/>
      <c r="O158" s="304"/>
      <c r="P158" s="305"/>
      <c r="Q158" s="304"/>
      <c r="R158" s="304"/>
      <c r="S158" s="305"/>
    </row>
    <row r="159" spans="2:19">
      <c r="B159" s="304"/>
      <c r="C159" s="305"/>
      <c r="D159" s="304"/>
      <c r="E159" s="304"/>
      <c r="F159" s="304"/>
      <c r="G159" s="305"/>
      <c r="H159" s="304"/>
      <c r="I159" s="304"/>
      <c r="J159" s="305"/>
      <c r="K159" s="304"/>
      <c r="L159" s="304"/>
      <c r="M159" s="305"/>
      <c r="N159" s="304"/>
      <c r="O159" s="304"/>
      <c r="P159" s="305"/>
      <c r="Q159" s="304"/>
      <c r="R159" s="304"/>
      <c r="S159" s="305"/>
    </row>
    <row r="160" spans="2:19">
      <c r="B160" s="304"/>
      <c r="C160" s="305"/>
      <c r="D160" s="304"/>
      <c r="E160" s="304"/>
      <c r="F160" s="304"/>
      <c r="G160" s="305"/>
      <c r="H160" s="304"/>
      <c r="I160" s="304"/>
      <c r="J160" s="305"/>
      <c r="K160" s="304"/>
      <c r="L160" s="304"/>
      <c r="M160" s="305"/>
      <c r="N160" s="304"/>
      <c r="O160" s="304"/>
      <c r="P160" s="305"/>
      <c r="Q160" s="304"/>
      <c r="R160" s="304"/>
      <c r="S160" s="305"/>
    </row>
    <row r="161" spans="2:19">
      <c r="B161" s="304"/>
      <c r="C161" s="305"/>
      <c r="D161" s="304"/>
      <c r="E161" s="304"/>
      <c r="F161" s="304"/>
      <c r="G161" s="305"/>
      <c r="H161" s="304"/>
      <c r="I161" s="304"/>
      <c r="J161" s="305"/>
      <c r="K161" s="304"/>
      <c r="L161" s="304"/>
      <c r="M161" s="305"/>
      <c r="N161" s="304"/>
      <c r="O161" s="304"/>
      <c r="P161" s="305"/>
      <c r="Q161" s="304"/>
      <c r="R161" s="304"/>
      <c r="S161" s="305"/>
    </row>
    <row r="162" spans="2:19">
      <c r="B162" s="304"/>
      <c r="C162" s="305"/>
      <c r="D162" s="304"/>
      <c r="E162" s="304"/>
      <c r="F162" s="304"/>
      <c r="G162" s="305"/>
      <c r="H162" s="304"/>
      <c r="I162" s="304"/>
      <c r="J162" s="305"/>
      <c r="K162" s="304"/>
      <c r="L162" s="304"/>
      <c r="M162" s="305"/>
      <c r="N162" s="304"/>
      <c r="O162" s="304"/>
      <c r="P162" s="305"/>
      <c r="Q162" s="304"/>
      <c r="R162" s="304"/>
      <c r="S162" s="305"/>
    </row>
    <row r="163" spans="2:19">
      <c r="B163" s="304"/>
      <c r="C163" s="305"/>
      <c r="D163" s="304"/>
      <c r="E163" s="304"/>
      <c r="F163" s="304"/>
      <c r="G163" s="305"/>
      <c r="H163" s="304"/>
      <c r="I163" s="304"/>
      <c r="J163" s="305"/>
      <c r="K163" s="304"/>
      <c r="L163" s="304"/>
      <c r="M163" s="305"/>
      <c r="N163" s="304"/>
      <c r="O163" s="304"/>
      <c r="P163" s="305"/>
      <c r="Q163" s="304"/>
      <c r="R163" s="304"/>
      <c r="S163" s="305"/>
    </row>
    <row r="164" spans="2:19">
      <c r="B164" s="304"/>
      <c r="C164" s="305"/>
      <c r="D164" s="304"/>
      <c r="E164" s="304"/>
      <c r="F164" s="304"/>
      <c r="G164" s="305"/>
      <c r="H164" s="304"/>
      <c r="I164" s="304"/>
      <c r="J164" s="305"/>
      <c r="K164" s="304"/>
      <c r="L164" s="304"/>
      <c r="M164" s="305"/>
      <c r="N164" s="304"/>
      <c r="O164" s="304"/>
      <c r="P164" s="305"/>
      <c r="Q164" s="304"/>
      <c r="R164" s="304"/>
      <c r="S164" s="305"/>
    </row>
    <row r="165" spans="2:19">
      <c r="B165" s="304"/>
      <c r="C165" s="305"/>
      <c r="D165" s="304"/>
      <c r="E165" s="304"/>
      <c r="F165" s="304"/>
      <c r="G165" s="305"/>
      <c r="H165" s="304"/>
      <c r="I165" s="304"/>
      <c r="J165" s="305"/>
      <c r="K165" s="304"/>
      <c r="L165" s="304"/>
      <c r="M165" s="305"/>
      <c r="N165" s="304"/>
      <c r="O165" s="304"/>
      <c r="P165" s="305"/>
      <c r="Q165" s="304"/>
      <c r="R165" s="304"/>
      <c r="S165" s="305"/>
    </row>
    <row r="166" spans="2:19">
      <c r="B166" s="304"/>
      <c r="C166" s="305"/>
      <c r="D166" s="304"/>
      <c r="E166" s="304"/>
      <c r="F166" s="304"/>
      <c r="G166" s="305"/>
      <c r="H166" s="304"/>
      <c r="I166" s="304"/>
      <c r="J166" s="305"/>
      <c r="K166" s="304"/>
      <c r="L166" s="304"/>
      <c r="M166" s="305"/>
      <c r="N166" s="304"/>
      <c r="O166" s="304"/>
      <c r="P166" s="305"/>
      <c r="Q166" s="304"/>
      <c r="R166" s="304"/>
      <c r="S166" s="305"/>
    </row>
    <row r="167" spans="2:19">
      <c r="B167" s="304"/>
      <c r="C167" s="305"/>
      <c r="D167" s="304"/>
      <c r="E167" s="304"/>
      <c r="F167" s="304"/>
      <c r="G167" s="305"/>
      <c r="H167" s="304"/>
      <c r="I167" s="304"/>
      <c r="J167" s="305"/>
      <c r="K167" s="304"/>
      <c r="L167" s="304"/>
      <c r="M167" s="305"/>
      <c r="N167" s="304"/>
      <c r="O167" s="304"/>
      <c r="P167" s="305"/>
      <c r="Q167" s="304"/>
      <c r="R167" s="304"/>
      <c r="S167" s="305"/>
    </row>
    <row r="168" spans="2:19">
      <c r="B168" s="304"/>
      <c r="C168" s="305"/>
      <c r="D168" s="304"/>
      <c r="E168" s="304"/>
      <c r="F168" s="304"/>
      <c r="G168" s="305"/>
      <c r="H168" s="304"/>
      <c r="I168" s="304"/>
      <c r="J168" s="305"/>
      <c r="K168" s="304"/>
      <c r="L168" s="304"/>
      <c r="M168" s="305"/>
      <c r="N168" s="304"/>
      <c r="O168" s="304"/>
      <c r="P168" s="305"/>
      <c r="Q168" s="304"/>
      <c r="R168" s="304"/>
      <c r="S168" s="305"/>
    </row>
    <row r="169" spans="2:19">
      <c r="B169" s="304"/>
      <c r="C169" s="305"/>
      <c r="D169" s="304"/>
      <c r="E169" s="304"/>
      <c r="F169" s="304"/>
      <c r="G169" s="305"/>
      <c r="H169" s="304"/>
      <c r="I169" s="304"/>
      <c r="J169" s="305"/>
      <c r="K169" s="304"/>
      <c r="L169" s="304"/>
      <c r="M169" s="305"/>
      <c r="N169" s="304"/>
      <c r="O169" s="304"/>
      <c r="P169" s="305"/>
      <c r="Q169" s="304"/>
      <c r="R169" s="304"/>
      <c r="S169" s="305"/>
    </row>
    <row r="170" spans="2:19">
      <c r="B170" s="304"/>
      <c r="C170" s="305"/>
      <c r="D170" s="304"/>
      <c r="E170" s="304"/>
      <c r="F170" s="304"/>
      <c r="G170" s="305"/>
      <c r="H170" s="304"/>
      <c r="I170" s="304"/>
      <c r="J170" s="305"/>
      <c r="K170" s="304"/>
      <c r="L170" s="304"/>
      <c r="M170" s="305"/>
      <c r="N170" s="304"/>
      <c r="O170" s="304"/>
      <c r="P170" s="305"/>
      <c r="Q170" s="304"/>
      <c r="R170" s="304"/>
      <c r="S170" s="305"/>
    </row>
    <row r="171" spans="2:19">
      <c r="B171" s="304"/>
      <c r="C171" s="305"/>
      <c r="D171" s="304"/>
      <c r="E171" s="304"/>
      <c r="F171" s="304"/>
      <c r="G171" s="305"/>
      <c r="H171" s="304"/>
      <c r="I171" s="304"/>
      <c r="J171" s="305"/>
      <c r="K171" s="304"/>
      <c r="L171" s="304"/>
      <c r="M171" s="305"/>
      <c r="N171" s="304"/>
      <c r="O171" s="304"/>
      <c r="P171" s="305"/>
      <c r="Q171" s="304"/>
      <c r="R171" s="304"/>
      <c r="S171" s="305"/>
    </row>
    <row r="172" spans="2:19">
      <c r="B172" s="304"/>
      <c r="C172" s="305"/>
      <c r="D172" s="304"/>
      <c r="E172" s="304"/>
      <c r="F172" s="304"/>
      <c r="G172" s="305"/>
      <c r="H172" s="304"/>
      <c r="I172" s="304"/>
      <c r="J172" s="305"/>
      <c r="K172" s="304"/>
      <c r="L172" s="304"/>
      <c r="M172" s="305"/>
      <c r="N172" s="304"/>
      <c r="O172" s="304"/>
      <c r="P172" s="305"/>
      <c r="Q172" s="304"/>
      <c r="R172" s="304"/>
      <c r="S172" s="305"/>
    </row>
    <row r="173" spans="2:19">
      <c r="B173" s="304"/>
      <c r="C173" s="305"/>
      <c r="D173" s="304"/>
      <c r="E173" s="304"/>
      <c r="F173" s="304"/>
      <c r="G173" s="305"/>
      <c r="H173" s="304"/>
      <c r="I173" s="304"/>
      <c r="J173" s="305"/>
      <c r="K173" s="304"/>
      <c r="L173" s="304"/>
      <c r="M173" s="305"/>
      <c r="N173" s="304"/>
      <c r="O173" s="304"/>
      <c r="P173" s="305"/>
      <c r="Q173" s="304"/>
      <c r="R173" s="304"/>
      <c r="S173" s="305"/>
    </row>
    <row r="174" spans="2:19">
      <c r="B174" s="304"/>
      <c r="C174" s="305"/>
      <c r="D174" s="304"/>
      <c r="E174" s="304"/>
      <c r="F174" s="304"/>
      <c r="G174" s="305"/>
      <c r="H174" s="304"/>
      <c r="I174" s="304"/>
      <c r="J174" s="305"/>
      <c r="K174" s="304"/>
      <c r="L174" s="304"/>
      <c r="M174" s="305"/>
      <c r="N174" s="304"/>
      <c r="O174" s="304"/>
      <c r="P174" s="305"/>
      <c r="Q174" s="304"/>
      <c r="R174" s="304"/>
      <c r="S174" s="305"/>
    </row>
    <row r="175" spans="2:19">
      <c r="B175" s="304"/>
      <c r="C175" s="305"/>
      <c r="D175" s="304"/>
      <c r="E175" s="304"/>
      <c r="F175" s="304"/>
      <c r="G175" s="305"/>
      <c r="H175" s="304"/>
      <c r="I175" s="304"/>
      <c r="J175" s="305"/>
      <c r="K175" s="304"/>
      <c r="L175" s="304"/>
      <c r="M175" s="305"/>
      <c r="N175" s="304"/>
      <c r="O175" s="304"/>
      <c r="P175" s="305"/>
      <c r="Q175" s="304"/>
      <c r="R175" s="304"/>
      <c r="S175" s="305"/>
    </row>
    <row r="176" spans="2:19">
      <c r="B176" s="304"/>
      <c r="C176" s="305"/>
      <c r="D176" s="304"/>
      <c r="E176" s="304"/>
      <c r="F176" s="304"/>
      <c r="G176" s="305"/>
      <c r="H176" s="304"/>
      <c r="I176" s="304"/>
      <c r="J176" s="305"/>
      <c r="K176" s="304"/>
      <c r="L176" s="304"/>
      <c r="M176" s="305"/>
      <c r="N176" s="304"/>
      <c r="O176" s="304"/>
      <c r="P176" s="305"/>
      <c r="Q176" s="304"/>
      <c r="R176" s="304"/>
      <c r="S176" s="305"/>
    </row>
    <row r="177" spans="2:19">
      <c r="B177" s="304"/>
      <c r="C177" s="305"/>
      <c r="D177" s="304"/>
      <c r="E177" s="304"/>
      <c r="F177" s="304"/>
      <c r="G177" s="305"/>
      <c r="H177" s="304"/>
      <c r="I177" s="304"/>
      <c r="J177" s="305"/>
      <c r="K177" s="304"/>
      <c r="L177" s="304"/>
      <c r="M177" s="305"/>
      <c r="N177" s="304"/>
      <c r="O177" s="304"/>
      <c r="P177" s="305"/>
      <c r="Q177" s="304"/>
      <c r="R177" s="304"/>
      <c r="S177" s="305"/>
    </row>
    <row r="178" spans="2:19">
      <c r="B178" s="304"/>
      <c r="C178" s="305"/>
      <c r="D178" s="304"/>
      <c r="E178" s="304"/>
      <c r="F178" s="304"/>
      <c r="G178" s="305"/>
      <c r="H178" s="304"/>
      <c r="I178" s="304"/>
      <c r="J178" s="305"/>
      <c r="K178" s="304"/>
      <c r="L178" s="304"/>
      <c r="M178" s="305"/>
      <c r="N178" s="304"/>
      <c r="O178" s="304"/>
      <c r="P178" s="305"/>
      <c r="Q178" s="304"/>
      <c r="R178" s="304"/>
      <c r="S178" s="305"/>
    </row>
    <row r="179" spans="2:19">
      <c r="B179" s="304"/>
      <c r="C179" s="305"/>
      <c r="D179" s="304"/>
      <c r="E179" s="304"/>
      <c r="F179" s="304"/>
      <c r="G179" s="305"/>
      <c r="H179" s="304"/>
      <c r="I179" s="304"/>
      <c r="J179" s="305"/>
      <c r="K179" s="304"/>
      <c r="L179" s="304"/>
      <c r="M179" s="305"/>
      <c r="N179" s="304"/>
      <c r="O179" s="304"/>
      <c r="P179" s="305"/>
      <c r="Q179" s="304"/>
      <c r="R179" s="304"/>
      <c r="S179" s="305"/>
    </row>
    <row r="180" spans="2:19">
      <c r="B180" s="304"/>
      <c r="C180" s="305"/>
      <c r="D180" s="304"/>
      <c r="E180" s="304"/>
      <c r="F180" s="304"/>
      <c r="G180" s="305"/>
      <c r="H180" s="304"/>
      <c r="I180" s="304"/>
      <c r="J180" s="305"/>
      <c r="K180" s="304"/>
      <c r="L180" s="304"/>
      <c r="M180" s="305"/>
      <c r="N180" s="304"/>
      <c r="O180" s="304"/>
      <c r="P180" s="305"/>
      <c r="Q180" s="304"/>
      <c r="R180" s="304"/>
      <c r="S180" s="305"/>
    </row>
    <row r="181" spans="2:19">
      <c r="B181" s="304"/>
      <c r="C181" s="305"/>
      <c r="D181" s="304"/>
      <c r="E181" s="304"/>
      <c r="F181" s="304"/>
      <c r="G181" s="305"/>
      <c r="H181" s="304"/>
      <c r="I181" s="304"/>
      <c r="J181" s="305"/>
      <c r="K181" s="304"/>
      <c r="L181" s="304"/>
      <c r="M181" s="305"/>
      <c r="N181" s="304"/>
      <c r="O181" s="304"/>
      <c r="P181" s="305"/>
      <c r="Q181" s="304"/>
      <c r="R181" s="304"/>
      <c r="S181" s="305"/>
    </row>
    <row r="182" spans="2:19">
      <c r="B182" s="304"/>
      <c r="C182" s="305"/>
      <c r="D182" s="304"/>
      <c r="E182" s="304"/>
      <c r="F182" s="304"/>
      <c r="G182" s="305"/>
      <c r="H182" s="304"/>
      <c r="I182" s="304"/>
      <c r="J182" s="305"/>
      <c r="K182" s="304"/>
      <c r="L182" s="304"/>
      <c r="M182" s="305"/>
      <c r="N182" s="304"/>
      <c r="O182" s="304"/>
      <c r="P182" s="305"/>
      <c r="Q182" s="304"/>
      <c r="R182" s="304"/>
      <c r="S182" s="305"/>
    </row>
    <row r="183" spans="2:19">
      <c r="B183" s="304"/>
      <c r="C183" s="305"/>
      <c r="D183" s="304"/>
      <c r="E183" s="304"/>
      <c r="F183" s="304"/>
      <c r="G183" s="305"/>
      <c r="H183" s="304"/>
      <c r="I183" s="304"/>
      <c r="J183" s="305"/>
      <c r="K183" s="304"/>
      <c r="L183" s="304"/>
      <c r="M183" s="305"/>
      <c r="N183" s="304"/>
      <c r="O183" s="304"/>
      <c r="P183" s="305"/>
      <c r="Q183" s="304"/>
      <c r="R183" s="304"/>
      <c r="S183" s="305"/>
    </row>
    <row r="184" spans="2:19">
      <c r="B184" s="304"/>
      <c r="C184" s="305"/>
      <c r="D184" s="304"/>
      <c r="E184" s="304"/>
      <c r="F184" s="304"/>
      <c r="G184" s="305"/>
      <c r="H184" s="304"/>
      <c r="I184" s="304"/>
      <c r="J184" s="305"/>
      <c r="K184" s="304"/>
      <c r="L184" s="304"/>
      <c r="M184" s="305"/>
      <c r="N184" s="304"/>
      <c r="O184" s="304"/>
      <c r="P184" s="305"/>
      <c r="Q184" s="304"/>
      <c r="R184" s="304"/>
      <c r="S184" s="305"/>
    </row>
    <row r="185" spans="2:19">
      <c r="B185" s="304"/>
      <c r="C185" s="305"/>
      <c r="D185" s="304"/>
      <c r="E185" s="304"/>
      <c r="F185" s="304"/>
      <c r="G185" s="305"/>
      <c r="H185" s="304"/>
      <c r="I185" s="304"/>
      <c r="J185" s="305"/>
      <c r="K185" s="304"/>
      <c r="L185" s="304"/>
      <c r="M185" s="305"/>
      <c r="N185" s="304"/>
      <c r="O185" s="304"/>
      <c r="P185" s="305"/>
      <c r="Q185" s="304"/>
      <c r="R185" s="304"/>
      <c r="S185" s="305"/>
    </row>
    <row r="186" spans="2:19">
      <c r="B186" s="304"/>
      <c r="C186" s="305"/>
      <c r="D186" s="304"/>
      <c r="E186" s="304"/>
      <c r="F186" s="304"/>
      <c r="G186" s="305"/>
      <c r="H186" s="304"/>
      <c r="I186" s="304"/>
      <c r="J186" s="305"/>
      <c r="K186" s="304"/>
      <c r="L186" s="304"/>
      <c r="M186" s="305"/>
      <c r="N186" s="304"/>
      <c r="O186" s="304"/>
      <c r="P186" s="305"/>
      <c r="Q186" s="304"/>
      <c r="R186" s="304"/>
      <c r="S186" s="305"/>
    </row>
    <row r="187" spans="2:19">
      <c r="B187" s="304"/>
      <c r="C187" s="305"/>
      <c r="D187" s="304"/>
      <c r="E187" s="304"/>
      <c r="F187" s="304"/>
      <c r="G187" s="305"/>
      <c r="H187" s="304"/>
      <c r="I187" s="304"/>
      <c r="J187" s="305"/>
      <c r="K187" s="304"/>
      <c r="L187" s="304"/>
      <c r="M187" s="305"/>
      <c r="N187" s="304"/>
      <c r="O187" s="304"/>
      <c r="P187" s="305"/>
      <c r="Q187" s="304"/>
      <c r="R187" s="304"/>
      <c r="S187" s="305"/>
    </row>
    <row r="188" spans="2:19">
      <c r="B188" s="304"/>
      <c r="C188" s="305"/>
      <c r="D188" s="304"/>
      <c r="E188" s="304"/>
      <c r="F188" s="304"/>
      <c r="G188" s="305"/>
      <c r="H188" s="304"/>
      <c r="I188" s="304"/>
      <c r="J188" s="305"/>
      <c r="K188" s="304"/>
      <c r="L188" s="304"/>
      <c r="M188" s="305"/>
      <c r="N188" s="304"/>
      <c r="O188" s="304"/>
      <c r="P188" s="305"/>
      <c r="Q188" s="304"/>
      <c r="R188" s="304"/>
      <c r="S188" s="305"/>
    </row>
    <row r="189" spans="2:19">
      <c r="B189" s="304"/>
      <c r="C189" s="305"/>
      <c r="D189" s="304"/>
      <c r="E189" s="304"/>
      <c r="F189" s="304"/>
      <c r="G189" s="305"/>
      <c r="H189" s="304"/>
      <c r="I189" s="304"/>
      <c r="J189" s="305"/>
      <c r="K189" s="304"/>
      <c r="L189" s="304"/>
      <c r="M189" s="305"/>
      <c r="N189" s="304"/>
      <c r="O189" s="304"/>
      <c r="P189" s="305"/>
      <c r="Q189" s="304"/>
      <c r="R189" s="304"/>
      <c r="S189" s="305"/>
    </row>
    <row r="190" spans="2:19">
      <c r="B190" s="304"/>
      <c r="C190" s="305"/>
      <c r="D190" s="304"/>
      <c r="E190" s="304"/>
      <c r="F190" s="304"/>
      <c r="G190" s="305"/>
      <c r="H190" s="304"/>
      <c r="I190" s="304"/>
      <c r="J190" s="305"/>
      <c r="K190" s="304"/>
      <c r="L190" s="304"/>
      <c r="M190" s="305"/>
      <c r="N190" s="304"/>
      <c r="O190" s="304"/>
      <c r="P190" s="305"/>
      <c r="Q190" s="304"/>
      <c r="R190" s="304"/>
      <c r="S190" s="305"/>
    </row>
    <row r="191" spans="2:19">
      <c r="B191" s="304"/>
      <c r="C191" s="305"/>
      <c r="D191" s="304"/>
      <c r="E191" s="304"/>
      <c r="F191" s="304"/>
      <c r="G191" s="305"/>
      <c r="H191" s="304"/>
      <c r="I191" s="304"/>
      <c r="J191" s="305"/>
      <c r="K191" s="304"/>
      <c r="L191" s="304"/>
      <c r="M191" s="305"/>
      <c r="N191" s="304"/>
      <c r="O191" s="304"/>
      <c r="P191" s="305"/>
      <c r="Q191" s="304"/>
      <c r="R191" s="304"/>
      <c r="S191" s="305"/>
    </row>
    <row r="192" spans="2:19">
      <c r="B192" s="304"/>
      <c r="C192" s="305"/>
      <c r="D192" s="304"/>
      <c r="E192" s="304"/>
      <c r="F192" s="304"/>
      <c r="G192" s="305"/>
      <c r="H192" s="304"/>
      <c r="I192" s="304"/>
      <c r="J192" s="305"/>
      <c r="K192" s="304"/>
      <c r="L192" s="304"/>
      <c r="M192" s="305"/>
      <c r="N192" s="304"/>
      <c r="O192" s="304"/>
      <c r="P192" s="305"/>
      <c r="Q192" s="304"/>
      <c r="R192" s="304"/>
      <c r="S192" s="305"/>
    </row>
    <row r="193" spans="2:19">
      <c r="B193" s="304"/>
      <c r="C193" s="305"/>
      <c r="D193" s="304"/>
      <c r="E193" s="304"/>
      <c r="F193" s="304"/>
      <c r="G193" s="305"/>
      <c r="H193" s="304"/>
      <c r="I193" s="304"/>
      <c r="J193" s="305"/>
      <c r="K193" s="304"/>
      <c r="L193" s="304"/>
      <c r="M193" s="305"/>
      <c r="N193" s="304"/>
      <c r="O193" s="304"/>
      <c r="P193" s="305"/>
      <c r="Q193" s="304"/>
      <c r="R193" s="304"/>
      <c r="S193" s="305"/>
    </row>
    <row r="194" spans="2:19">
      <c r="B194" s="304"/>
      <c r="C194" s="305"/>
      <c r="D194" s="304"/>
      <c r="E194" s="304"/>
      <c r="F194" s="304"/>
      <c r="G194" s="305"/>
      <c r="H194" s="304"/>
      <c r="I194" s="304"/>
      <c r="J194" s="305"/>
      <c r="K194" s="304"/>
      <c r="L194" s="304"/>
      <c r="M194" s="305"/>
      <c r="N194" s="304"/>
      <c r="O194" s="304"/>
      <c r="P194" s="305"/>
      <c r="Q194" s="304"/>
      <c r="R194" s="304"/>
      <c r="S194" s="305"/>
    </row>
    <row r="195" spans="2:19">
      <c r="B195" s="304"/>
      <c r="C195" s="305"/>
      <c r="D195" s="304"/>
      <c r="E195" s="304"/>
      <c r="F195" s="304"/>
      <c r="G195" s="305"/>
      <c r="H195" s="304"/>
      <c r="I195" s="304"/>
      <c r="J195" s="305"/>
      <c r="K195" s="304"/>
      <c r="L195" s="304"/>
      <c r="M195" s="305"/>
      <c r="N195" s="304"/>
      <c r="O195" s="304"/>
      <c r="P195" s="305"/>
      <c r="Q195" s="304"/>
      <c r="R195" s="304"/>
      <c r="S195" s="305"/>
    </row>
    <row r="196" spans="2:19">
      <c r="B196" s="304"/>
      <c r="C196" s="305"/>
      <c r="D196" s="304"/>
      <c r="E196" s="304"/>
      <c r="F196" s="304"/>
      <c r="G196" s="305"/>
      <c r="H196" s="304"/>
      <c r="I196" s="304"/>
      <c r="J196" s="305"/>
      <c r="K196" s="304"/>
      <c r="L196" s="304"/>
      <c r="M196" s="305"/>
      <c r="N196" s="304"/>
      <c r="O196" s="304"/>
      <c r="P196" s="305"/>
      <c r="Q196" s="304"/>
      <c r="R196" s="304"/>
      <c r="S196" s="305"/>
    </row>
    <row r="197" spans="2:19">
      <c r="B197" s="304"/>
      <c r="C197" s="305"/>
      <c r="D197" s="304"/>
      <c r="E197" s="304"/>
      <c r="F197" s="304"/>
      <c r="G197" s="305"/>
      <c r="H197" s="304"/>
      <c r="I197" s="304"/>
      <c r="J197" s="305"/>
      <c r="K197" s="304"/>
      <c r="L197" s="304"/>
      <c r="M197" s="305"/>
      <c r="N197" s="304"/>
      <c r="O197" s="304"/>
      <c r="P197" s="305"/>
      <c r="Q197" s="304"/>
      <c r="R197" s="304"/>
      <c r="S197" s="305"/>
    </row>
    <row r="198" spans="2:19">
      <c r="B198" s="304"/>
      <c r="C198" s="305"/>
      <c r="D198" s="304"/>
      <c r="E198" s="304"/>
      <c r="F198" s="304"/>
      <c r="G198" s="305"/>
      <c r="H198" s="304"/>
      <c r="I198" s="304"/>
      <c r="J198" s="305"/>
      <c r="K198" s="304"/>
      <c r="L198" s="304"/>
      <c r="M198" s="305"/>
      <c r="N198" s="304"/>
      <c r="O198" s="304"/>
      <c r="P198" s="305"/>
      <c r="Q198" s="304"/>
      <c r="R198" s="304"/>
      <c r="S198" s="305"/>
    </row>
    <row r="199" spans="2:19">
      <c r="B199" s="304"/>
      <c r="C199" s="305"/>
      <c r="D199" s="304"/>
      <c r="E199" s="304"/>
      <c r="F199" s="304"/>
      <c r="G199" s="305"/>
      <c r="H199" s="304"/>
      <c r="I199" s="304"/>
      <c r="J199" s="305"/>
      <c r="K199" s="304"/>
      <c r="L199" s="304"/>
      <c r="M199" s="305"/>
      <c r="N199" s="304"/>
      <c r="O199" s="304"/>
      <c r="P199" s="305"/>
      <c r="Q199" s="304"/>
      <c r="R199" s="304"/>
      <c r="S199" s="305"/>
    </row>
    <row r="200" spans="2:19">
      <c r="B200" s="304"/>
      <c r="C200" s="305"/>
      <c r="D200" s="304"/>
      <c r="E200" s="304"/>
      <c r="F200" s="304"/>
      <c r="G200" s="305"/>
      <c r="H200" s="304"/>
      <c r="I200" s="304"/>
      <c r="J200" s="305"/>
      <c r="K200" s="304"/>
      <c r="L200" s="304"/>
      <c r="M200" s="305"/>
      <c r="N200" s="304"/>
      <c r="O200" s="304"/>
      <c r="P200" s="305"/>
      <c r="Q200" s="304"/>
      <c r="R200" s="304"/>
      <c r="S200" s="305"/>
    </row>
    <row r="201" spans="2:19">
      <c r="B201" s="304"/>
      <c r="C201" s="305"/>
      <c r="D201" s="304"/>
      <c r="E201" s="304"/>
      <c r="F201" s="304"/>
      <c r="G201" s="305"/>
      <c r="H201" s="304"/>
      <c r="I201" s="304"/>
      <c r="J201" s="305"/>
      <c r="K201" s="304"/>
      <c r="L201" s="304"/>
      <c r="M201" s="305"/>
      <c r="N201" s="304"/>
      <c r="O201" s="304"/>
      <c r="P201" s="305"/>
      <c r="Q201" s="304"/>
      <c r="R201" s="304"/>
      <c r="S201" s="305"/>
    </row>
    <row r="202" spans="2:19">
      <c r="B202" s="304"/>
      <c r="C202" s="305"/>
      <c r="D202" s="304"/>
      <c r="E202" s="304"/>
      <c r="F202" s="304"/>
      <c r="G202" s="305"/>
      <c r="H202" s="304"/>
      <c r="I202" s="304"/>
      <c r="J202" s="305"/>
      <c r="K202" s="304"/>
      <c r="L202" s="304"/>
      <c r="M202" s="305"/>
      <c r="N202" s="304"/>
      <c r="O202" s="304"/>
      <c r="P202" s="305"/>
      <c r="Q202" s="304"/>
      <c r="R202" s="304"/>
      <c r="S202" s="305"/>
    </row>
    <row r="203" spans="2:19">
      <c r="B203" s="304"/>
      <c r="C203" s="305"/>
      <c r="D203" s="304"/>
      <c r="E203" s="304"/>
      <c r="F203" s="304"/>
      <c r="G203" s="305"/>
      <c r="H203" s="304"/>
      <c r="I203" s="304"/>
      <c r="J203" s="305"/>
      <c r="K203" s="304"/>
      <c r="L203" s="304"/>
      <c r="M203" s="305"/>
      <c r="N203" s="304"/>
      <c r="O203" s="304"/>
      <c r="P203" s="305"/>
      <c r="Q203" s="304"/>
      <c r="R203" s="304"/>
      <c r="S203" s="305"/>
    </row>
    <row r="204" spans="2:19">
      <c r="B204" s="304"/>
      <c r="C204" s="305"/>
      <c r="D204" s="304"/>
      <c r="E204" s="304"/>
      <c r="F204" s="304"/>
      <c r="G204" s="305"/>
      <c r="H204" s="304"/>
      <c r="I204" s="304"/>
      <c r="J204" s="305"/>
      <c r="K204" s="304"/>
      <c r="L204" s="304"/>
      <c r="M204" s="305"/>
      <c r="N204" s="304"/>
      <c r="O204" s="304"/>
      <c r="P204" s="305"/>
      <c r="Q204" s="304"/>
      <c r="R204" s="304"/>
      <c r="S204" s="305"/>
    </row>
    <row r="205" spans="2:19">
      <c r="B205" s="304"/>
      <c r="C205" s="305"/>
      <c r="D205" s="304"/>
      <c r="E205" s="304"/>
      <c r="F205" s="304"/>
      <c r="G205" s="305"/>
      <c r="H205" s="304"/>
      <c r="I205" s="304"/>
      <c r="J205" s="305"/>
      <c r="K205" s="304"/>
      <c r="L205" s="304"/>
      <c r="M205" s="305"/>
      <c r="N205" s="304"/>
      <c r="O205" s="304"/>
      <c r="P205" s="305"/>
      <c r="Q205" s="304"/>
      <c r="R205" s="304"/>
      <c r="S205" s="305"/>
    </row>
    <row r="206" spans="2:19">
      <c r="B206" s="304"/>
      <c r="C206" s="305"/>
      <c r="D206" s="304"/>
      <c r="E206" s="304"/>
      <c r="F206" s="304"/>
      <c r="G206" s="305"/>
      <c r="H206" s="304"/>
      <c r="I206" s="304"/>
      <c r="J206" s="305"/>
      <c r="K206" s="304"/>
      <c r="L206" s="304"/>
      <c r="M206" s="305"/>
      <c r="N206" s="304"/>
      <c r="O206" s="304"/>
      <c r="P206" s="305"/>
      <c r="Q206" s="304"/>
      <c r="R206" s="304"/>
      <c r="S206" s="305"/>
    </row>
    <row r="207" spans="2:19">
      <c r="B207" s="304"/>
      <c r="C207" s="305"/>
      <c r="D207" s="304"/>
      <c r="E207" s="304"/>
      <c r="F207" s="304"/>
      <c r="G207" s="305"/>
      <c r="H207" s="304"/>
      <c r="I207" s="304"/>
      <c r="J207" s="305"/>
      <c r="K207" s="304"/>
      <c r="L207" s="304"/>
      <c r="M207" s="305"/>
      <c r="N207" s="304"/>
      <c r="O207" s="304"/>
      <c r="P207" s="305"/>
      <c r="Q207" s="304"/>
      <c r="R207" s="304"/>
      <c r="S207" s="305"/>
    </row>
    <row r="208" spans="2:19">
      <c r="B208" s="304"/>
      <c r="C208" s="305"/>
      <c r="D208" s="304"/>
      <c r="E208" s="304"/>
      <c r="F208" s="304"/>
      <c r="G208" s="305"/>
      <c r="H208" s="304"/>
      <c r="I208" s="304"/>
      <c r="J208" s="305"/>
      <c r="K208" s="304"/>
      <c r="L208" s="304"/>
      <c r="M208" s="305"/>
      <c r="N208" s="304"/>
      <c r="O208" s="304"/>
      <c r="P208" s="305"/>
      <c r="Q208" s="304"/>
      <c r="R208" s="304"/>
      <c r="S208" s="305"/>
    </row>
    <row r="209" spans="2:19">
      <c r="B209" s="304"/>
      <c r="C209" s="305"/>
      <c r="D209" s="304"/>
      <c r="E209" s="304"/>
      <c r="F209" s="304"/>
      <c r="G209" s="305"/>
      <c r="H209" s="304"/>
      <c r="I209" s="304"/>
      <c r="J209" s="305"/>
      <c r="K209" s="304"/>
      <c r="L209" s="304"/>
      <c r="M209" s="305"/>
      <c r="N209" s="304"/>
      <c r="O209" s="304"/>
      <c r="P209" s="305"/>
      <c r="Q209" s="304"/>
      <c r="R209" s="304"/>
      <c r="S209" s="305"/>
    </row>
    <row r="210" spans="2:19">
      <c r="B210" s="304"/>
      <c r="C210" s="305"/>
      <c r="D210" s="304"/>
      <c r="E210" s="304"/>
      <c r="F210" s="304"/>
      <c r="G210" s="305"/>
      <c r="H210" s="304"/>
      <c r="I210" s="304"/>
      <c r="J210" s="305"/>
      <c r="K210" s="304"/>
      <c r="L210" s="304"/>
      <c r="M210" s="305"/>
      <c r="N210" s="304"/>
      <c r="O210" s="304"/>
      <c r="P210" s="305"/>
      <c r="Q210" s="304"/>
      <c r="R210" s="304"/>
      <c r="S210" s="305"/>
    </row>
    <row r="211" spans="2:19">
      <c r="B211" s="304"/>
      <c r="C211" s="305"/>
      <c r="D211" s="304"/>
      <c r="E211" s="304"/>
      <c r="F211" s="304"/>
      <c r="G211" s="305"/>
      <c r="H211" s="304"/>
      <c r="I211" s="304"/>
      <c r="J211" s="305"/>
      <c r="K211" s="304"/>
      <c r="L211" s="304"/>
      <c r="M211" s="305"/>
      <c r="N211" s="304"/>
      <c r="O211" s="304"/>
      <c r="P211" s="305"/>
      <c r="Q211" s="304"/>
      <c r="R211" s="304"/>
      <c r="S211" s="305"/>
    </row>
    <row r="212" spans="2:19">
      <c r="B212" s="304"/>
      <c r="C212" s="305"/>
      <c r="D212" s="304"/>
      <c r="E212" s="304"/>
      <c r="F212" s="304"/>
      <c r="G212" s="305"/>
      <c r="H212" s="304"/>
      <c r="I212" s="304"/>
      <c r="J212" s="305"/>
      <c r="K212" s="304"/>
      <c r="L212" s="304"/>
      <c r="M212" s="305"/>
      <c r="N212" s="304"/>
      <c r="O212" s="304"/>
      <c r="P212" s="305"/>
      <c r="Q212" s="304"/>
      <c r="R212" s="304"/>
      <c r="S212" s="305"/>
    </row>
    <row r="213" spans="2:19">
      <c r="B213" s="304"/>
      <c r="C213" s="305"/>
      <c r="D213" s="304"/>
      <c r="E213" s="304"/>
      <c r="F213" s="304"/>
      <c r="G213" s="305"/>
      <c r="H213" s="304"/>
      <c r="I213" s="304"/>
      <c r="J213" s="305"/>
      <c r="K213" s="304"/>
      <c r="L213" s="304"/>
      <c r="M213" s="305"/>
      <c r="N213" s="304"/>
      <c r="O213" s="304"/>
      <c r="P213" s="305"/>
      <c r="Q213" s="304"/>
      <c r="R213" s="304"/>
      <c r="S213" s="305"/>
    </row>
    <row r="214" spans="2:19">
      <c r="B214" s="304"/>
      <c r="C214" s="305"/>
      <c r="D214" s="304"/>
      <c r="E214" s="304"/>
      <c r="F214" s="304"/>
      <c r="G214" s="305"/>
      <c r="H214" s="304"/>
      <c r="I214" s="304"/>
      <c r="J214" s="305"/>
      <c r="K214" s="304"/>
      <c r="L214" s="304"/>
      <c r="M214" s="305"/>
      <c r="N214" s="304"/>
      <c r="O214" s="304"/>
      <c r="P214" s="305"/>
      <c r="Q214" s="304"/>
      <c r="R214" s="304"/>
      <c r="S214" s="305"/>
    </row>
    <row r="215" spans="2:19">
      <c r="B215" s="304"/>
      <c r="C215" s="305"/>
      <c r="D215" s="304"/>
      <c r="E215" s="304"/>
      <c r="F215" s="304"/>
      <c r="G215" s="305"/>
      <c r="H215" s="304"/>
      <c r="I215" s="304"/>
      <c r="J215" s="305"/>
      <c r="K215" s="304"/>
      <c r="L215" s="304"/>
      <c r="M215" s="305"/>
      <c r="N215" s="304"/>
      <c r="O215" s="304"/>
      <c r="P215" s="305"/>
      <c r="Q215" s="304"/>
      <c r="R215" s="304"/>
      <c r="S215" s="305"/>
    </row>
    <row r="216" spans="2:19">
      <c r="B216" s="304"/>
      <c r="C216" s="305"/>
      <c r="D216" s="304"/>
      <c r="E216" s="304"/>
      <c r="F216" s="304"/>
      <c r="G216" s="305"/>
      <c r="H216" s="304"/>
      <c r="I216" s="304"/>
      <c r="J216" s="305"/>
      <c r="K216" s="304"/>
      <c r="L216" s="304"/>
      <c r="M216" s="305"/>
      <c r="N216" s="304"/>
      <c r="O216" s="304"/>
      <c r="P216" s="305"/>
      <c r="Q216" s="304"/>
      <c r="R216" s="304"/>
      <c r="S216" s="305"/>
    </row>
    <row r="217" spans="2:19">
      <c r="B217" s="304"/>
      <c r="C217" s="305"/>
      <c r="D217" s="304"/>
      <c r="E217" s="304"/>
      <c r="F217" s="304"/>
      <c r="G217" s="305"/>
      <c r="H217" s="304"/>
      <c r="I217" s="304"/>
      <c r="J217" s="305"/>
      <c r="K217" s="304"/>
      <c r="L217" s="304"/>
      <c r="M217" s="305"/>
      <c r="N217" s="304"/>
      <c r="O217" s="304"/>
      <c r="P217" s="305"/>
      <c r="Q217" s="304"/>
      <c r="R217" s="304"/>
      <c r="S217" s="305"/>
    </row>
    <row r="218" spans="2:19">
      <c r="B218" s="304"/>
      <c r="C218" s="305"/>
      <c r="D218" s="304"/>
      <c r="E218" s="304"/>
      <c r="F218" s="304"/>
      <c r="G218" s="305"/>
      <c r="H218" s="304"/>
      <c r="I218" s="304"/>
      <c r="J218" s="305"/>
      <c r="K218" s="304"/>
      <c r="L218" s="304"/>
      <c r="M218" s="305"/>
      <c r="N218" s="304"/>
      <c r="O218" s="304"/>
      <c r="P218" s="305"/>
      <c r="Q218" s="304"/>
      <c r="R218" s="304"/>
      <c r="S218" s="305"/>
    </row>
    <row r="219" spans="2:19">
      <c r="B219" s="304"/>
      <c r="C219" s="305"/>
      <c r="D219" s="304"/>
      <c r="E219" s="304"/>
      <c r="F219" s="304"/>
      <c r="G219" s="305"/>
      <c r="H219" s="304"/>
      <c r="I219" s="304"/>
      <c r="J219" s="305"/>
      <c r="K219" s="304"/>
      <c r="L219" s="304"/>
      <c r="M219" s="305"/>
      <c r="N219" s="304"/>
      <c r="O219" s="304"/>
      <c r="P219" s="305"/>
      <c r="Q219" s="304"/>
      <c r="R219" s="304"/>
      <c r="S219" s="305"/>
    </row>
    <row r="220" spans="2:19">
      <c r="B220" s="304"/>
      <c r="C220" s="305"/>
      <c r="D220" s="304"/>
      <c r="E220" s="304"/>
      <c r="F220" s="304"/>
      <c r="G220" s="305"/>
      <c r="H220" s="304"/>
      <c r="I220" s="304"/>
      <c r="J220" s="305"/>
      <c r="K220" s="304"/>
      <c r="L220" s="304"/>
      <c r="M220" s="305"/>
      <c r="N220" s="304"/>
      <c r="O220" s="304"/>
      <c r="P220" s="305"/>
      <c r="Q220" s="304"/>
      <c r="R220" s="304"/>
      <c r="S220" s="305"/>
    </row>
    <row r="221" spans="2:19">
      <c r="B221" s="304"/>
      <c r="C221" s="305"/>
      <c r="D221" s="304"/>
      <c r="E221" s="304"/>
      <c r="F221" s="304"/>
      <c r="G221" s="305"/>
      <c r="H221" s="304"/>
      <c r="I221" s="304"/>
      <c r="J221" s="305"/>
      <c r="K221" s="304"/>
      <c r="L221" s="304"/>
      <c r="M221" s="305"/>
      <c r="N221" s="304"/>
      <c r="O221" s="304"/>
      <c r="P221" s="305"/>
      <c r="Q221" s="304"/>
      <c r="R221" s="304"/>
      <c r="S221" s="305"/>
    </row>
    <row r="222" spans="2:19">
      <c r="B222" s="304"/>
      <c r="C222" s="305"/>
      <c r="D222" s="304"/>
      <c r="E222" s="304"/>
      <c r="F222" s="304"/>
      <c r="G222" s="305"/>
      <c r="H222" s="304"/>
      <c r="I222" s="304"/>
      <c r="J222" s="305"/>
      <c r="K222" s="304"/>
      <c r="L222" s="304"/>
      <c r="M222" s="305"/>
      <c r="N222" s="304"/>
      <c r="O222" s="304"/>
      <c r="P222" s="305"/>
      <c r="Q222" s="304"/>
      <c r="R222" s="304"/>
      <c r="S222" s="305"/>
    </row>
    <row r="223" spans="2:19">
      <c r="B223" s="304"/>
      <c r="C223" s="305"/>
      <c r="D223" s="304"/>
      <c r="E223" s="304"/>
      <c r="F223" s="304"/>
      <c r="G223" s="305"/>
      <c r="H223" s="304"/>
      <c r="I223" s="304"/>
      <c r="J223" s="305"/>
      <c r="K223" s="304"/>
      <c r="L223" s="304"/>
      <c r="M223" s="305"/>
      <c r="N223" s="304"/>
      <c r="O223" s="304"/>
      <c r="P223" s="305"/>
      <c r="Q223" s="304"/>
      <c r="R223" s="304"/>
      <c r="S223" s="305"/>
    </row>
    <row r="224" spans="2:19">
      <c r="B224" s="304"/>
      <c r="C224" s="305"/>
      <c r="D224" s="304"/>
      <c r="E224" s="304"/>
      <c r="F224" s="304"/>
      <c r="G224" s="305"/>
      <c r="H224" s="304"/>
      <c r="I224" s="304"/>
      <c r="J224" s="305"/>
      <c r="K224" s="304"/>
      <c r="L224" s="304"/>
      <c r="M224" s="305"/>
      <c r="N224" s="304"/>
      <c r="O224" s="304"/>
      <c r="P224" s="305"/>
      <c r="Q224" s="304"/>
      <c r="R224" s="304"/>
      <c r="S224" s="305"/>
    </row>
    <row r="225" spans="2:19">
      <c r="B225" s="304"/>
      <c r="C225" s="305"/>
      <c r="D225" s="304"/>
      <c r="E225" s="304"/>
      <c r="F225" s="304"/>
      <c r="G225" s="305"/>
      <c r="H225" s="304"/>
      <c r="I225" s="304"/>
      <c r="J225" s="305"/>
      <c r="K225" s="304"/>
      <c r="L225" s="304"/>
      <c r="M225" s="305"/>
      <c r="N225" s="304"/>
      <c r="O225" s="304"/>
      <c r="P225" s="305"/>
      <c r="Q225" s="304"/>
      <c r="R225" s="304"/>
      <c r="S225" s="305"/>
    </row>
    <row r="226" spans="2:19">
      <c r="B226" s="304"/>
      <c r="C226" s="305"/>
      <c r="D226" s="304"/>
      <c r="E226" s="304"/>
      <c r="F226" s="304"/>
      <c r="G226" s="305"/>
      <c r="H226" s="304"/>
      <c r="I226" s="304"/>
      <c r="J226" s="305"/>
      <c r="K226" s="304"/>
      <c r="L226" s="304"/>
      <c r="M226" s="305"/>
      <c r="N226" s="304"/>
      <c r="O226" s="304"/>
      <c r="P226" s="305"/>
      <c r="Q226" s="304"/>
      <c r="R226" s="304"/>
      <c r="S226" s="305"/>
    </row>
    <row r="227" spans="2:19">
      <c r="B227" s="304"/>
      <c r="C227" s="305"/>
      <c r="D227" s="304"/>
      <c r="E227" s="304"/>
      <c r="F227" s="304"/>
      <c r="G227" s="305"/>
      <c r="H227" s="304"/>
      <c r="I227" s="304"/>
      <c r="J227" s="305"/>
      <c r="K227" s="304"/>
      <c r="L227" s="304"/>
      <c r="M227" s="305"/>
      <c r="N227" s="304"/>
      <c r="O227" s="304"/>
      <c r="P227" s="305"/>
      <c r="Q227" s="304"/>
      <c r="R227" s="304"/>
      <c r="S227" s="305"/>
    </row>
    <row r="228" spans="2:19">
      <c r="B228" s="304"/>
      <c r="C228" s="305"/>
      <c r="D228" s="304"/>
      <c r="E228" s="304"/>
      <c r="F228" s="304"/>
      <c r="G228" s="305"/>
      <c r="H228" s="304"/>
      <c r="I228" s="304"/>
      <c r="J228" s="305"/>
      <c r="K228" s="304"/>
      <c r="L228" s="304"/>
      <c r="M228" s="305"/>
      <c r="N228" s="304"/>
      <c r="O228" s="304"/>
      <c r="P228" s="305"/>
      <c r="Q228" s="304"/>
      <c r="R228" s="304"/>
      <c r="S228" s="305"/>
    </row>
    <row r="229" spans="2:19">
      <c r="B229" s="304"/>
      <c r="C229" s="305"/>
      <c r="D229" s="304"/>
      <c r="E229" s="304"/>
      <c r="F229" s="304"/>
      <c r="G229" s="305"/>
      <c r="H229" s="304"/>
      <c r="I229" s="304"/>
      <c r="J229" s="305"/>
      <c r="K229" s="304"/>
      <c r="L229" s="304"/>
      <c r="M229" s="305"/>
      <c r="N229" s="304"/>
      <c r="O229" s="304"/>
      <c r="P229" s="305"/>
      <c r="Q229" s="304"/>
      <c r="R229" s="304"/>
      <c r="S229" s="305"/>
    </row>
    <row r="230" spans="2:19">
      <c r="B230" s="304"/>
      <c r="C230" s="305"/>
      <c r="D230" s="304"/>
      <c r="E230" s="304"/>
      <c r="F230" s="304"/>
      <c r="G230" s="305"/>
      <c r="H230" s="304"/>
      <c r="I230" s="304"/>
      <c r="J230" s="305"/>
      <c r="K230" s="304"/>
      <c r="L230" s="304"/>
      <c r="M230" s="305"/>
      <c r="N230" s="304"/>
      <c r="O230" s="304"/>
      <c r="P230" s="305"/>
      <c r="Q230" s="304"/>
      <c r="R230" s="304"/>
      <c r="S230" s="305"/>
    </row>
    <row r="231" spans="2:19">
      <c r="B231" s="304"/>
      <c r="C231" s="305"/>
      <c r="D231" s="304"/>
      <c r="E231" s="304"/>
      <c r="F231" s="304"/>
      <c r="G231" s="305"/>
      <c r="H231" s="304"/>
      <c r="I231" s="304"/>
      <c r="J231" s="305"/>
      <c r="K231" s="304"/>
      <c r="L231" s="304"/>
      <c r="M231" s="305"/>
      <c r="N231" s="304"/>
      <c r="O231" s="304"/>
      <c r="P231" s="305"/>
      <c r="Q231" s="304"/>
      <c r="R231" s="304"/>
      <c r="S231" s="305"/>
    </row>
    <row r="232" spans="2:19">
      <c r="B232" s="304"/>
      <c r="C232" s="305"/>
      <c r="D232" s="304"/>
      <c r="E232" s="304"/>
      <c r="F232" s="304"/>
      <c r="G232" s="305"/>
      <c r="H232" s="304"/>
      <c r="I232" s="304"/>
      <c r="J232" s="305"/>
      <c r="K232" s="304"/>
      <c r="L232" s="304"/>
      <c r="M232" s="305"/>
      <c r="N232" s="304"/>
      <c r="O232" s="304"/>
      <c r="P232" s="305"/>
      <c r="Q232" s="304"/>
      <c r="R232" s="304"/>
      <c r="S232" s="305"/>
    </row>
    <row r="233" spans="2:19">
      <c r="B233" s="304"/>
      <c r="C233" s="305"/>
      <c r="D233" s="304"/>
      <c r="E233" s="304"/>
      <c r="F233" s="304"/>
      <c r="G233" s="305"/>
      <c r="H233" s="304"/>
      <c r="I233" s="304"/>
      <c r="J233" s="305"/>
      <c r="K233" s="304"/>
      <c r="L233" s="304"/>
      <c r="M233" s="305"/>
      <c r="N233" s="304"/>
      <c r="O233" s="304"/>
      <c r="P233" s="305"/>
      <c r="Q233" s="304"/>
      <c r="R233" s="304"/>
      <c r="S233" s="305"/>
    </row>
    <row r="234" spans="2:19">
      <c r="B234" s="304"/>
      <c r="C234" s="305"/>
      <c r="D234" s="304"/>
      <c r="E234" s="304"/>
      <c r="F234" s="304"/>
      <c r="G234" s="305"/>
      <c r="H234" s="304"/>
      <c r="I234" s="304"/>
      <c r="J234" s="305"/>
      <c r="K234" s="304"/>
      <c r="L234" s="304"/>
      <c r="M234" s="305"/>
      <c r="N234" s="304"/>
      <c r="O234" s="304"/>
      <c r="P234" s="305"/>
      <c r="Q234" s="304"/>
      <c r="R234" s="304"/>
      <c r="S234" s="305"/>
    </row>
    <row r="235" spans="2:19">
      <c r="B235" s="304"/>
      <c r="C235" s="305"/>
      <c r="D235" s="304"/>
      <c r="E235" s="304"/>
      <c r="F235" s="304"/>
      <c r="G235" s="305"/>
      <c r="H235" s="304"/>
      <c r="I235" s="304"/>
      <c r="J235" s="305"/>
      <c r="K235" s="304"/>
      <c r="L235" s="304"/>
      <c r="M235" s="305"/>
      <c r="N235" s="304"/>
      <c r="O235" s="304"/>
      <c r="P235" s="305"/>
      <c r="Q235" s="304"/>
      <c r="R235" s="304"/>
      <c r="S235" s="305"/>
    </row>
    <row r="236" spans="2:19">
      <c r="B236" s="304"/>
      <c r="C236" s="305"/>
      <c r="D236" s="304"/>
      <c r="E236" s="304"/>
      <c r="F236" s="304"/>
      <c r="G236" s="305"/>
      <c r="H236" s="304"/>
      <c r="I236" s="304"/>
      <c r="J236" s="305"/>
      <c r="K236" s="304"/>
      <c r="L236" s="304"/>
      <c r="M236" s="305"/>
      <c r="N236" s="304"/>
      <c r="O236" s="304"/>
      <c r="P236" s="305"/>
      <c r="Q236" s="304"/>
      <c r="R236" s="304"/>
      <c r="S236" s="305"/>
    </row>
    <row r="237" spans="2:19">
      <c r="B237" s="304"/>
      <c r="C237" s="305"/>
      <c r="D237" s="304"/>
      <c r="E237" s="304"/>
      <c r="F237" s="304"/>
      <c r="G237" s="305"/>
      <c r="H237" s="304"/>
      <c r="I237" s="304"/>
      <c r="J237" s="305"/>
      <c r="K237" s="304"/>
      <c r="L237" s="304"/>
      <c r="M237" s="305"/>
      <c r="N237" s="304"/>
      <c r="O237" s="304"/>
      <c r="P237" s="305"/>
      <c r="Q237" s="304"/>
      <c r="R237" s="304"/>
      <c r="S237" s="305"/>
    </row>
    <row r="238" spans="2:19">
      <c r="B238" s="304"/>
      <c r="C238" s="305"/>
      <c r="D238" s="304"/>
      <c r="E238" s="304"/>
      <c r="F238" s="304"/>
      <c r="G238" s="305"/>
      <c r="H238" s="304"/>
      <c r="I238" s="304"/>
      <c r="J238" s="305"/>
      <c r="K238" s="304"/>
      <c r="L238" s="304"/>
      <c r="M238" s="305"/>
      <c r="N238" s="304"/>
      <c r="O238" s="304"/>
      <c r="P238" s="305"/>
      <c r="Q238" s="304"/>
      <c r="R238" s="304"/>
      <c r="S238" s="305"/>
    </row>
    <row r="239" spans="2:19">
      <c r="B239" s="304"/>
      <c r="C239" s="305"/>
      <c r="D239" s="304"/>
      <c r="E239" s="304"/>
      <c r="F239" s="304"/>
      <c r="G239" s="305"/>
      <c r="H239" s="304"/>
      <c r="I239" s="304"/>
      <c r="J239" s="305"/>
      <c r="K239" s="304"/>
      <c r="L239" s="304"/>
      <c r="M239" s="305"/>
      <c r="N239" s="304"/>
      <c r="O239" s="304"/>
      <c r="P239" s="305"/>
      <c r="Q239" s="304"/>
      <c r="R239" s="304"/>
      <c r="S239" s="305"/>
    </row>
    <row r="240" spans="2:19">
      <c r="B240" s="304"/>
      <c r="C240" s="305"/>
      <c r="D240" s="304"/>
      <c r="E240" s="304"/>
      <c r="F240" s="304"/>
      <c r="G240" s="305"/>
      <c r="H240" s="304"/>
      <c r="I240" s="304"/>
      <c r="J240" s="305"/>
      <c r="K240" s="304"/>
      <c r="L240" s="304"/>
      <c r="M240" s="305"/>
      <c r="N240" s="304"/>
      <c r="O240" s="304"/>
      <c r="P240" s="305"/>
      <c r="Q240" s="304"/>
      <c r="R240" s="304"/>
      <c r="S240" s="305"/>
    </row>
    <row r="241" spans="2:19">
      <c r="B241" s="304"/>
      <c r="C241" s="305"/>
      <c r="D241" s="304"/>
      <c r="E241" s="304"/>
      <c r="F241" s="304"/>
      <c r="G241" s="305"/>
      <c r="H241" s="304"/>
      <c r="I241" s="304"/>
      <c r="J241" s="305"/>
      <c r="K241" s="304"/>
      <c r="L241" s="304"/>
      <c r="M241" s="305"/>
      <c r="N241" s="304"/>
      <c r="O241" s="304"/>
      <c r="P241" s="305"/>
      <c r="Q241" s="304"/>
      <c r="R241" s="304"/>
      <c r="S241" s="305"/>
    </row>
    <row r="242" spans="2:19">
      <c r="B242" s="304"/>
      <c r="C242" s="305"/>
      <c r="D242" s="304"/>
      <c r="E242" s="304"/>
      <c r="F242" s="304"/>
      <c r="G242" s="305"/>
      <c r="H242" s="304"/>
      <c r="I242" s="304"/>
      <c r="J242" s="305"/>
      <c r="K242" s="304"/>
      <c r="L242" s="304"/>
      <c r="M242" s="305"/>
      <c r="N242" s="304"/>
      <c r="O242" s="304"/>
      <c r="P242" s="305"/>
      <c r="Q242" s="304"/>
      <c r="R242" s="304"/>
      <c r="S242" s="305"/>
    </row>
    <row r="243" spans="2:19">
      <c r="B243" s="304"/>
      <c r="C243" s="305"/>
      <c r="D243" s="304"/>
      <c r="E243" s="304"/>
      <c r="F243" s="304"/>
      <c r="G243" s="305"/>
      <c r="H243" s="304"/>
      <c r="I243" s="304"/>
      <c r="J243" s="305"/>
      <c r="K243" s="304"/>
      <c r="L243" s="304"/>
      <c r="M243" s="305"/>
      <c r="N243" s="304"/>
      <c r="O243" s="304"/>
      <c r="P243" s="305"/>
      <c r="Q243" s="304"/>
      <c r="R243" s="304"/>
      <c r="S243" s="305"/>
    </row>
    <row r="244" spans="2:19">
      <c r="B244" s="304"/>
      <c r="C244" s="305"/>
      <c r="D244" s="304"/>
      <c r="E244" s="304"/>
      <c r="F244" s="304"/>
      <c r="G244" s="305"/>
      <c r="H244" s="304"/>
      <c r="I244" s="304"/>
      <c r="J244" s="305"/>
      <c r="K244" s="304"/>
      <c r="L244" s="304"/>
      <c r="M244" s="305"/>
      <c r="N244" s="304"/>
      <c r="O244" s="304"/>
      <c r="P244" s="305"/>
      <c r="Q244" s="304"/>
      <c r="R244" s="304"/>
      <c r="S244" s="305"/>
    </row>
    <row r="245" spans="2:19">
      <c r="B245" s="304"/>
      <c r="C245" s="305"/>
      <c r="D245" s="304"/>
      <c r="E245" s="304"/>
      <c r="F245" s="304"/>
      <c r="G245" s="305"/>
      <c r="H245" s="304"/>
      <c r="I245" s="304"/>
      <c r="J245" s="305"/>
      <c r="K245" s="304"/>
      <c r="L245" s="304"/>
      <c r="M245" s="305"/>
      <c r="N245" s="304"/>
      <c r="O245" s="304"/>
      <c r="P245" s="305"/>
      <c r="Q245" s="304"/>
      <c r="R245" s="304"/>
      <c r="S245" s="305"/>
    </row>
    <row r="246" spans="2:19">
      <c r="B246" s="304"/>
      <c r="C246" s="305"/>
      <c r="D246" s="304"/>
      <c r="E246" s="304"/>
      <c r="F246" s="304"/>
      <c r="G246" s="305"/>
      <c r="H246" s="304"/>
      <c r="I246" s="304"/>
      <c r="J246" s="305"/>
      <c r="K246" s="304"/>
      <c r="L246" s="304"/>
      <c r="M246" s="305"/>
      <c r="N246" s="304"/>
      <c r="O246" s="304"/>
      <c r="P246" s="305"/>
      <c r="Q246" s="304"/>
      <c r="R246" s="304"/>
      <c r="S246" s="305"/>
    </row>
    <row r="247" spans="2:19">
      <c r="B247" s="304"/>
      <c r="C247" s="305"/>
      <c r="D247" s="304"/>
      <c r="E247" s="304"/>
      <c r="F247" s="304"/>
      <c r="G247" s="305"/>
      <c r="H247" s="304"/>
      <c r="I247" s="304"/>
      <c r="J247" s="305"/>
      <c r="K247" s="304"/>
      <c r="L247" s="304"/>
      <c r="M247" s="305"/>
      <c r="N247" s="304"/>
      <c r="O247" s="304"/>
      <c r="P247" s="305"/>
      <c r="Q247" s="304"/>
      <c r="R247" s="304"/>
      <c r="S247" s="305"/>
    </row>
    <row r="248" spans="2:19">
      <c r="B248" s="304"/>
      <c r="C248" s="305"/>
      <c r="D248" s="304"/>
      <c r="E248" s="304"/>
      <c r="F248" s="304"/>
      <c r="G248" s="305"/>
      <c r="H248" s="304"/>
      <c r="I248" s="304"/>
      <c r="J248" s="305"/>
      <c r="K248" s="304"/>
      <c r="L248" s="304"/>
      <c r="M248" s="305"/>
      <c r="N248" s="304"/>
      <c r="O248" s="304"/>
      <c r="P248" s="305"/>
      <c r="Q248" s="304"/>
      <c r="R248" s="304"/>
      <c r="S248" s="305"/>
    </row>
    <row r="249" spans="2:19">
      <c r="B249" s="304"/>
      <c r="C249" s="305"/>
      <c r="D249" s="304"/>
      <c r="E249" s="304"/>
      <c r="F249" s="304"/>
      <c r="G249" s="305"/>
      <c r="H249" s="304"/>
      <c r="I249" s="304"/>
      <c r="J249" s="305"/>
      <c r="K249" s="304"/>
      <c r="L249" s="304"/>
      <c r="M249" s="305"/>
      <c r="N249" s="304"/>
      <c r="O249" s="304"/>
      <c r="P249" s="305"/>
      <c r="Q249" s="304"/>
      <c r="R249" s="304"/>
      <c r="S249" s="305"/>
    </row>
    <row r="250" spans="2:19">
      <c r="B250" s="304"/>
      <c r="C250" s="305"/>
      <c r="D250" s="304"/>
      <c r="E250" s="304"/>
      <c r="F250" s="304"/>
      <c r="G250" s="305"/>
      <c r="H250" s="304"/>
      <c r="I250" s="304"/>
      <c r="J250" s="305"/>
      <c r="K250" s="304"/>
      <c r="L250" s="304"/>
      <c r="M250" s="305"/>
      <c r="N250" s="304"/>
      <c r="O250" s="304"/>
      <c r="P250" s="305"/>
      <c r="Q250" s="304"/>
      <c r="R250" s="304"/>
      <c r="S250" s="305"/>
    </row>
    <row r="251" spans="2:19">
      <c r="B251" s="304"/>
      <c r="C251" s="305"/>
      <c r="D251" s="304"/>
      <c r="E251" s="304"/>
      <c r="F251" s="304"/>
      <c r="G251" s="305"/>
      <c r="H251" s="304"/>
      <c r="I251" s="304"/>
      <c r="J251" s="305"/>
      <c r="K251" s="304"/>
      <c r="L251" s="304"/>
      <c r="M251" s="305"/>
      <c r="N251" s="304"/>
      <c r="O251" s="304"/>
      <c r="P251" s="305"/>
      <c r="Q251" s="304"/>
      <c r="R251" s="304"/>
      <c r="S251" s="305"/>
    </row>
    <row r="252" spans="2:19">
      <c r="B252" s="304"/>
      <c r="C252" s="305"/>
      <c r="D252" s="304"/>
      <c r="E252" s="304"/>
      <c r="F252" s="304"/>
      <c r="G252" s="305"/>
      <c r="H252" s="304"/>
      <c r="I252" s="304"/>
      <c r="J252" s="305"/>
      <c r="K252" s="304"/>
      <c r="L252" s="304"/>
      <c r="M252" s="305"/>
      <c r="N252" s="304"/>
      <c r="O252" s="304"/>
      <c r="P252" s="305"/>
      <c r="Q252" s="304"/>
      <c r="R252" s="304"/>
      <c r="S252" s="305"/>
    </row>
    <row r="253" spans="2:19">
      <c r="B253" s="304"/>
      <c r="C253" s="305"/>
      <c r="D253" s="304"/>
      <c r="E253" s="304"/>
      <c r="F253" s="304"/>
      <c r="G253" s="305"/>
      <c r="H253" s="304"/>
      <c r="I253" s="304"/>
      <c r="J253" s="305"/>
      <c r="K253" s="304"/>
      <c r="L253" s="304"/>
      <c r="M253" s="305"/>
      <c r="N253" s="304"/>
      <c r="O253" s="304"/>
      <c r="P253" s="305"/>
      <c r="Q253" s="304"/>
      <c r="R253" s="304"/>
      <c r="S253" s="305"/>
    </row>
    <row r="254" spans="2:19">
      <c r="B254" s="304"/>
      <c r="C254" s="305"/>
      <c r="D254" s="304"/>
      <c r="E254" s="304"/>
      <c r="F254" s="304"/>
      <c r="G254" s="305"/>
      <c r="H254" s="304"/>
      <c r="I254" s="304"/>
      <c r="J254" s="305"/>
      <c r="K254" s="304"/>
      <c r="L254" s="304"/>
      <c r="M254" s="305"/>
      <c r="N254" s="304"/>
      <c r="O254" s="304"/>
      <c r="P254" s="305"/>
      <c r="Q254" s="304"/>
      <c r="R254" s="304"/>
      <c r="S254" s="305"/>
    </row>
    <row r="255" spans="2:19">
      <c r="B255" s="304"/>
      <c r="C255" s="305"/>
      <c r="D255" s="304"/>
      <c r="E255" s="304"/>
      <c r="F255" s="304"/>
      <c r="G255" s="305"/>
      <c r="H255" s="304"/>
      <c r="I255" s="304"/>
      <c r="J255" s="305"/>
      <c r="K255" s="304"/>
      <c r="L255" s="304"/>
      <c r="M255" s="305"/>
      <c r="N255" s="304"/>
      <c r="O255" s="304"/>
      <c r="P255" s="305"/>
      <c r="Q255" s="304"/>
      <c r="R255" s="304"/>
      <c r="S255" s="305"/>
    </row>
    <row r="256" spans="2:19">
      <c r="B256" s="304"/>
      <c r="C256" s="305"/>
      <c r="D256" s="304"/>
      <c r="E256" s="304"/>
      <c r="F256" s="304"/>
      <c r="G256" s="305"/>
      <c r="H256" s="304"/>
      <c r="I256" s="304"/>
      <c r="J256" s="305"/>
      <c r="K256" s="304"/>
      <c r="L256" s="304"/>
      <c r="M256" s="305"/>
      <c r="N256" s="304"/>
      <c r="O256" s="304"/>
      <c r="P256" s="305"/>
      <c r="Q256" s="304"/>
      <c r="R256" s="304"/>
      <c r="S256" s="305"/>
    </row>
    <row r="257" spans="2:19">
      <c r="B257" s="304"/>
      <c r="C257" s="305"/>
      <c r="D257" s="304"/>
      <c r="E257" s="304"/>
      <c r="F257" s="304"/>
      <c r="G257" s="305"/>
      <c r="H257" s="304"/>
      <c r="I257" s="304"/>
      <c r="J257" s="305"/>
      <c r="K257" s="304"/>
      <c r="L257" s="304"/>
      <c r="M257" s="305"/>
      <c r="N257" s="304"/>
      <c r="O257" s="304"/>
      <c r="P257" s="305"/>
      <c r="Q257" s="304"/>
      <c r="R257" s="304"/>
      <c r="S257" s="305"/>
    </row>
    <row r="258" spans="2:19">
      <c r="B258" s="304"/>
      <c r="C258" s="305"/>
      <c r="D258" s="304"/>
      <c r="E258" s="304"/>
      <c r="F258" s="304"/>
      <c r="G258" s="305"/>
      <c r="H258" s="304"/>
      <c r="I258" s="304"/>
      <c r="J258" s="305"/>
      <c r="K258" s="304"/>
      <c r="L258" s="304"/>
      <c r="M258" s="305"/>
      <c r="N258" s="304"/>
      <c r="O258" s="304"/>
      <c r="P258" s="305"/>
      <c r="Q258" s="304"/>
      <c r="R258" s="304"/>
      <c r="S258" s="305"/>
    </row>
    <row r="259" spans="2:19">
      <c r="B259" s="304"/>
      <c r="C259" s="305"/>
      <c r="D259" s="304"/>
      <c r="E259" s="304"/>
      <c r="F259" s="304"/>
      <c r="G259" s="305"/>
      <c r="H259" s="304"/>
      <c r="I259" s="304"/>
      <c r="J259" s="305"/>
      <c r="K259" s="304"/>
      <c r="L259" s="304"/>
      <c r="M259" s="305"/>
      <c r="N259" s="304"/>
      <c r="O259" s="304"/>
      <c r="P259" s="305"/>
      <c r="Q259" s="304"/>
      <c r="R259" s="304"/>
      <c r="S259" s="305"/>
    </row>
    <row r="260" spans="2:19">
      <c r="B260" s="304"/>
      <c r="C260" s="305"/>
      <c r="D260" s="304"/>
      <c r="E260" s="304"/>
      <c r="F260" s="304"/>
      <c r="G260" s="305"/>
      <c r="H260" s="304"/>
      <c r="I260" s="304"/>
      <c r="J260" s="305"/>
      <c r="K260" s="304"/>
      <c r="L260" s="304"/>
      <c r="M260" s="305"/>
      <c r="N260" s="304"/>
      <c r="O260" s="304"/>
      <c r="P260" s="305"/>
      <c r="Q260" s="304"/>
      <c r="R260" s="304"/>
      <c r="S260" s="305"/>
    </row>
    <row r="261" spans="2:19">
      <c r="B261" s="304"/>
      <c r="C261" s="305"/>
      <c r="D261" s="304"/>
      <c r="E261" s="304"/>
      <c r="F261" s="304"/>
      <c r="G261" s="305"/>
      <c r="H261" s="304"/>
      <c r="I261" s="304"/>
      <c r="J261" s="305"/>
      <c r="K261" s="304"/>
      <c r="L261" s="304"/>
      <c r="M261" s="305"/>
      <c r="N261" s="304"/>
      <c r="O261" s="304"/>
      <c r="P261" s="305"/>
      <c r="Q261" s="304"/>
      <c r="R261" s="304"/>
      <c r="S261" s="305"/>
    </row>
    <row r="262" spans="2:19">
      <c r="B262" s="304"/>
      <c r="C262" s="305"/>
      <c r="D262" s="304"/>
      <c r="E262" s="304"/>
      <c r="F262" s="304"/>
      <c r="G262" s="305"/>
      <c r="H262" s="304"/>
      <c r="I262" s="304"/>
      <c r="J262" s="305"/>
      <c r="K262" s="304"/>
      <c r="L262" s="304"/>
      <c r="M262" s="305"/>
      <c r="N262" s="304"/>
      <c r="O262" s="304"/>
      <c r="P262" s="305"/>
      <c r="Q262" s="304"/>
      <c r="R262" s="304"/>
      <c r="S262" s="305"/>
    </row>
    <row r="263" spans="2:19">
      <c r="B263" s="304"/>
      <c r="C263" s="305"/>
      <c r="D263" s="304"/>
      <c r="E263" s="304"/>
      <c r="F263" s="304"/>
      <c r="G263" s="305"/>
      <c r="H263" s="304"/>
      <c r="I263" s="304"/>
      <c r="J263" s="305"/>
      <c r="K263" s="304"/>
      <c r="L263" s="304"/>
      <c r="M263" s="305"/>
      <c r="N263" s="304"/>
      <c r="O263" s="304"/>
      <c r="P263" s="305"/>
      <c r="Q263" s="304"/>
      <c r="R263" s="304"/>
      <c r="S263" s="305"/>
    </row>
    <row r="264" spans="2:19">
      <c r="B264" s="304"/>
      <c r="C264" s="305"/>
      <c r="D264" s="304"/>
      <c r="E264" s="304"/>
      <c r="F264" s="304"/>
      <c r="G264" s="305"/>
      <c r="H264" s="304"/>
      <c r="I264" s="304"/>
      <c r="J264" s="305"/>
      <c r="K264" s="304"/>
      <c r="L264" s="304"/>
      <c r="M264" s="305"/>
      <c r="N264" s="304"/>
      <c r="O264" s="304"/>
      <c r="P264" s="305"/>
      <c r="Q264" s="304"/>
      <c r="R264" s="304"/>
      <c r="S264" s="305"/>
    </row>
    <row r="265" spans="2:19">
      <c r="B265" s="304"/>
      <c r="C265" s="305"/>
      <c r="D265" s="304"/>
      <c r="E265" s="304"/>
      <c r="F265" s="304"/>
      <c r="G265" s="305"/>
      <c r="H265" s="304"/>
      <c r="I265" s="304"/>
      <c r="J265" s="305"/>
      <c r="K265" s="304"/>
      <c r="L265" s="304"/>
      <c r="M265" s="305"/>
      <c r="N265" s="304"/>
      <c r="O265" s="304"/>
      <c r="P265" s="305"/>
      <c r="Q265" s="304"/>
      <c r="R265" s="304"/>
      <c r="S265" s="305"/>
    </row>
    <row r="266" spans="2:19">
      <c r="B266" s="304"/>
      <c r="C266" s="305"/>
      <c r="D266" s="304"/>
      <c r="E266" s="304"/>
      <c r="F266" s="304"/>
      <c r="G266" s="305"/>
      <c r="H266" s="304"/>
      <c r="I266" s="304"/>
      <c r="J266" s="305"/>
      <c r="K266" s="304"/>
      <c r="L266" s="304"/>
      <c r="M266" s="305"/>
      <c r="N266" s="304"/>
      <c r="O266" s="304"/>
      <c r="P266" s="305"/>
      <c r="Q266" s="304"/>
      <c r="R266" s="304"/>
      <c r="S266" s="305"/>
    </row>
    <row r="267" spans="2:19">
      <c r="B267" s="304"/>
      <c r="C267" s="305"/>
      <c r="D267" s="304"/>
      <c r="E267" s="304"/>
      <c r="F267" s="304"/>
      <c r="G267" s="305"/>
      <c r="H267" s="304"/>
      <c r="I267" s="304"/>
      <c r="J267" s="305"/>
      <c r="K267" s="304"/>
      <c r="L267" s="304"/>
      <c r="M267" s="305"/>
      <c r="N267" s="304"/>
      <c r="O267" s="304"/>
      <c r="P267" s="305"/>
      <c r="Q267" s="304"/>
      <c r="R267" s="304"/>
      <c r="S267" s="305"/>
    </row>
    <row r="268" spans="2:19">
      <c r="B268" s="304"/>
      <c r="C268" s="305"/>
      <c r="D268" s="304"/>
      <c r="E268" s="304"/>
      <c r="F268" s="304"/>
      <c r="G268" s="305"/>
      <c r="H268" s="304"/>
      <c r="I268" s="304"/>
      <c r="J268" s="305"/>
      <c r="K268" s="304"/>
      <c r="L268" s="304"/>
      <c r="M268" s="305"/>
      <c r="N268" s="304"/>
      <c r="O268" s="304"/>
      <c r="P268" s="305"/>
      <c r="Q268" s="304"/>
      <c r="R268" s="304"/>
      <c r="S268" s="305"/>
    </row>
    <row r="269" spans="2:19">
      <c r="B269" s="304"/>
      <c r="C269" s="305"/>
      <c r="D269" s="304"/>
      <c r="E269" s="304"/>
      <c r="F269" s="304"/>
      <c r="G269" s="305"/>
      <c r="H269" s="304"/>
      <c r="I269" s="304"/>
      <c r="J269" s="305"/>
      <c r="K269" s="304"/>
      <c r="L269" s="304"/>
      <c r="M269" s="305"/>
      <c r="N269" s="304"/>
      <c r="O269" s="304"/>
      <c r="P269" s="305"/>
      <c r="Q269" s="304"/>
      <c r="R269" s="304"/>
      <c r="S269" s="305"/>
    </row>
    <row r="270" spans="2:19">
      <c r="B270" s="304"/>
      <c r="C270" s="305"/>
      <c r="D270" s="304"/>
      <c r="E270" s="304"/>
      <c r="F270" s="304"/>
      <c r="G270" s="305"/>
      <c r="H270" s="304"/>
      <c r="I270" s="304"/>
      <c r="J270" s="305"/>
      <c r="K270" s="304"/>
      <c r="L270" s="304"/>
      <c r="M270" s="305"/>
      <c r="N270" s="304"/>
      <c r="O270" s="304"/>
      <c r="P270" s="305"/>
      <c r="Q270" s="304"/>
      <c r="R270" s="304"/>
      <c r="S270" s="305"/>
    </row>
    <row r="271" spans="2:19">
      <c r="B271" s="304"/>
      <c r="C271" s="305"/>
      <c r="D271" s="304"/>
      <c r="E271" s="304"/>
      <c r="F271" s="304"/>
      <c r="G271" s="305"/>
      <c r="H271" s="304"/>
      <c r="I271" s="304"/>
      <c r="J271" s="305"/>
      <c r="K271" s="304"/>
      <c r="L271" s="304"/>
      <c r="M271" s="305"/>
      <c r="N271" s="304"/>
      <c r="O271" s="304"/>
      <c r="P271" s="305"/>
      <c r="Q271" s="304"/>
      <c r="R271" s="304"/>
      <c r="S271" s="305"/>
    </row>
    <row r="272" spans="2:19">
      <c r="B272" s="304"/>
      <c r="C272" s="305"/>
      <c r="D272" s="304"/>
      <c r="E272" s="304"/>
      <c r="F272" s="304"/>
      <c r="G272" s="305"/>
      <c r="H272" s="304"/>
      <c r="I272" s="304"/>
      <c r="J272" s="305"/>
      <c r="K272" s="304"/>
      <c r="L272" s="304"/>
      <c r="M272" s="305"/>
      <c r="N272" s="304"/>
      <c r="O272" s="304"/>
      <c r="P272" s="305"/>
      <c r="Q272" s="304"/>
      <c r="R272" s="304"/>
      <c r="S272" s="305"/>
    </row>
    <row r="273" spans="2:19">
      <c r="B273" s="304"/>
      <c r="C273" s="305"/>
      <c r="D273" s="304"/>
      <c r="E273" s="304"/>
      <c r="F273" s="304"/>
      <c r="G273" s="305"/>
      <c r="H273" s="304"/>
      <c r="I273" s="304"/>
      <c r="J273" s="305"/>
      <c r="K273" s="304"/>
      <c r="L273" s="304"/>
      <c r="M273" s="305"/>
      <c r="N273" s="304"/>
      <c r="O273" s="304"/>
      <c r="P273" s="305"/>
      <c r="Q273" s="304"/>
      <c r="R273" s="304"/>
      <c r="S273" s="305"/>
    </row>
    <row r="274" spans="2:19">
      <c r="B274" s="304"/>
      <c r="C274" s="305"/>
      <c r="D274" s="304"/>
      <c r="E274" s="304"/>
      <c r="F274" s="304"/>
      <c r="G274" s="305"/>
      <c r="H274" s="304"/>
      <c r="I274" s="304"/>
      <c r="J274" s="305"/>
      <c r="K274" s="304"/>
      <c r="L274" s="304"/>
      <c r="M274" s="305"/>
      <c r="N274" s="304"/>
      <c r="O274" s="304"/>
      <c r="P274" s="305"/>
      <c r="Q274" s="304"/>
      <c r="R274" s="304"/>
      <c r="S274" s="305"/>
    </row>
    <row r="275" spans="2:19">
      <c r="B275" s="304"/>
      <c r="C275" s="305"/>
      <c r="D275" s="304"/>
      <c r="E275" s="304"/>
      <c r="F275" s="304"/>
      <c r="G275" s="305"/>
      <c r="H275" s="304"/>
      <c r="I275" s="304"/>
      <c r="J275" s="305"/>
      <c r="K275" s="304"/>
      <c r="L275" s="304"/>
      <c r="M275" s="305"/>
      <c r="N275" s="304"/>
      <c r="O275" s="304"/>
      <c r="P275" s="305"/>
      <c r="Q275" s="304"/>
      <c r="R275" s="304"/>
      <c r="S275" s="305"/>
    </row>
    <row r="276" spans="2:19">
      <c r="B276" s="304"/>
      <c r="C276" s="305"/>
      <c r="D276" s="304"/>
      <c r="E276" s="304"/>
      <c r="F276" s="304"/>
      <c r="G276" s="305"/>
      <c r="H276" s="304"/>
      <c r="I276" s="304"/>
      <c r="J276" s="305"/>
      <c r="K276" s="304"/>
      <c r="L276" s="304"/>
      <c r="M276" s="305"/>
      <c r="N276" s="304"/>
      <c r="O276" s="304"/>
      <c r="P276" s="305"/>
      <c r="Q276" s="304"/>
      <c r="R276" s="304"/>
      <c r="S276" s="305"/>
    </row>
    <row r="277" spans="2:19">
      <c r="B277" s="304"/>
      <c r="C277" s="305"/>
      <c r="D277" s="304"/>
      <c r="E277" s="304"/>
      <c r="F277" s="304"/>
      <c r="G277" s="305"/>
      <c r="H277" s="304"/>
      <c r="I277" s="304"/>
      <c r="J277" s="305"/>
      <c r="K277" s="304"/>
      <c r="L277" s="304"/>
      <c r="M277" s="305"/>
      <c r="N277" s="304"/>
      <c r="O277" s="304"/>
      <c r="P277" s="305"/>
      <c r="Q277" s="304"/>
      <c r="R277" s="304"/>
      <c r="S277" s="305"/>
    </row>
    <row r="278" spans="2:19">
      <c r="B278" s="304"/>
      <c r="C278" s="305"/>
      <c r="D278" s="304"/>
      <c r="E278" s="304"/>
      <c r="F278" s="304"/>
      <c r="G278" s="305"/>
      <c r="H278" s="304"/>
      <c r="I278" s="304"/>
      <c r="J278" s="305"/>
      <c r="K278" s="304"/>
      <c r="L278" s="304"/>
      <c r="M278" s="305"/>
      <c r="N278" s="304"/>
      <c r="O278" s="304"/>
      <c r="P278" s="305"/>
      <c r="Q278" s="304"/>
      <c r="R278" s="304"/>
      <c r="S278" s="305"/>
    </row>
    <row r="279" spans="2:19">
      <c r="B279" s="304"/>
      <c r="C279" s="305"/>
      <c r="D279" s="304"/>
      <c r="E279" s="304"/>
      <c r="F279" s="304"/>
      <c r="G279" s="305"/>
      <c r="H279" s="304"/>
      <c r="I279" s="304"/>
      <c r="J279" s="305"/>
      <c r="K279" s="304"/>
      <c r="L279" s="304"/>
      <c r="M279" s="305"/>
      <c r="N279" s="304"/>
      <c r="O279" s="304"/>
      <c r="P279" s="305"/>
      <c r="Q279" s="304"/>
      <c r="R279" s="304"/>
      <c r="S279" s="305"/>
    </row>
    <row r="280" spans="2:19">
      <c r="B280" s="304"/>
      <c r="C280" s="305"/>
      <c r="D280" s="304"/>
      <c r="E280" s="304"/>
      <c r="F280" s="304"/>
      <c r="G280" s="305"/>
      <c r="H280" s="304"/>
      <c r="I280" s="304"/>
      <c r="J280" s="305"/>
      <c r="K280" s="304"/>
      <c r="L280" s="304"/>
      <c r="M280" s="305"/>
      <c r="N280" s="304"/>
      <c r="O280" s="304"/>
      <c r="P280" s="305"/>
      <c r="Q280" s="304"/>
      <c r="R280" s="304"/>
      <c r="S280" s="305"/>
    </row>
    <row r="281" spans="2:19">
      <c r="B281" s="304"/>
      <c r="C281" s="305"/>
      <c r="D281" s="304"/>
      <c r="E281" s="304"/>
      <c r="F281" s="304"/>
      <c r="G281" s="305"/>
      <c r="H281" s="304"/>
      <c r="I281" s="304"/>
      <c r="J281" s="305"/>
      <c r="K281" s="304"/>
      <c r="L281" s="304"/>
      <c r="M281" s="305"/>
      <c r="N281" s="304"/>
      <c r="O281" s="304"/>
      <c r="P281" s="305"/>
      <c r="Q281" s="304"/>
      <c r="R281" s="304"/>
      <c r="S281" s="305"/>
    </row>
    <row r="282" spans="2:19">
      <c r="B282" s="304"/>
      <c r="C282" s="305"/>
      <c r="D282" s="304"/>
      <c r="E282" s="304"/>
      <c r="F282" s="304"/>
      <c r="G282" s="305"/>
      <c r="H282" s="304"/>
      <c r="I282" s="304"/>
      <c r="J282" s="305"/>
      <c r="K282" s="304"/>
      <c r="L282" s="304"/>
      <c r="M282" s="305"/>
      <c r="N282" s="304"/>
      <c r="O282" s="304"/>
      <c r="P282" s="305"/>
      <c r="Q282" s="304"/>
      <c r="R282" s="304"/>
      <c r="S282" s="305"/>
    </row>
    <row r="283" spans="2:19">
      <c r="B283" s="304"/>
      <c r="C283" s="305"/>
      <c r="D283" s="304"/>
      <c r="E283" s="304"/>
      <c r="F283" s="304"/>
      <c r="G283" s="305"/>
      <c r="H283" s="304"/>
      <c r="I283" s="304"/>
      <c r="J283" s="305"/>
      <c r="K283" s="304"/>
      <c r="L283" s="304"/>
      <c r="M283" s="305"/>
      <c r="N283" s="304"/>
      <c r="O283" s="304"/>
      <c r="P283" s="305"/>
      <c r="Q283" s="304"/>
      <c r="R283" s="304"/>
      <c r="S283" s="305"/>
    </row>
    <row r="284" spans="2:19">
      <c r="B284" s="304"/>
      <c r="C284" s="305"/>
      <c r="D284" s="304"/>
      <c r="E284" s="304"/>
      <c r="F284" s="304"/>
      <c r="G284" s="305"/>
      <c r="H284" s="304"/>
      <c r="I284" s="304"/>
      <c r="J284" s="305"/>
      <c r="K284" s="304"/>
      <c r="L284" s="304"/>
      <c r="M284" s="305"/>
      <c r="N284" s="304"/>
      <c r="O284" s="304"/>
      <c r="P284" s="305"/>
      <c r="Q284" s="304"/>
      <c r="R284" s="304"/>
      <c r="S284" s="305"/>
    </row>
    <row r="285" spans="2:19">
      <c r="B285" s="304"/>
      <c r="C285" s="305"/>
      <c r="D285" s="304"/>
      <c r="E285" s="304"/>
      <c r="F285" s="304"/>
      <c r="G285" s="305"/>
      <c r="H285" s="304"/>
      <c r="I285" s="304"/>
      <c r="J285" s="305"/>
      <c r="K285" s="304"/>
      <c r="L285" s="304"/>
      <c r="M285" s="305"/>
      <c r="N285" s="304"/>
      <c r="O285" s="304"/>
      <c r="P285" s="305"/>
      <c r="Q285" s="304"/>
      <c r="R285" s="304"/>
      <c r="S285" s="305"/>
    </row>
    <row r="286" spans="2:19">
      <c r="B286" s="304"/>
      <c r="C286" s="305"/>
      <c r="D286" s="304"/>
      <c r="E286" s="304"/>
      <c r="F286" s="304"/>
      <c r="G286" s="305"/>
      <c r="H286" s="304"/>
      <c r="I286" s="304"/>
      <c r="J286" s="305"/>
      <c r="K286" s="304"/>
      <c r="L286" s="304"/>
      <c r="M286" s="305"/>
      <c r="N286" s="304"/>
      <c r="O286" s="304"/>
      <c r="P286" s="305"/>
      <c r="Q286" s="304"/>
      <c r="R286" s="304"/>
      <c r="S286" s="305"/>
    </row>
    <row r="287" spans="2:19">
      <c r="B287" s="304"/>
      <c r="C287" s="305"/>
      <c r="D287" s="304"/>
      <c r="E287" s="304"/>
      <c r="F287" s="304"/>
      <c r="G287" s="305"/>
      <c r="H287" s="304"/>
      <c r="I287" s="304"/>
      <c r="J287" s="305"/>
      <c r="K287" s="304"/>
      <c r="L287" s="304"/>
      <c r="M287" s="305"/>
      <c r="N287" s="304"/>
      <c r="O287" s="304"/>
      <c r="P287" s="305"/>
      <c r="Q287" s="304"/>
      <c r="R287" s="304"/>
      <c r="S287" s="305"/>
    </row>
    <row r="288" spans="2:19">
      <c r="B288" s="304"/>
      <c r="C288" s="305"/>
      <c r="D288" s="304"/>
      <c r="E288" s="304"/>
      <c r="F288" s="304"/>
      <c r="G288" s="305"/>
      <c r="H288" s="304"/>
      <c r="I288" s="304"/>
      <c r="J288" s="305"/>
      <c r="K288" s="304"/>
      <c r="L288" s="304"/>
      <c r="M288" s="305"/>
      <c r="N288" s="304"/>
      <c r="O288" s="304"/>
      <c r="P288" s="305"/>
      <c r="Q288" s="304"/>
      <c r="R288" s="304"/>
      <c r="S288" s="305"/>
    </row>
    <row r="289" spans="2:19">
      <c r="B289" s="304"/>
      <c r="C289" s="305"/>
      <c r="D289" s="304"/>
      <c r="E289" s="304"/>
      <c r="F289" s="304"/>
      <c r="G289" s="305"/>
      <c r="H289" s="304"/>
      <c r="I289" s="304"/>
      <c r="J289" s="305"/>
      <c r="K289" s="304"/>
      <c r="L289" s="304"/>
      <c r="M289" s="305"/>
      <c r="N289" s="304"/>
      <c r="O289" s="304"/>
      <c r="P289" s="305"/>
      <c r="Q289" s="304"/>
      <c r="R289" s="304"/>
      <c r="S289" s="305"/>
    </row>
    <row r="290" spans="2:19">
      <c r="B290" s="304"/>
      <c r="C290" s="305"/>
      <c r="D290" s="304"/>
      <c r="E290" s="304"/>
      <c r="F290" s="304"/>
      <c r="G290" s="305"/>
      <c r="H290" s="304"/>
      <c r="I290" s="304"/>
      <c r="J290" s="305"/>
      <c r="K290" s="304"/>
      <c r="L290" s="304"/>
      <c r="M290" s="305"/>
      <c r="N290" s="304"/>
      <c r="O290" s="304"/>
      <c r="P290" s="305"/>
      <c r="Q290" s="304"/>
      <c r="R290" s="304"/>
      <c r="S290" s="305"/>
    </row>
    <row r="291" spans="2:19">
      <c r="B291" s="304"/>
      <c r="C291" s="305"/>
      <c r="D291" s="304"/>
      <c r="E291" s="304"/>
      <c r="F291" s="304"/>
      <c r="G291" s="305"/>
      <c r="H291" s="304"/>
      <c r="I291" s="304"/>
      <c r="J291" s="305"/>
      <c r="K291" s="304"/>
      <c r="L291" s="304"/>
      <c r="M291" s="305"/>
      <c r="N291" s="304"/>
      <c r="O291" s="304"/>
      <c r="P291" s="305"/>
      <c r="Q291" s="304"/>
      <c r="R291" s="304"/>
      <c r="S291" s="305"/>
    </row>
    <row r="292" spans="2:19">
      <c r="B292" s="304"/>
      <c r="C292" s="305"/>
      <c r="D292" s="304"/>
      <c r="E292" s="304"/>
      <c r="F292" s="304"/>
      <c r="G292" s="305"/>
      <c r="H292" s="304"/>
      <c r="I292" s="304"/>
      <c r="J292" s="305"/>
      <c r="K292" s="304"/>
      <c r="L292" s="304"/>
      <c r="M292" s="305"/>
      <c r="N292" s="304"/>
      <c r="O292" s="304"/>
      <c r="P292" s="305"/>
      <c r="Q292" s="304"/>
      <c r="R292" s="304"/>
      <c r="S292" s="305"/>
    </row>
    <row r="293" spans="2:19">
      <c r="B293" s="304"/>
      <c r="C293" s="305"/>
      <c r="D293" s="304"/>
      <c r="E293" s="304"/>
      <c r="F293" s="304"/>
      <c r="G293" s="305"/>
      <c r="H293" s="304"/>
      <c r="I293" s="304"/>
      <c r="J293" s="305"/>
      <c r="K293" s="304"/>
      <c r="L293" s="304"/>
      <c r="M293" s="305"/>
      <c r="N293" s="304"/>
      <c r="O293" s="304"/>
      <c r="P293" s="305"/>
      <c r="Q293" s="304"/>
      <c r="R293" s="304"/>
      <c r="S293" s="305"/>
    </row>
    <row r="294" spans="2:19">
      <c r="B294" s="304"/>
      <c r="C294" s="305"/>
      <c r="D294" s="304"/>
      <c r="E294" s="304"/>
      <c r="F294" s="304"/>
      <c r="G294" s="305"/>
      <c r="H294" s="304"/>
      <c r="I294" s="304"/>
      <c r="J294" s="305"/>
      <c r="K294" s="304"/>
      <c r="L294" s="304"/>
      <c r="M294" s="305"/>
      <c r="N294" s="304"/>
      <c r="O294" s="304"/>
      <c r="P294" s="305"/>
      <c r="Q294" s="304"/>
      <c r="R294" s="304"/>
      <c r="S294" s="305"/>
    </row>
    <row r="295" spans="2:19">
      <c r="B295" s="304"/>
      <c r="C295" s="305"/>
      <c r="D295" s="304"/>
      <c r="E295" s="304"/>
      <c r="F295" s="304"/>
      <c r="G295" s="305"/>
      <c r="H295" s="304"/>
      <c r="I295" s="304"/>
      <c r="J295" s="305"/>
      <c r="K295" s="304"/>
      <c r="L295" s="304"/>
      <c r="M295" s="305"/>
      <c r="N295" s="304"/>
      <c r="O295" s="304"/>
      <c r="P295" s="305"/>
      <c r="Q295" s="304"/>
      <c r="R295" s="304"/>
      <c r="S295" s="305"/>
    </row>
    <row r="296" spans="2:19">
      <c r="B296" s="304"/>
      <c r="C296" s="305"/>
      <c r="D296" s="304"/>
      <c r="E296" s="304"/>
      <c r="F296" s="304"/>
      <c r="G296" s="305"/>
      <c r="H296" s="304"/>
      <c r="I296" s="304"/>
      <c r="J296" s="305"/>
      <c r="K296" s="304"/>
      <c r="L296" s="304"/>
      <c r="M296" s="305"/>
      <c r="N296" s="304"/>
      <c r="O296" s="304"/>
      <c r="P296" s="305"/>
      <c r="Q296" s="304"/>
      <c r="R296" s="304"/>
      <c r="S296" s="305"/>
    </row>
    <row r="297" spans="2:19">
      <c r="B297" s="304"/>
      <c r="C297" s="305"/>
      <c r="D297" s="304"/>
      <c r="E297" s="304"/>
      <c r="F297" s="304"/>
      <c r="G297" s="305"/>
      <c r="H297" s="304"/>
      <c r="I297" s="304"/>
      <c r="J297" s="305"/>
      <c r="K297" s="304"/>
      <c r="L297" s="304"/>
      <c r="M297" s="305"/>
      <c r="N297" s="304"/>
      <c r="O297" s="304"/>
      <c r="P297" s="305"/>
      <c r="Q297" s="304"/>
      <c r="R297" s="304"/>
      <c r="S297" s="305"/>
    </row>
    <row r="298" spans="2:19">
      <c r="B298" s="304"/>
      <c r="C298" s="305"/>
      <c r="D298" s="304"/>
      <c r="E298" s="304"/>
      <c r="F298" s="304"/>
      <c r="G298" s="305"/>
      <c r="H298" s="304"/>
      <c r="I298" s="304"/>
      <c r="J298" s="305"/>
      <c r="K298" s="304"/>
      <c r="L298" s="304"/>
      <c r="M298" s="305"/>
      <c r="N298" s="304"/>
      <c r="O298" s="304"/>
      <c r="P298" s="305"/>
      <c r="Q298" s="304"/>
      <c r="R298" s="304"/>
      <c r="S298" s="305"/>
    </row>
    <row r="299" spans="2:19">
      <c r="B299" s="304"/>
      <c r="C299" s="305"/>
      <c r="D299" s="304"/>
      <c r="E299" s="304"/>
      <c r="F299" s="304"/>
      <c r="G299" s="305"/>
      <c r="H299" s="304"/>
      <c r="I299" s="304"/>
      <c r="J299" s="305"/>
      <c r="K299" s="304"/>
      <c r="L299" s="304"/>
      <c r="M299" s="305"/>
      <c r="N299" s="304"/>
      <c r="O299" s="304"/>
      <c r="P299" s="305"/>
      <c r="Q299" s="304"/>
      <c r="R299" s="304"/>
      <c r="S299" s="305"/>
    </row>
    <row r="300" spans="2:19">
      <c r="B300" s="304"/>
      <c r="C300" s="305"/>
      <c r="D300" s="304"/>
      <c r="E300" s="304"/>
      <c r="F300" s="304"/>
      <c r="G300" s="305"/>
      <c r="H300" s="304"/>
      <c r="I300" s="304"/>
      <c r="J300" s="305"/>
      <c r="K300" s="304"/>
      <c r="L300" s="304"/>
      <c r="M300" s="305"/>
      <c r="N300" s="304"/>
      <c r="O300" s="304"/>
      <c r="P300" s="305"/>
      <c r="Q300" s="304"/>
      <c r="R300" s="304"/>
      <c r="S300" s="305"/>
    </row>
    <row r="301" spans="2:19">
      <c r="B301" s="304"/>
      <c r="C301" s="305"/>
      <c r="D301" s="304"/>
      <c r="E301" s="304"/>
      <c r="F301" s="304"/>
      <c r="G301" s="305"/>
      <c r="H301" s="304"/>
      <c r="I301" s="304"/>
      <c r="J301" s="305"/>
      <c r="K301" s="304"/>
      <c r="L301" s="304"/>
      <c r="M301" s="305"/>
      <c r="N301" s="304"/>
      <c r="O301" s="304"/>
      <c r="P301" s="305"/>
      <c r="Q301" s="304"/>
      <c r="R301" s="304"/>
      <c r="S301" s="305"/>
    </row>
    <row r="302" spans="2:19">
      <c r="B302" s="304"/>
      <c r="C302" s="305"/>
      <c r="D302" s="304"/>
      <c r="E302" s="304"/>
      <c r="F302" s="304"/>
      <c r="G302" s="305"/>
      <c r="H302" s="304"/>
      <c r="I302" s="304"/>
      <c r="J302" s="305"/>
      <c r="K302" s="304"/>
      <c r="L302" s="304"/>
      <c r="M302" s="305"/>
      <c r="N302" s="304"/>
      <c r="O302" s="304"/>
      <c r="P302" s="305"/>
      <c r="Q302" s="304"/>
      <c r="R302" s="304"/>
      <c r="S302" s="305"/>
    </row>
    <row r="303" spans="2:19">
      <c r="B303" s="304"/>
      <c r="C303" s="305"/>
      <c r="D303" s="304"/>
      <c r="E303" s="304"/>
      <c r="F303" s="304"/>
      <c r="G303" s="305"/>
      <c r="H303" s="304"/>
      <c r="I303" s="304"/>
      <c r="J303" s="305"/>
      <c r="K303" s="304"/>
      <c r="L303" s="304"/>
      <c r="M303" s="305"/>
      <c r="N303" s="304"/>
      <c r="O303" s="304"/>
      <c r="P303" s="305"/>
      <c r="Q303" s="304"/>
      <c r="R303" s="304"/>
      <c r="S303" s="305"/>
    </row>
    <row r="304" spans="2:19">
      <c r="B304" s="304"/>
      <c r="C304" s="305"/>
      <c r="D304" s="304"/>
      <c r="E304" s="304"/>
      <c r="F304" s="304"/>
      <c r="G304" s="305"/>
      <c r="H304" s="304"/>
      <c r="I304" s="304"/>
      <c r="J304" s="305"/>
      <c r="K304" s="304"/>
      <c r="L304" s="304"/>
      <c r="M304" s="305"/>
      <c r="N304" s="304"/>
      <c r="O304" s="304"/>
      <c r="P304" s="305"/>
      <c r="Q304" s="304"/>
      <c r="R304" s="304"/>
      <c r="S304" s="305"/>
    </row>
    <row r="305" spans="2:19">
      <c r="B305" s="304"/>
      <c r="C305" s="305"/>
      <c r="D305" s="304"/>
      <c r="E305" s="304"/>
      <c r="F305" s="304"/>
      <c r="G305" s="305"/>
      <c r="H305" s="304"/>
      <c r="I305" s="304"/>
      <c r="J305" s="305"/>
      <c r="K305" s="304"/>
      <c r="L305" s="304"/>
      <c r="M305" s="305"/>
      <c r="N305" s="304"/>
      <c r="O305" s="304"/>
      <c r="P305" s="305"/>
      <c r="Q305" s="304"/>
      <c r="R305" s="304"/>
      <c r="S305" s="305"/>
    </row>
    <row r="306" spans="2:19">
      <c r="B306" s="304"/>
      <c r="C306" s="305"/>
      <c r="D306" s="304"/>
      <c r="E306" s="304"/>
      <c r="F306" s="304"/>
      <c r="G306" s="305"/>
      <c r="H306" s="304"/>
      <c r="I306" s="304"/>
      <c r="J306" s="305"/>
      <c r="K306" s="304"/>
      <c r="L306" s="304"/>
      <c r="M306" s="305"/>
      <c r="N306" s="304"/>
      <c r="O306" s="304"/>
      <c r="P306" s="305"/>
      <c r="Q306" s="304"/>
      <c r="R306" s="304"/>
      <c r="S306" s="305"/>
    </row>
    <row r="307" spans="2:19">
      <c r="B307" s="304"/>
      <c r="C307" s="305"/>
      <c r="D307" s="304"/>
      <c r="E307" s="304"/>
      <c r="F307" s="304"/>
      <c r="G307" s="305"/>
      <c r="H307" s="304"/>
      <c r="I307" s="304"/>
      <c r="J307" s="305"/>
      <c r="K307" s="304"/>
      <c r="L307" s="304"/>
      <c r="M307" s="305"/>
      <c r="N307" s="304"/>
      <c r="O307" s="304"/>
      <c r="P307" s="305"/>
      <c r="Q307" s="304"/>
      <c r="R307" s="304"/>
      <c r="S307" s="305"/>
    </row>
    <row r="308" spans="2:19">
      <c r="B308" s="304"/>
      <c r="C308" s="305"/>
      <c r="D308" s="304"/>
      <c r="E308" s="304"/>
      <c r="F308" s="304"/>
      <c r="G308" s="305"/>
      <c r="H308" s="304"/>
      <c r="I308" s="304"/>
      <c r="J308" s="305"/>
      <c r="K308" s="304"/>
      <c r="L308" s="304"/>
      <c r="M308" s="305"/>
      <c r="N308" s="304"/>
      <c r="O308" s="304"/>
      <c r="P308" s="305"/>
      <c r="Q308" s="304"/>
      <c r="R308" s="304"/>
      <c r="S308" s="305"/>
    </row>
    <row r="309" spans="2:19">
      <c r="B309" s="304"/>
      <c r="C309" s="305"/>
      <c r="D309" s="304"/>
      <c r="E309" s="304"/>
      <c r="F309" s="304"/>
      <c r="G309" s="305"/>
      <c r="H309" s="304"/>
      <c r="I309" s="304"/>
      <c r="J309" s="305"/>
      <c r="K309" s="304"/>
      <c r="L309" s="304"/>
      <c r="M309" s="305"/>
      <c r="N309" s="304"/>
      <c r="O309" s="304"/>
      <c r="P309" s="305"/>
      <c r="Q309" s="304"/>
      <c r="R309" s="304"/>
      <c r="S309" s="305"/>
    </row>
    <row r="310" spans="2:19">
      <c r="B310" s="304"/>
      <c r="C310" s="305"/>
      <c r="D310" s="304"/>
      <c r="E310" s="304"/>
      <c r="F310" s="304"/>
      <c r="G310" s="305"/>
      <c r="H310" s="304"/>
      <c r="I310" s="304"/>
      <c r="J310" s="305"/>
      <c r="K310" s="304"/>
      <c r="L310" s="304"/>
      <c r="M310" s="305"/>
      <c r="N310" s="304"/>
      <c r="O310" s="304"/>
      <c r="P310" s="305"/>
      <c r="Q310" s="304"/>
      <c r="R310" s="304"/>
      <c r="S310" s="305"/>
    </row>
    <row r="311" spans="2:19">
      <c r="B311" s="304"/>
      <c r="C311" s="305"/>
      <c r="D311" s="304"/>
      <c r="E311" s="304"/>
      <c r="F311" s="304"/>
      <c r="G311" s="305"/>
      <c r="H311" s="304"/>
      <c r="I311" s="304"/>
      <c r="J311" s="305"/>
      <c r="K311" s="304"/>
      <c r="L311" s="304"/>
      <c r="M311" s="305"/>
      <c r="N311" s="304"/>
      <c r="O311" s="304"/>
      <c r="P311" s="305"/>
      <c r="Q311" s="304"/>
      <c r="R311" s="304"/>
      <c r="S311" s="305"/>
    </row>
    <row r="312" spans="2:19">
      <c r="B312" s="304"/>
      <c r="C312" s="305"/>
      <c r="D312" s="304"/>
      <c r="E312" s="304"/>
      <c r="F312" s="304"/>
      <c r="G312" s="305"/>
      <c r="H312" s="304"/>
      <c r="I312" s="304"/>
      <c r="J312" s="305"/>
      <c r="K312" s="304"/>
      <c r="L312" s="304"/>
      <c r="M312" s="305"/>
      <c r="N312" s="304"/>
      <c r="O312" s="304"/>
      <c r="P312" s="305"/>
      <c r="Q312" s="304"/>
      <c r="R312" s="304"/>
      <c r="S312" s="305"/>
    </row>
    <row r="313" spans="2:19">
      <c r="B313" s="304"/>
      <c r="C313" s="305"/>
      <c r="D313" s="304"/>
      <c r="E313" s="304"/>
      <c r="F313" s="304"/>
      <c r="G313" s="305"/>
      <c r="H313" s="304"/>
      <c r="I313" s="304"/>
      <c r="J313" s="305"/>
      <c r="K313" s="304"/>
      <c r="L313" s="304"/>
      <c r="M313" s="305"/>
      <c r="N313" s="304"/>
      <c r="O313" s="304"/>
      <c r="P313" s="305"/>
      <c r="Q313" s="304"/>
      <c r="R313" s="304"/>
      <c r="S313" s="305"/>
    </row>
    <row r="314" spans="2:19">
      <c r="B314" s="304"/>
      <c r="C314" s="305"/>
      <c r="D314" s="304"/>
      <c r="E314" s="304"/>
      <c r="F314" s="304"/>
      <c r="G314" s="305"/>
      <c r="H314" s="304"/>
      <c r="I314" s="304"/>
      <c r="J314" s="305"/>
      <c r="K314" s="304"/>
      <c r="L314" s="304"/>
      <c r="M314" s="305"/>
      <c r="N314" s="304"/>
      <c r="O314" s="304"/>
      <c r="P314" s="305"/>
      <c r="Q314" s="304"/>
      <c r="R314" s="304"/>
      <c r="S314" s="305"/>
    </row>
    <row r="315" spans="2:19">
      <c r="B315" s="304"/>
      <c r="C315" s="305"/>
      <c r="D315" s="304"/>
      <c r="E315" s="304"/>
      <c r="F315" s="304"/>
      <c r="G315" s="305"/>
      <c r="H315" s="304"/>
      <c r="I315" s="304"/>
      <c r="J315" s="305"/>
      <c r="K315" s="304"/>
      <c r="L315" s="304"/>
      <c r="M315" s="305"/>
      <c r="N315" s="304"/>
      <c r="O315" s="304"/>
      <c r="P315" s="305"/>
      <c r="Q315" s="304"/>
      <c r="R315" s="304"/>
      <c r="S315" s="305"/>
    </row>
    <row r="316" spans="2:19">
      <c r="B316" s="304"/>
      <c r="C316" s="305"/>
      <c r="D316" s="304"/>
      <c r="E316" s="304"/>
      <c r="F316" s="304"/>
      <c r="G316" s="305"/>
      <c r="H316" s="304"/>
      <c r="I316" s="304"/>
      <c r="J316" s="305"/>
      <c r="K316" s="304"/>
      <c r="L316" s="304"/>
      <c r="M316" s="305"/>
      <c r="N316" s="304"/>
      <c r="O316" s="304"/>
      <c r="P316" s="305"/>
      <c r="Q316" s="304"/>
      <c r="R316" s="304"/>
      <c r="S316" s="305"/>
    </row>
    <row r="317" spans="2:19">
      <c r="B317" s="304"/>
      <c r="C317" s="305"/>
      <c r="D317" s="304"/>
      <c r="E317" s="304"/>
      <c r="F317" s="304"/>
      <c r="G317" s="305"/>
      <c r="H317" s="304"/>
      <c r="I317" s="304"/>
      <c r="J317" s="305"/>
      <c r="K317" s="304"/>
      <c r="L317" s="304"/>
      <c r="M317" s="305"/>
      <c r="N317" s="304"/>
      <c r="O317" s="304"/>
      <c r="P317" s="305"/>
      <c r="Q317" s="304"/>
      <c r="R317" s="304"/>
      <c r="S317" s="305"/>
    </row>
  </sheetData>
  <mergeCells count="33">
    <mergeCell ref="C91:S91"/>
    <mergeCell ref="E59:G59"/>
    <mergeCell ref="E60:G60"/>
    <mergeCell ref="C61:D63"/>
    <mergeCell ref="E61:G61"/>
    <mergeCell ref="N61:P61"/>
    <mergeCell ref="K60:M60"/>
    <mergeCell ref="K61:M61"/>
    <mergeCell ref="H61:J61"/>
    <mergeCell ref="N60:P60"/>
    <mergeCell ref="H59:J59"/>
    <mergeCell ref="H60:J60"/>
    <mergeCell ref="B2:F2"/>
    <mergeCell ref="Q59:S59"/>
    <mergeCell ref="Q60:S60"/>
    <mergeCell ref="Q61:S61"/>
    <mergeCell ref="C31:D33"/>
    <mergeCell ref="E31:G31"/>
    <mergeCell ref="N8:P8"/>
    <mergeCell ref="N9:P9"/>
    <mergeCell ref="K8:M8"/>
    <mergeCell ref="K9:M9"/>
    <mergeCell ref="H8:J8"/>
    <mergeCell ref="H9:J9"/>
    <mergeCell ref="E7:S7"/>
    <mergeCell ref="E29:G29"/>
    <mergeCell ref="E30:G30"/>
    <mergeCell ref="Q8:S8"/>
    <mergeCell ref="E8:G8"/>
    <mergeCell ref="E9:G9"/>
    <mergeCell ref="N59:P59"/>
    <mergeCell ref="K59:M59"/>
    <mergeCell ref="Q9:S9"/>
  </mergeCells>
  <pageMargins left="0.7" right="0.7" top="0.75" bottom="0.75" header="0.3" footer="0.3"/>
  <pageSetup paperSize="17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60"/>
  <sheetViews>
    <sheetView showGridLines="0" view="pageBreakPreview" zoomScale="60" zoomScaleNormal="75" workbookViewId="0">
      <selection activeCell="K11" sqref="K11"/>
    </sheetView>
  </sheetViews>
  <sheetFormatPr defaultColWidth="0" defaultRowHeight="12.75" customHeight="1" zeroHeight="1"/>
  <cols>
    <col min="1" max="14" width="10.6640625" style="111" customWidth="1"/>
    <col min="15" max="16384" width="9.33203125" style="111" hidden="1"/>
  </cols>
  <sheetData>
    <row r="1" spans="1:13" ht="12.75" customHeight="1">
      <c r="M1" s="392" t="str">
        <f>'1. Cover'!M1</f>
        <v>Updated: 2020-03-12</v>
      </c>
    </row>
    <row r="2" spans="1:13" ht="12.75" customHeight="1">
      <c r="M2" s="392" t="str">
        <f>'1. Cover'!M2</f>
        <v>EB-2020-0290</v>
      </c>
    </row>
    <row r="3" spans="1:13" ht="12.75" customHeight="1">
      <c r="M3" s="392" t="str">
        <f>'1. Cover'!M3</f>
        <v>Exhibit I1-1-1</v>
      </c>
    </row>
    <row r="4" spans="1:13" ht="12.75" customHeight="1">
      <c r="M4" s="392" t="str">
        <f>'1. Cover'!M4</f>
        <v>Attachment 1</v>
      </c>
    </row>
    <row r="5" spans="1:13" s="109" customFormat="1" ht="7.2" customHeight="1">
      <c r="A5" s="409" t="s">
        <v>5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2"/>
    </row>
    <row r="6" spans="1:13" s="109" customFormat="1" ht="23.1" customHeight="1">
      <c r="A6" s="110"/>
      <c r="B6" s="510" t="s">
        <v>4</v>
      </c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1"/>
    </row>
    <row r="7" spans="1:13" s="109" customFormat="1" ht="23.1" customHeight="1">
      <c r="A7" s="120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2"/>
    </row>
    <row r="8" spans="1:13" s="109" customFormat="1" ht="23.1" customHeight="1">
      <c r="A8" s="120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2"/>
    </row>
    <row r="9" spans="1:13" s="109" customFormat="1" ht="23.1" customHeight="1">
      <c r="A9" s="110"/>
      <c r="B9" s="510" t="s">
        <v>6</v>
      </c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1"/>
    </row>
    <row r="10" spans="1:13" s="109" customFormat="1" ht="23.1" customHeight="1">
      <c r="A10" s="120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2"/>
    </row>
    <row r="11" spans="1:13" s="109" customFormat="1" ht="23.1" customHeight="1">
      <c r="A11" s="120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</row>
    <row r="12" spans="1:13" s="109" customFormat="1" ht="23.1" customHeight="1">
      <c r="A12" s="110"/>
      <c r="B12" s="512" t="s">
        <v>7</v>
      </c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3"/>
    </row>
    <row r="13" spans="1:13" s="109" customFormat="1" ht="23.1" customHeight="1">
      <c r="A13" s="110"/>
      <c r="B13" s="123" t="s">
        <v>8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2"/>
    </row>
    <row r="14" spans="1:13" s="109" customFormat="1" ht="23.1" customHeight="1">
      <c r="A14" s="110"/>
      <c r="B14" s="123" t="s">
        <v>9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2"/>
    </row>
    <row r="15" spans="1:13" s="109" customFormat="1" ht="23.1" customHeight="1">
      <c r="A15" s="110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2"/>
    </row>
    <row r="16" spans="1:13" s="109" customFormat="1" ht="23.1" customHeight="1">
      <c r="A16" s="110"/>
      <c r="B16" s="124">
        <v>1</v>
      </c>
      <c r="C16" s="107" t="s">
        <v>10</v>
      </c>
      <c r="D16" s="124"/>
      <c r="E16" s="124"/>
      <c r="F16" s="124"/>
      <c r="G16" s="124"/>
      <c r="H16" s="124"/>
      <c r="I16" s="124"/>
      <c r="J16" s="111"/>
      <c r="K16" s="111"/>
      <c r="L16" s="111"/>
      <c r="M16" s="112"/>
    </row>
    <row r="17" spans="1:13" s="109" customFormat="1" ht="23.1" customHeight="1">
      <c r="A17" s="110"/>
      <c r="B17" s="125"/>
      <c r="C17" s="124"/>
      <c r="D17" s="124"/>
      <c r="E17" s="124"/>
      <c r="F17" s="124"/>
      <c r="G17" s="124"/>
      <c r="H17" s="124"/>
      <c r="I17" s="124"/>
      <c r="J17" s="111"/>
      <c r="K17" s="111"/>
      <c r="L17" s="111"/>
      <c r="M17" s="112"/>
    </row>
    <row r="18" spans="1:13" s="109" customFormat="1" ht="23.1" customHeight="1">
      <c r="A18" s="110"/>
      <c r="B18" s="124">
        <v>2</v>
      </c>
      <c r="C18" s="107" t="s">
        <v>7</v>
      </c>
      <c r="D18" s="124"/>
      <c r="E18" s="124"/>
      <c r="F18" s="124"/>
      <c r="G18" s="124"/>
      <c r="H18" s="124"/>
      <c r="I18" s="124"/>
      <c r="J18" s="111"/>
      <c r="K18" s="111"/>
      <c r="L18" s="111"/>
      <c r="M18" s="112"/>
    </row>
    <row r="19" spans="1:13" s="109" customFormat="1" ht="23.1" customHeight="1">
      <c r="A19" s="110"/>
      <c r="B19" s="125"/>
      <c r="C19" s="124"/>
      <c r="D19" s="124"/>
      <c r="E19" s="124"/>
      <c r="F19" s="124"/>
      <c r="G19" s="124"/>
      <c r="H19" s="124"/>
      <c r="I19" s="124"/>
      <c r="J19" s="111"/>
      <c r="K19" s="111"/>
      <c r="L19" s="111"/>
      <c r="M19" s="112"/>
    </row>
    <row r="20" spans="1:13" s="109" customFormat="1" ht="23.1" customHeight="1">
      <c r="A20" s="110"/>
      <c r="B20" s="124">
        <v>3</v>
      </c>
      <c r="C20" s="107" t="s">
        <v>11</v>
      </c>
      <c r="D20" s="124"/>
      <c r="E20" s="124"/>
      <c r="F20" s="124"/>
      <c r="G20" s="124"/>
      <c r="H20" s="124"/>
      <c r="I20" s="124"/>
      <c r="J20" s="111"/>
      <c r="K20" s="111"/>
      <c r="L20" s="111"/>
      <c r="M20" s="112"/>
    </row>
    <row r="21" spans="1:13" s="109" customFormat="1" ht="23.1" customHeight="1">
      <c r="A21" s="110"/>
      <c r="B21" s="124"/>
      <c r="C21" s="124"/>
      <c r="D21" s="124"/>
      <c r="E21" s="124"/>
      <c r="F21" s="124"/>
      <c r="G21" s="124"/>
      <c r="H21" s="124"/>
      <c r="I21" s="124"/>
      <c r="J21" s="111"/>
      <c r="K21" s="111"/>
      <c r="L21" s="111"/>
      <c r="M21" s="112"/>
    </row>
    <row r="22" spans="1:13" s="109" customFormat="1" ht="23.1" customHeight="1">
      <c r="A22" s="110"/>
      <c r="B22" s="124">
        <v>4</v>
      </c>
      <c r="C22" s="107" t="s">
        <v>12</v>
      </c>
      <c r="D22" s="124"/>
      <c r="E22" s="124"/>
      <c r="F22" s="124"/>
      <c r="G22" s="124"/>
      <c r="H22" s="124"/>
      <c r="I22" s="124"/>
      <c r="J22" s="111"/>
      <c r="K22" s="111"/>
      <c r="L22" s="111"/>
      <c r="M22" s="112"/>
    </row>
    <row r="23" spans="1:13" s="109" customFormat="1" ht="23.1" customHeight="1">
      <c r="A23" s="110"/>
      <c r="B23" s="124"/>
      <c r="C23" s="124"/>
      <c r="D23" s="124"/>
      <c r="E23" s="124"/>
      <c r="F23" s="124"/>
      <c r="G23" s="124"/>
      <c r="H23" s="124"/>
      <c r="I23" s="124"/>
      <c r="J23" s="111"/>
      <c r="K23" s="111"/>
      <c r="L23" s="111"/>
      <c r="M23" s="112"/>
    </row>
    <row r="24" spans="1:13" s="109" customFormat="1" ht="23.1" customHeight="1">
      <c r="A24" s="110"/>
      <c r="B24" s="124">
        <v>5</v>
      </c>
      <c r="C24" s="107" t="s">
        <v>13</v>
      </c>
      <c r="D24" s="124"/>
      <c r="E24" s="124"/>
      <c r="F24" s="124"/>
      <c r="G24" s="124"/>
      <c r="H24" s="124"/>
      <c r="I24" s="124"/>
      <c r="J24" s="111"/>
      <c r="K24" s="111"/>
      <c r="L24" s="111"/>
      <c r="M24" s="112"/>
    </row>
    <row r="25" spans="1:13" s="109" customFormat="1" ht="23.1" customHeight="1">
      <c r="A25" s="110"/>
      <c r="B25" s="124"/>
      <c r="C25" s="124"/>
      <c r="D25" s="124"/>
      <c r="E25" s="124"/>
      <c r="F25" s="124"/>
      <c r="G25" s="124"/>
      <c r="H25" s="124"/>
      <c r="I25" s="124"/>
      <c r="J25" s="111"/>
      <c r="K25" s="111"/>
      <c r="L25" s="111"/>
      <c r="M25" s="112"/>
    </row>
    <row r="26" spans="1:13" s="109" customFormat="1" ht="23.1" customHeight="1">
      <c r="A26" s="110"/>
      <c r="B26" s="124">
        <v>6</v>
      </c>
      <c r="C26" s="107" t="s">
        <v>14</v>
      </c>
      <c r="D26" s="124"/>
      <c r="E26" s="124"/>
      <c r="F26" s="124"/>
      <c r="G26" s="124"/>
      <c r="H26" s="124"/>
      <c r="I26" s="124"/>
      <c r="J26" s="111"/>
      <c r="K26" s="111"/>
      <c r="L26" s="111"/>
      <c r="M26" s="112"/>
    </row>
    <row r="27" spans="1:13" s="109" customFormat="1" ht="23.1" customHeight="1">
      <c r="A27" s="110"/>
      <c r="B27" s="124"/>
      <c r="C27" s="124"/>
      <c r="D27" s="124"/>
      <c r="E27" s="124"/>
      <c r="F27" s="124"/>
      <c r="G27" s="124"/>
      <c r="H27" s="124"/>
      <c r="I27" s="124"/>
      <c r="J27" s="111"/>
      <c r="K27" s="111"/>
      <c r="L27" s="111"/>
      <c r="M27" s="112"/>
    </row>
    <row r="28" spans="1:13" s="109" customFormat="1" ht="23.1" customHeight="1">
      <c r="A28" s="110"/>
      <c r="B28" s="124">
        <v>7</v>
      </c>
      <c r="C28" s="107" t="s">
        <v>15</v>
      </c>
      <c r="D28" s="124"/>
      <c r="E28" s="124"/>
      <c r="F28" s="124"/>
      <c r="G28" s="124"/>
      <c r="H28" s="124"/>
      <c r="I28" s="124"/>
      <c r="J28" s="111"/>
      <c r="K28" s="111"/>
      <c r="L28" s="111"/>
      <c r="M28" s="112"/>
    </row>
    <row r="29" spans="1:13" s="109" customFormat="1" ht="23.1" customHeight="1">
      <c r="A29" s="110"/>
      <c r="B29" s="124"/>
      <c r="C29" s="124"/>
      <c r="D29" s="124"/>
      <c r="E29" s="124"/>
      <c r="F29" s="124"/>
      <c r="G29" s="124"/>
      <c r="H29" s="124"/>
      <c r="I29" s="124"/>
      <c r="J29" s="111"/>
      <c r="K29" s="111"/>
      <c r="L29" s="111"/>
      <c r="M29" s="112"/>
    </row>
    <row r="30" spans="1:13" s="109" customFormat="1" ht="23.1" customHeight="1">
      <c r="A30" s="110"/>
      <c r="B30" s="124">
        <v>8</v>
      </c>
      <c r="C30" s="107" t="s">
        <v>16</v>
      </c>
      <c r="D30" s="124"/>
      <c r="E30" s="124"/>
      <c r="F30" s="124"/>
      <c r="G30" s="124"/>
      <c r="H30" s="124"/>
      <c r="I30" s="124"/>
      <c r="J30" s="111"/>
      <c r="K30" s="111"/>
      <c r="L30" s="111"/>
      <c r="M30" s="112"/>
    </row>
    <row r="31" spans="1:13" s="109" customFormat="1" ht="23.1" customHeight="1">
      <c r="A31" s="110"/>
      <c r="B31" s="124"/>
      <c r="C31" s="125"/>
      <c r="D31" s="126"/>
      <c r="E31" s="111"/>
      <c r="F31" s="111"/>
      <c r="G31" s="111"/>
      <c r="H31" s="111"/>
      <c r="I31" s="111"/>
      <c r="J31" s="111"/>
      <c r="K31" s="111"/>
      <c r="L31" s="111"/>
      <c r="M31" s="112"/>
    </row>
    <row r="32" spans="1:13" s="109" customFormat="1" ht="23.1" customHeight="1">
      <c r="A32" s="110"/>
      <c r="B32" s="124">
        <v>9</v>
      </c>
      <c r="C32" s="107" t="s">
        <v>17</v>
      </c>
      <c r="D32" s="126"/>
      <c r="E32" s="111"/>
      <c r="F32" s="111"/>
      <c r="G32" s="111"/>
      <c r="H32" s="111"/>
      <c r="I32" s="111"/>
      <c r="J32" s="111"/>
      <c r="K32" s="111"/>
      <c r="L32" s="111"/>
      <c r="M32" s="112"/>
    </row>
    <row r="33" spans="1:13" s="109" customFormat="1" ht="23.1" customHeight="1">
      <c r="A33" s="110"/>
      <c r="B33" s="124"/>
      <c r="C33" s="125"/>
      <c r="D33" s="126"/>
      <c r="E33" s="111"/>
      <c r="F33" s="111"/>
      <c r="G33" s="111"/>
      <c r="H33" s="111"/>
      <c r="I33" s="111"/>
      <c r="J33" s="111"/>
      <c r="K33" s="111"/>
      <c r="L33" s="111"/>
      <c r="M33" s="112"/>
    </row>
    <row r="34" spans="1:13" s="109" customFormat="1" ht="23.1" customHeight="1">
      <c r="A34" s="110"/>
      <c r="B34" s="124">
        <v>10</v>
      </c>
      <c r="C34" s="107" t="s">
        <v>18</v>
      </c>
      <c r="D34" s="126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1:13" s="109" customFormat="1" ht="23.1" customHeight="1">
      <c r="A35" s="110"/>
      <c r="B35" s="124"/>
      <c r="C35" s="107"/>
      <c r="D35" s="126"/>
      <c r="E35" s="111"/>
      <c r="F35" s="111"/>
      <c r="G35" s="111"/>
      <c r="H35" s="111"/>
      <c r="I35" s="111"/>
      <c r="J35" s="111"/>
      <c r="K35" s="111"/>
      <c r="L35" s="111"/>
      <c r="M35" s="112"/>
    </row>
    <row r="36" spans="1:13" s="109" customFormat="1" ht="23.1" customHeight="1">
      <c r="A36" s="110"/>
      <c r="B36" s="124">
        <v>11</v>
      </c>
      <c r="C36" s="107" t="s">
        <v>19</v>
      </c>
      <c r="D36" s="126"/>
      <c r="E36" s="111"/>
      <c r="F36" s="111"/>
      <c r="G36" s="111"/>
      <c r="H36" s="111"/>
      <c r="I36" s="111"/>
      <c r="J36" s="111"/>
      <c r="K36" s="111"/>
      <c r="L36" s="111"/>
      <c r="M36" s="112"/>
    </row>
    <row r="37" spans="1:13" s="109" customFormat="1" ht="23.1" customHeight="1">
      <c r="A37" s="117"/>
      <c r="B37" s="127"/>
      <c r="C37" s="108"/>
      <c r="D37" s="128"/>
      <c r="E37" s="118"/>
      <c r="F37" s="118"/>
      <c r="G37" s="118"/>
      <c r="H37" s="118"/>
      <c r="I37" s="118"/>
      <c r="J37" s="118"/>
      <c r="K37" s="118"/>
      <c r="L37" s="118"/>
      <c r="M37" s="119"/>
    </row>
    <row r="38" spans="1:13" ht="23.1" customHeight="1">
      <c r="B38" s="116"/>
    </row>
    <row r="39" spans="1:13" ht="23.1" hidden="1" customHeight="1">
      <c r="B39" s="129"/>
    </row>
    <row r="40" spans="1:13" ht="13.2" hidden="1"/>
    <row r="41" spans="1:13" ht="13.2" hidden="1"/>
    <row r="42" spans="1:13" ht="13.2" hidden="1"/>
    <row r="43" spans="1:13" ht="13.2" hidden="1"/>
    <row r="44" spans="1:13" ht="13.2" hidden="1"/>
    <row r="45" spans="1:13" ht="13.2" hidden="1"/>
    <row r="46" spans="1:13" ht="13.2" hidden="1"/>
    <row r="47" spans="1:13" ht="13.2" hidden="1"/>
    <row r="48" spans="1:13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60" ht="12.75" customHeight="1"/>
  </sheetData>
  <mergeCells count="3">
    <mergeCell ref="B6:M6"/>
    <mergeCell ref="B9:M9"/>
    <mergeCell ref="B12:M12"/>
  </mergeCells>
  <hyperlinks>
    <hyperlink ref="C16" location="'1. Cover'!A1" display="Cover Page"/>
    <hyperlink ref="C18" location="'2. TOC'!A1" display="Table of Contents"/>
    <hyperlink ref="C20" location="'3. Legend'!A1" display="Legend / Colour Scheme"/>
    <hyperlink ref="C22" location="'4. OEB_Adjustment_Input_Sheet'!A1" display="OEB Adjustment Input Sheet"/>
    <hyperlink ref="C24" location="'5. Rate_Base_&amp;_Cost_of_Capital'!A1" display="Rate Base and Cost of Capital"/>
    <hyperlink ref="C26" location="'6. Taxes'!A1" display="Regulatory Income Taxes"/>
    <hyperlink ref="C28" location="'7. Rev_Req'!A1" display="Revenue Requirement"/>
    <hyperlink ref="C30" location="'8. Revenue_Def_Suff'!A1" display="Revenue Requiremenmt Deficiency / Sufficiency"/>
    <hyperlink ref="C32" location="'9. Payment_Amounts'!A1" display="Requested Payment Amounts"/>
    <hyperlink ref="C34" location="'10. Deferral_Variance_&amp;_Riders'!A1" display="Recovery of Deferral and Variance Accounts and Riders"/>
    <hyperlink ref="C36" location="'11. Impact'!A1" display="'11. Impact'!A1"/>
  </hyperlinks>
  <pageMargins left="1" right="1" top="1" bottom="1" header="0.5" footer="0.5"/>
  <pageSetup paperSize="17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E52"/>
  <sheetViews>
    <sheetView showGridLines="0" view="pageBreakPreview" zoomScale="60" zoomScaleNormal="75" workbookViewId="0">
      <selection activeCell="L16" sqref="L16"/>
    </sheetView>
  </sheetViews>
  <sheetFormatPr defaultColWidth="0" defaultRowHeight="13.2" zeroHeight="1"/>
  <cols>
    <col min="1" max="14" width="10.6640625" style="24" customWidth="1"/>
    <col min="15" max="31" width="0" style="24" hidden="1" customWidth="1"/>
    <col min="32" max="16384" width="9.33203125" style="24" hidden="1"/>
  </cols>
  <sheetData>
    <row r="1" spans="1:13">
      <c r="M1" s="393" t="str">
        <f>'1. Cover'!M1</f>
        <v>Updated: 2020-03-12</v>
      </c>
    </row>
    <row r="2" spans="1:13">
      <c r="M2" s="393" t="str">
        <f>'1. Cover'!M2</f>
        <v>EB-2020-0290</v>
      </c>
    </row>
    <row r="3" spans="1:13">
      <c r="M3" s="393" t="str">
        <f>'1. Cover'!M3</f>
        <v>Exhibit I1-1-1</v>
      </c>
    </row>
    <row r="4" spans="1:13">
      <c r="M4" s="393" t="str">
        <f>'1. Cover'!M4</f>
        <v>Attachment 1</v>
      </c>
    </row>
    <row r="5" spans="1:13">
      <c r="A5" s="413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5"/>
    </row>
    <row r="6" spans="1:13" ht="24.6">
      <c r="A6" s="23"/>
      <c r="B6" s="516" t="s">
        <v>4</v>
      </c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7"/>
    </row>
    <row r="7" spans="1:13">
      <c r="A7" s="23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30"/>
    </row>
    <row r="8" spans="1:13">
      <c r="A8" s="23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30"/>
    </row>
    <row r="9" spans="1:13" ht="24.6">
      <c r="A9" s="23"/>
      <c r="B9" s="516" t="str">
        <f>'2. TOC'!B9:M9</f>
        <v>EB-2020-0290 Revenue Requirement Work Form</v>
      </c>
      <c r="C9" s="516"/>
      <c r="D9" s="516"/>
      <c r="E9" s="516"/>
      <c r="F9" s="516"/>
      <c r="G9" s="516"/>
      <c r="H9" s="516"/>
      <c r="I9" s="516"/>
      <c r="J9" s="516"/>
      <c r="K9" s="516"/>
      <c r="L9" s="516"/>
      <c r="M9" s="517"/>
    </row>
    <row r="10" spans="1:13">
      <c r="A10" s="23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30"/>
    </row>
    <row r="11" spans="1:13">
      <c r="A11" s="23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</row>
    <row r="12" spans="1:13" ht="24.6">
      <c r="A12" s="23"/>
      <c r="B12" s="518" t="s">
        <v>11</v>
      </c>
      <c r="C12" s="518"/>
      <c r="D12" s="518"/>
      <c r="E12" s="518"/>
      <c r="F12" s="518"/>
      <c r="G12" s="518"/>
      <c r="H12" s="518"/>
      <c r="I12" s="518"/>
      <c r="J12" s="518"/>
      <c r="K12" s="518"/>
      <c r="L12" s="518"/>
      <c r="M12" s="519"/>
    </row>
    <row r="13" spans="1:13" ht="24.6">
      <c r="A13" s="23"/>
      <c r="B13" s="401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2"/>
    </row>
    <row r="14" spans="1:13" ht="24.6">
      <c r="A14" s="23"/>
      <c r="B14" s="401"/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2"/>
    </row>
    <row r="15" spans="1:13">
      <c r="A15" s="23"/>
      <c r="M15" s="25"/>
    </row>
    <row r="16" spans="1:13">
      <c r="A16" s="23"/>
      <c r="M16" s="25"/>
    </row>
    <row r="17" spans="1:13">
      <c r="A17" s="23"/>
      <c r="M17" s="25"/>
    </row>
    <row r="18" spans="1:13" ht="17.399999999999999">
      <c r="A18" s="23"/>
      <c r="B18" s="416"/>
      <c r="C18" s="416"/>
      <c r="M18" s="25"/>
    </row>
    <row r="19" spans="1:13" ht="18" customHeight="1">
      <c r="A19" s="23"/>
      <c r="B19" s="58"/>
      <c r="C19" s="514" t="s">
        <v>20</v>
      </c>
      <c r="D19" s="514"/>
      <c r="E19" s="514"/>
      <c r="F19" s="514"/>
      <c r="G19" s="514"/>
      <c r="H19" s="514"/>
      <c r="I19" s="514"/>
      <c r="J19" s="514"/>
      <c r="K19" s="514"/>
      <c r="L19" s="514"/>
      <c r="M19" s="515"/>
    </row>
    <row r="20" spans="1:13" ht="18" customHeight="1">
      <c r="A20" s="23"/>
      <c r="B20" s="58"/>
      <c r="C20" s="514"/>
      <c r="D20" s="514"/>
      <c r="E20" s="514"/>
      <c r="F20" s="514"/>
      <c r="G20" s="514"/>
      <c r="H20" s="514"/>
      <c r="I20" s="514"/>
      <c r="J20" s="514"/>
      <c r="K20" s="514"/>
      <c r="L20" s="514"/>
      <c r="M20" s="515"/>
    </row>
    <row r="21" spans="1:13" ht="18" customHeight="1">
      <c r="A21" s="23"/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400"/>
    </row>
    <row r="22" spans="1:13" ht="18" customHeight="1">
      <c r="A22" s="23"/>
      <c r="B22" s="417"/>
      <c r="C22" s="514" t="s">
        <v>21</v>
      </c>
      <c r="D22" s="514"/>
      <c r="E22" s="514"/>
      <c r="F22" s="514"/>
      <c r="G22" s="514"/>
      <c r="H22" s="514"/>
      <c r="I22" s="514"/>
      <c r="J22" s="514"/>
      <c r="K22" s="514"/>
      <c r="L22" s="514"/>
      <c r="M22" s="515"/>
    </row>
    <row r="23" spans="1:13" ht="17.399999999999999">
      <c r="A23" s="23"/>
      <c r="B23" s="417"/>
      <c r="C23" s="514"/>
      <c r="D23" s="514"/>
      <c r="E23" s="514"/>
      <c r="F23" s="514"/>
      <c r="G23" s="514"/>
      <c r="H23" s="514"/>
      <c r="I23" s="514"/>
      <c r="J23" s="514"/>
      <c r="K23" s="514"/>
      <c r="L23" s="514"/>
      <c r="M23" s="515"/>
    </row>
    <row r="24" spans="1:13" ht="17.399999999999999">
      <c r="A24" s="23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400"/>
    </row>
    <row r="25" spans="1:13" ht="18" customHeight="1">
      <c r="A25" s="23"/>
      <c r="B25" s="59"/>
      <c r="C25" s="514" t="s">
        <v>22</v>
      </c>
      <c r="D25" s="514"/>
      <c r="E25" s="514"/>
      <c r="F25" s="514"/>
      <c r="G25" s="514"/>
      <c r="H25" s="514"/>
      <c r="I25" s="514"/>
      <c r="J25" s="514"/>
      <c r="K25" s="514"/>
      <c r="L25" s="514"/>
      <c r="M25" s="515"/>
    </row>
    <row r="26" spans="1:13" ht="18" customHeight="1">
      <c r="A26" s="23"/>
      <c r="B26" s="59"/>
      <c r="C26" s="514"/>
      <c r="D26" s="514"/>
      <c r="E26" s="514"/>
      <c r="F26" s="514"/>
      <c r="G26" s="514"/>
      <c r="H26" s="514"/>
      <c r="I26" s="514"/>
      <c r="J26" s="514"/>
      <c r="K26" s="514"/>
      <c r="L26" s="514"/>
      <c r="M26" s="515"/>
    </row>
    <row r="27" spans="1:13">
      <c r="A27" s="23"/>
      <c r="M27" s="25"/>
    </row>
    <row r="28" spans="1:13">
      <c r="A28" s="23"/>
      <c r="M28" s="25"/>
    </row>
    <row r="29" spans="1:13">
      <c r="A29" s="23"/>
      <c r="M29" s="25"/>
    </row>
    <row r="30" spans="1:13">
      <c r="A30" s="23"/>
      <c r="M30" s="25"/>
    </row>
    <row r="31" spans="1:13">
      <c r="A31" s="23"/>
      <c r="M31" s="25"/>
    </row>
    <row r="32" spans="1:13">
      <c r="A32" s="23"/>
      <c r="M32" s="25"/>
    </row>
    <row r="33" spans="1:13">
      <c r="A33" s="23"/>
      <c r="M33" s="25"/>
    </row>
    <row r="34" spans="1:13">
      <c r="A34" s="23"/>
      <c r="M34" s="25"/>
    </row>
    <row r="35" spans="1:13">
      <c r="A35" s="23"/>
      <c r="M35" s="25"/>
    </row>
    <row r="36" spans="1:13">
      <c r="A36" s="23"/>
      <c r="M36" s="25"/>
    </row>
    <row r="37" spans="1:13">
      <c r="A37" s="23"/>
      <c r="M37" s="25"/>
    </row>
    <row r="38" spans="1:13">
      <c r="A38" s="23"/>
      <c r="M38" s="25"/>
    </row>
    <row r="39" spans="1:13">
      <c r="A39" s="23"/>
      <c r="M39" s="25"/>
    </row>
    <row r="40" spans="1:13">
      <c r="A40" s="23"/>
      <c r="M40" s="25"/>
    </row>
    <row r="41" spans="1:13">
      <c r="A41" s="23"/>
      <c r="M41" s="25"/>
    </row>
    <row r="42" spans="1:13">
      <c r="A42" s="23"/>
      <c r="M42" s="25"/>
    </row>
    <row r="43" spans="1:13">
      <c r="A43" s="23"/>
      <c r="M43" s="25"/>
    </row>
    <row r="44" spans="1:13">
      <c r="A44" s="23"/>
      <c r="M44" s="25"/>
    </row>
    <row r="45" spans="1:13">
      <c r="A45" s="23"/>
      <c r="M45" s="25"/>
    </row>
    <row r="46" spans="1:13">
      <c r="A46" s="23"/>
      <c r="M46" s="25"/>
    </row>
    <row r="47" spans="1:13">
      <c r="A47" s="23"/>
      <c r="M47" s="25"/>
    </row>
    <row r="48" spans="1:13">
      <c r="A48" s="23"/>
      <c r="M48" s="25"/>
    </row>
    <row r="49" spans="1:13">
      <c r="A49" s="23"/>
      <c r="M49" s="25"/>
    </row>
    <row r="50" spans="1:13">
      <c r="A50" s="23"/>
      <c r="M50" s="25"/>
    </row>
    <row r="51" spans="1:13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8"/>
    </row>
    <row r="52" spans="1:13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79998168889431442"/>
  </sheetPr>
  <dimension ref="A1:S554"/>
  <sheetViews>
    <sheetView showGridLines="0" view="pageBreakPreview" zoomScale="55" zoomScaleNormal="55" zoomScaleSheetLayoutView="55" zoomScalePageLayoutView="75" workbookViewId="0">
      <pane xSplit="4" ySplit="9" topLeftCell="E58" activePane="bottomRight" state="frozen"/>
      <selection pane="topRight" activeCell="E1" sqref="E1"/>
      <selection pane="bottomLeft" activeCell="A6" sqref="A6"/>
      <selection pane="bottomRight" activeCell="A96" sqref="A96:XFD152"/>
    </sheetView>
  </sheetViews>
  <sheetFormatPr defaultColWidth="9.33203125" defaultRowHeight="15" zeroHeight="1"/>
  <cols>
    <col min="1" max="1" width="2.6640625" style="5" customWidth="1"/>
    <col min="2" max="2" width="9.6640625" style="3" customWidth="1"/>
    <col min="3" max="3" width="84.44140625" style="3" customWidth="1"/>
    <col min="4" max="4" width="22.5546875" style="3" hidden="1" customWidth="1"/>
    <col min="5" max="19" width="22.5546875" style="6" customWidth="1"/>
    <col min="20" max="16384" width="9.33203125" style="3"/>
  </cols>
  <sheetData>
    <row r="1" spans="2:19" ht="17.399999999999999">
      <c r="B1" s="47" t="s">
        <v>12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394" t="str">
        <f>'1. Cover'!M1</f>
        <v>Updated: 2020-03-12</v>
      </c>
    </row>
    <row r="2" spans="2:19" ht="17.399999999999999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394" t="str">
        <f>'1. Cover'!M2</f>
        <v>EB-2020-0290</v>
      </c>
    </row>
    <row r="3" spans="2:19" ht="17.399999999999999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394" t="str">
        <f>'1. Cover'!M3</f>
        <v>Exhibit I1-1-1</v>
      </c>
    </row>
    <row r="4" spans="2:19" ht="17.399999999999999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394" t="str">
        <f>'1. Cover'!M4</f>
        <v>Attachment 1</v>
      </c>
    </row>
    <row r="5" spans="2:19" ht="18" thickBot="1"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2:19" ht="15.75" customHeight="1" thickBot="1">
      <c r="B6" s="2"/>
      <c r="C6" s="2"/>
      <c r="D6" s="2"/>
      <c r="E6" s="522" t="s">
        <v>23</v>
      </c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4"/>
    </row>
    <row r="7" spans="2:19" ht="15.6">
      <c r="B7" s="43"/>
      <c r="C7" s="406"/>
      <c r="D7" s="208"/>
      <c r="E7" s="525">
        <v>2022</v>
      </c>
      <c r="F7" s="526"/>
      <c r="G7" s="527"/>
      <c r="H7" s="526">
        <v>2023</v>
      </c>
      <c r="I7" s="526"/>
      <c r="J7" s="527"/>
      <c r="K7" s="526">
        <v>2024</v>
      </c>
      <c r="L7" s="526"/>
      <c r="M7" s="527"/>
      <c r="N7" s="526">
        <v>2025</v>
      </c>
      <c r="O7" s="526"/>
      <c r="P7" s="527"/>
      <c r="Q7" s="526">
        <v>2026</v>
      </c>
      <c r="R7" s="526"/>
      <c r="S7" s="527"/>
    </row>
    <row r="8" spans="2:19" ht="15.6">
      <c r="B8" s="40" t="s">
        <v>24</v>
      </c>
      <c r="C8" s="199"/>
      <c r="D8" s="209"/>
      <c r="E8" s="418" t="s">
        <v>25</v>
      </c>
      <c r="F8" s="177" t="s">
        <v>26</v>
      </c>
      <c r="G8" s="9" t="s">
        <v>26</v>
      </c>
      <c r="H8" s="70" t="s">
        <v>25</v>
      </c>
      <c r="I8" s="177" t="s">
        <v>26</v>
      </c>
      <c r="J8" s="9" t="s">
        <v>26</v>
      </c>
      <c r="K8" s="70" t="s">
        <v>25</v>
      </c>
      <c r="L8" s="177" t="s">
        <v>26</v>
      </c>
      <c r="M8" s="9" t="s">
        <v>26</v>
      </c>
      <c r="N8" s="70" t="s">
        <v>25</v>
      </c>
      <c r="O8" s="177" t="s">
        <v>26</v>
      </c>
      <c r="P8" s="9" t="s">
        <v>26</v>
      </c>
      <c r="Q8" s="70" t="s">
        <v>25</v>
      </c>
      <c r="R8" s="177" t="s">
        <v>26</v>
      </c>
      <c r="S8" s="9" t="s">
        <v>26</v>
      </c>
    </row>
    <row r="9" spans="2:19" ht="16.5" customHeight="1" thickBot="1">
      <c r="B9" s="20" t="s">
        <v>9</v>
      </c>
      <c r="C9" s="11" t="s">
        <v>27</v>
      </c>
      <c r="D9" s="20" t="s">
        <v>28</v>
      </c>
      <c r="E9" s="261">
        <v>44196</v>
      </c>
      <c r="F9" s="178" t="s">
        <v>29</v>
      </c>
      <c r="G9" s="11" t="s">
        <v>30</v>
      </c>
      <c r="H9" s="261">
        <f>$E$9</f>
        <v>44196</v>
      </c>
      <c r="I9" s="178" t="s">
        <v>29</v>
      </c>
      <c r="J9" s="11" t="s">
        <v>30</v>
      </c>
      <c r="K9" s="261">
        <f>$E$9</f>
        <v>44196</v>
      </c>
      <c r="L9" s="178" t="s">
        <v>29</v>
      </c>
      <c r="M9" s="11" t="s">
        <v>30</v>
      </c>
      <c r="N9" s="261">
        <f>$E$9</f>
        <v>44196</v>
      </c>
      <c r="O9" s="178" t="s">
        <v>29</v>
      </c>
      <c r="P9" s="11" t="s">
        <v>30</v>
      </c>
      <c r="Q9" s="261">
        <f>$E$9</f>
        <v>44196</v>
      </c>
      <c r="R9" s="178" t="s">
        <v>29</v>
      </c>
      <c r="S9" s="11" t="s">
        <v>30</v>
      </c>
    </row>
    <row r="10" spans="2:19" ht="15.6">
      <c r="B10" s="12"/>
      <c r="C10" s="200"/>
      <c r="D10" s="210"/>
      <c r="E10" s="174" t="s">
        <v>31</v>
      </c>
      <c r="F10" s="175" t="s">
        <v>32</v>
      </c>
      <c r="G10" s="176" t="s">
        <v>33</v>
      </c>
      <c r="H10" s="174" t="s">
        <v>34</v>
      </c>
      <c r="I10" s="175" t="s">
        <v>35</v>
      </c>
      <c r="J10" s="176" t="s">
        <v>36</v>
      </c>
      <c r="K10" s="174" t="s">
        <v>37</v>
      </c>
      <c r="L10" s="175" t="s">
        <v>38</v>
      </c>
      <c r="M10" s="176" t="s">
        <v>39</v>
      </c>
      <c r="N10" s="174" t="s">
        <v>40</v>
      </c>
      <c r="O10" s="175" t="s">
        <v>41</v>
      </c>
      <c r="P10" s="176" t="s">
        <v>42</v>
      </c>
      <c r="Q10" s="174" t="s">
        <v>43</v>
      </c>
      <c r="R10" s="175" t="s">
        <v>44</v>
      </c>
      <c r="S10" s="176" t="s">
        <v>45</v>
      </c>
    </row>
    <row r="11" spans="2:19" ht="16.2" thickBot="1">
      <c r="B11" s="15" t="s">
        <v>46</v>
      </c>
      <c r="C11" s="201"/>
      <c r="D11" s="211"/>
      <c r="E11" s="419"/>
      <c r="F11" s="420"/>
      <c r="G11" s="421"/>
      <c r="H11" s="419"/>
      <c r="I11" s="420"/>
      <c r="J11" s="421"/>
      <c r="K11" s="419"/>
      <c r="L11" s="420"/>
      <c r="M11" s="421"/>
      <c r="N11" s="419"/>
      <c r="O11" s="420"/>
      <c r="P11" s="421"/>
      <c r="Q11" s="419"/>
      <c r="R11" s="420"/>
      <c r="S11" s="421"/>
    </row>
    <row r="12" spans="2:19">
      <c r="B12" s="44">
        <f>MAX(B1:B11)+1</f>
        <v>1</v>
      </c>
      <c r="C12" s="201" t="s">
        <v>47</v>
      </c>
      <c r="D12" s="211" t="s">
        <v>48</v>
      </c>
      <c r="E12" s="422">
        <v>0.5</v>
      </c>
      <c r="F12" s="423"/>
      <c r="G12" s="424">
        <f>E12+F12</f>
        <v>0.5</v>
      </c>
      <c r="H12" s="422">
        <f>E12</f>
        <v>0.5</v>
      </c>
      <c r="I12" s="423"/>
      <c r="J12" s="424">
        <f>H12+I12</f>
        <v>0.5</v>
      </c>
      <c r="K12" s="422">
        <v>0.5</v>
      </c>
      <c r="L12" s="423"/>
      <c r="M12" s="424">
        <f>K12+L12</f>
        <v>0.5</v>
      </c>
      <c r="N12" s="422">
        <v>0.5</v>
      </c>
      <c r="O12" s="423"/>
      <c r="P12" s="424">
        <f>N12+O12</f>
        <v>0.5</v>
      </c>
      <c r="Q12" s="422">
        <v>0.5</v>
      </c>
      <c r="R12" s="423"/>
      <c r="S12" s="424">
        <f>Q12+R12</f>
        <v>0.5</v>
      </c>
    </row>
    <row r="13" spans="2:19" ht="15.6" thickBot="1">
      <c r="B13" s="44">
        <f>MAX(B6:B12)+1</f>
        <v>2</v>
      </c>
      <c r="C13" s="201" t="s">
        <v>49</v>
      </c>
      <c r="D13" s="211" t="s">
        <v>48</v>
      </c>
      <c r="E13" s="425">
        <v>0.5</v>
      </c>
      <c r="F13" s="426">
        <f>-F12</f>
        <v>0</v>
      </c>
      <c r="G13" s="427">
        <f>E13+F13</f>
        <v>0.5</v>
      </c>
      <c r="H13" s="425">
        <v>0.5</v>
      </c>
      <c r="I13" s="426">
        <f>-I12</f>
        <v>0</v>
      </c>
      <c r="J13" s="427">
        <f>H13+I13</f>
        <v>0.5</v>
      </c>
      <c r="K13" s="425">
        <v>0.5</v>
      </c>
      <c r="L13" s="426">
        <f>-L12</f>
        <v>0</v>
      </c>
      <c r="M13" s="427">
        <f>K13+L13</f>
        <v>0.5</v>
      </c>
      <c r="N13" s="425">
        <v>0.5</v>
      </c>
      <c r="O13" s="426">
        <f>-O12</f>
        <v>0</v>
      </c>
      <c r="P13" s="427">
        <f>N13+O13</f>
        <v>0.5</v>
      </c>
      <c r="Q13" s="425">
        <v>0.5</v>
      </c>
      <c r="R13" s="426">
        <f>-R12</f>
        <v>0</v>
      </c>
      <c r="S13" s="427">
        <f>Q13+R13</f>
        <v>0.5</v>
      </c>
    </row>
    <row r="14" spans="2:19">
      <c r="B14" s="181"/>
      <c r="C14" s="201"/>
      <c r="D14" s="211"/>
      <c r="E14" s="428"/>
      <c r="F14" s="51"/>
      <c r="G14" s="429"/>
      <c r="H14" s="428"/>
      <c r="I14" s="51"/>
      <c r="J14" s="429"/>
      <c r="K14" s="428"/>
      <c r="L14" s="51"/>
      <c r="M14" s="429"/>
      <c r="N14" s="428"/>
      <c r="O14" s="51"/>
      <c r="P14" s="429"/>
      <c r="Q14" s="428"/>
      <c r="R14" s="51"/>
      <c r="S14" s="429"/>
    </row>
    <row r="15" spans="2:19" ht="16.2" thickBot="1">
      <c r="B15" s="15" t="s">
        <v>50</v>
      </c>
      <c r="C15" s="201"/>
      <c r="D15" s="211"/>
      <c r="E15" s="428"/>
      <c r="F15" s="51"/>
      <c r="G15" s="429"/>
      <c r="H15" s="428"/>
      <c r="I15" s="51"/>
      <c r="J15" s="429"/>
      <c r="K15" s="428"/>
      <c r="L15" s="51"/>
      <c r="M15" s="429"/>
      <c r="N15" s="428"/>
      <c r="O15" s="51"/>
      <c r="P15" s="429"/>
      <c r="Q15" s="428"/>
      <c r="R15" s="51"/>
      <c r="S15" s="429"/>
    </row>
    <row r="16" spans="2:19">
      <c r="B16" s="44">
        <f>MAX(B9:B15)+1</f>
        <v>3</v>
      </c>
      <c r="C16" s="201" t="s">
        <v>51</v>
      </c>
      <c r="D16" s="211" t="s">
        <v>52</v>
      </c>
      <c r="E16" s="190">
        <v>5.2</v>
      </c>
      <c r="F16" s="430"/>
      <c r="G16" s="168">
        <f t="shared" ref="G16:G24" si="0">E16+F16</f>
        <v>5.2</v>
      </c>
      <c r="H16" s="190">
        <v>5.2</v>
      </c>
      <c r="I16" s="430"/>
      <c r="J16" s="168">
        <f t="shared" ref="J16:J24" si="1">H16+I16</f>
        <v>5.2</v>
      </c>
      <c r="K16" s="190">
        <v>5.2</v>
      </c>
      <c r="L16" s="430"/>
      <c r="M16" s="168">
        <f t="shared" ref="M16:M24" si="2">K16+L16</f>
        <v>5.2</v>
      </c>
      <c r="N16" s="190">
        <v>5.2</v>
      </c>
      <c r="O16" s="430"/>
      <c r="P16" s="168">
        <f t="shared" ref="P16:P24" si="3">N16+O16</f>
        <v>5.2</v>
      </c>
      <c r="Q16" s="190">
        <v>5.2</v>
      </c>
      <c r="R16" s="430"/>
      <c r="S16" s="168">
        <f t="shared" ref="S16:S24" si="4">Q16+R16</f>
        <v>5.2</v>
      </c>
    </row>
    <row r="17" spans="2:19" ht="15" customHeight="1">
      <c r="B17" s="44">
        <f>MAX(B10:B16)+1</f>
        <v>4</v>
      </c>
      <c r="C17" s="201" t="s">
        <v>53</v>
      </c>
      <c r="D17" s="211" t="s">
        <v>52</v>
      </c>
      <c r="E17" s="182">
        <v>0.47498672499999994</v>
      </c>
      <c r="F17" s="431"/>
      <c r="G17" s="132">
        <f t="shared" si="0"/>
        <v>0.47498672499999994</v>
      </c>
      <c r="H17" s="182">
        <v>0.77794244999999984</v>
      </c>
      <c r="I17" s="431"/>
      <c r="J17" s="132">
        <f t="shared" si="1"/>
        <v>0.77794244999999984</v>
      </c>
      <c r="K17" s="182">
        <v>1.155455025</v>
      </c>
      <c r="L17" s="431"/>
      <c r="M17" s="132">
        <f t="shared" si="2"/>
        <v>1.155455025</v>
      </c>
      <c r="N17" s="182">
        <v>1.6589957499999999</v>
      </c>
      <c r="O17" s="431"/>
      <c r="P17" s="132">
        <f t="shared" si="3"/>
        <v>1.6589957499999999</v>
      </c>
      <c r="Q17" s="182">
        <v>2.2267899999999998</v>
      </c>
      <c r="R17" s="431"/>
      <c r="S17" s="132">
        <f t="shared" si="4"/>
        <v>2.2267899999999998</v>
      </c>
    </row>
    <row r="18" spans="2:19">
      <c r="B18" s="44">
        <f t="shared" ref="B18:B24" si="5">MAX(B12:B17)+1</f>
        <v>5</v>
      </c>
      <c r="C18" s="201" t="s">
        <v>54</v>
      </c>
      <c r="D18" s="211" t="s">
        <v>52</v>
      </c>
      <c r="E18" s="189">
        <v>0.97395381137239512</v>
      </c>
      <c r="F18" s="432"/>
      <c r="G18" s="433">
        <f t="shared" si="0"/>
        <v>0.97395381137239512</v>
      </c>
      <c r="H18" s="189">
        <v>0.97395381137239512</v>
      </c>
      <c r="I18" s="432"/>
      <c r="J18" s="433">
        <f t="shared" si="1"/>
        <v>0.97395381137239512</v>
      </c>
      <c r="K18" s="189">
        <v>0.97395381137239512</v>
      </c>
      <c r="L18" s="432"/>
      <c r="M18" s="433">
        <f t="shared" si="2"/>
        <v>0.97395381137239512</v>
      </c>
      <c r="N18" s="189">
        <v>0.97395381137239512</v>
      </c>
      <c r="O18" s="432"/>
      <c r="P18" s="433">
        <f t="shared" si="3"/>
        <v>0.97395381137239512</v>
      </c>
      <c r="Q18" s="189">
        <v>0.97395381137239512</v>
      </c>
      <c r="R18" s="432"/>
      <c r="S18" s="433">
        <f t="shared" si="4"/>
        <v>0.97395381137239512</v>
      </c>
    </row>
    <row r="19" spans="2:19">
      <c r="B19" s="44">
        <f t="shared" si="5"/>
        <v>6</v>
      </c>
      <c r="C19" s="201" t="s">
        <v>55</v>
      </c>
      <c r="D19" s="211"/>
      <c r="E19" s="170">
        <f>E18*(E16+E17)</f>
        <v>5.5271749503014966</v>
      </c>
      <c r="F19" s="432"/>
      <c r="G19" s="132">
        <f t="shared" si="0"/>
        <v>5.5271749503014966</v>
      </c>
      <c r="H19" s="170">
        <f>H18*(H16+H17)</f>
        <v>5.8222398333423344</v>
      </c>
      <c r="I19" s="432"/>
      <c r="J19" s="132">
        <f t="shared" si="1"/>
        <v>5.8222398333423344</v>
      </c>
      <c r="K19" s="170">
        <f>K18*(K16+K17)</f>
        <v>6.1899196446045908</v>
      </c>
      <c r="L19" s="432"/>
      <c r="M19" s="132">
        <f t="shared" si="2"/>
        <v>6.1899196446045908</v>
      </c>
      <c r="N19" s="170">
        <f>N18*(N16+N17)</f>
        <v>6.6803450528995603</v>
      </c>
      <c r="O19" s="432"/>
      <c r="P19" s="132">
        <f t="shared" si="3"/>
        <v>6.6803450528995603</v>
      </c>
      <c r="Q19" s="170">
        <f>Q18*(Q16+Q17)</f>
        <v>7.2333504267623905</v>
      </c>
      <c r="R19" s="432"/>
      <c r="S19" s="132">
        <f t="shared" si="4"/>
        <v>7.2333504267623905</v>
      </c>
    </row>
    <row r="20" spans="2:19">
      <c r="B20" s="44">
        <f t="shared" si="5"/>
        <v>7</v>
      </c>
      <c r="C20" s="201" t="s">
        <v>56</v>
      </c>
      <c r="D20" s="211"/>
      <c r="E20" s="189">
        <v>4.7498672499999995E-3</v>
      </c>
      <c r="F20" s="432"/>
      <c r="G20" s="433">
        <f t="shared" si="0"/>
        <v>4.7498672499999995E-3</v>
      </c>
      <c r="H20" s="189">
        <v>7.7794244999999989E-3</v>
      </c>
      <c r="I20" s="432"/>
      <c r="J20" s="433">
        <f t="shared" si="1"/>
        <v>7.7794244999999989E-3</v>
      </c>
      <c r="K20" s="189">
        <v>1.155455025E-2</v>
      </c>
      <c r="L20" s="432"/>
      <c r="M20" s="433">
        <f t="shared" si="2"/>
        <v>1.155455025E-2</v>
      </c>
      <c r="N20" s="189">
        <v>1.6589957499999999E-2</v>
      </c>
      <c r="O20" s="432"/>
      <c r="P20" s="433">
        <f t="shared" si="3"/>
        <v>1.6589957499999999E-2</v>
      </c>
      <c r="Q20" s="189">
        <v>2.22679E-2</v>
      </c>
      <c r="R20" s="432"/>
      <c r="S20" s="433">
        <f t="shared" si="4"/>
        <v>2.22679E-2</v>
      </c>
    </row>
    <row r="21" spans="2:19">
      <c r="B21" s="44">
        <f t="shared" si="5"/>
        <v>8</v>
      </c>
      <c r="C21" s="201" t="s">
        <v>57</v>
      </c>
      <c r="D21" s="211" t="s">
        <v>48</v>
      </c>
      <c r="E21" s="189">
        <v>3.6051558470543602E-2</v>
      </c>
      <c r="F21" s="432"/>
      <c r="G21" s="433">
        <f t="shared" si="0"/>
        <v>3.6051558470543602E-2</v>
      </c>
      <c r="H21" s="189">
        <v>3.4852275731196862E-2</v>
      </c>
      <c r="I21" s="432"/>
      <c r="J21" s="433">
        <f t="shared" si="1"/>
        <v>3.4852275731196862E-2</v>
      </c>
      <c r="K21" s="189">
        <v>3.6137704081314649E-2</v>
      </c>
      <c r="L21" s="432"/>
      <c r="M21" s="433">
        <f t="shared" si="2"/>
        <v>3.6137704081314649E-2</v>
      </c>
      <c r="N21" s="189">
        <v>3.6533272689631066E-2</v>
      </c>
      <c r="O21" s="432"/>
      <c r="P21" s="433">
        <f t="shared" si="3"/>
        <v>3.6533272689631066E-2</v>
      </c>
      <c r="Q21" s="189">
        <v>3.6542024519566708E-2</v>
      </c>
      <c r="R21" s="432"/>
      <c r="S21" s="433">
        <f t="shared" si="4"/>
        <v>3.6542024519566708E-2</v>
      </c>
    </row>
    <row r="22" spans="2:19">
      <c r="B22" s="44">
        <f t="shared" si="5"/>
        <v>9</v>
      </c>
      <c r="C22" s="201" t="s">
        <v>58</v>
      </c>
      <c r="D22" s="211" t="s">
        <v>48</v>
      </c>
      <c r="E22" s="189">
        <v>3.6051558470543602E-2</v>
      </c>
      <c r="F22" s="432"/>
      <c r="G22" s="433">
        <f t="shared" si="0"/>
        <v>3.6051558470543602E-2</v>
      </c>
      <c r="H22" s="189">
        <v>3.4852275731196862E-2</v>
      </c>
      <c r="I22" s="432"/>
      <c r="J22" s="433">
        <f t="shared" si="1"/>
        <v>3.4852275731196862E-2</v>
      </c>
      <c r="K22" s="189">
        <v>3.6137704081314649E-2</v>
      </c>
      <c r="L22" s="432"/>
      <c r="M22" s="433">
        <f t="shared" si="2"/>
        <v>3.6137704081314649E-2</v>
      </c>
      <c r="N22" s="189">
        <v>3.6533272689631066E-2</v>
      </c>
      <c r="O22" s="432"/>
      <c r="P22" s="433">
        <f t="shared" si="3"/>
        <v>3.6533272689631066E-2</v>
      </c>
      <c r="Q22" s="189">
        <v>3.6542024519566708E-2</v>
      </c>
      <c r="R22" s="432"/>
      <c r="S22" s="433">
        <f t="shared" si="4"/>
        <v>3.6542024519566708E-2</v>
      </c>
    </row>
    <row r="23" spans="2:19">
      <c r="B23" s="44">
        <f t="shared" si="5"/>
        <v>10</v>
      </c>
      <c r="C23" s="201" t="s">
        <v>59</v>
      </c>
      <c r="D23" s="211" t="s">
        <v>48</v>
      </c>
      <c r="E23" s="189">
        <v>8.3400000000000002E-2</v>
      </c>
      <c r="F23" s="432"/>
      <c r="G23" s="433">
        <f t="shared" si="0"/>
        <v>8.3400000000000002E-2</v>
      </c>
      <c r="H23" s="189">
        <v>8.3400000000000002E-2</v>
      </c>
      <c r="I23" s="432"/>
      <c r="J23" s="433">
        <f t="shared" si="1"/>
        <v>8.3400000000000002E-2</v>
      </c>
      <c r="K23" s="189">
        <v>8.3400000000000002E-2</v>
      </c>
      <c r="L23" s="432"/>
      <c r="M23" s="433">
        <f t="shared" si="2"/>
        <v>8.3400000000000002E-2</v>
      </c>
      <c r="N23" s="189">
        <v>8.3400000000000002E-2</v>
      </c>
      <c r="O23" s="432"/>
      <c r="P23" s="433">
        <f t="shared" si="3"/>
        <v>8.3400000000000002E-2</v>
      </c>
      <c r="Q23" s="189">
        <v>8.3400000000000002E-2</v>
      </c>
      <c r="R23" s="432"/>
      <c r="S23" s="433">
        <f t="shared" si="4"/>
        <v>8.3400000000000002E-2</v>
      </c>
    </row>
    <row r="24" spans="2:19" ht="15.6" thickBot="1">
      <c r="B24" s="44">
        <f t="shared" si="5"/>
        <v>11</v>
      </c>
      <c r="C24" s="201" t="s">
        <v>60</v>
      </c>
      <c r="D24" s="211" t="s">
        <v>48</v>
      </c>
      <c r="E24" s="434">
        <v>4.8899999999999999E-2</v>
      </c>
      <c r="F24" s="435"/>
      <c r="G24" s="339">
        <f t="shared" si="0"/>
        <v>4.8899999999999999E-2</v>
      </c>
      <c r="H24" s="434">
        <v>4.8899999999999999E-2</v>
      </c>
      <c r="I24" s="435"/>
      <c r="J24" s="339">
        <f t="shared" si="1"/>
        <v>4.8899999999999999E-2</v>
      </c>
      <c r="K24" s="434">
        <v>4.8899999999999999E-2</v>
      </c>
      <c r="L24" s="435"/>
      <c r="M24" s="339">
        <f t="shared" si="2"/>
        <v>4.8899999999999999E-2</v>
      </c>
      <c r="N24" s="434">
        <v>4.8899999999999999E-2</v>
      </c>
      <c r="O24" s="435"/>
      <c r="P24" s="339">
        <f t="shared" si="3"/>
        <v>4.8899999999999999E-2</v>
      </c>
      <c r="Q24" s="434">
        <v>4.8899999999999999E-2</v>
      </c>
      <c r="R24" s="435"/>
      <c r="S24" s="339">
        <f t="shared" si="4"/>
        <v>4.8899999999999999E-2</v>
      </c>
    </row>
    <row r="25" spans="2:19">
      <c r="B25" s="181"/>
      <c r="C25" s="201"/>
      <c r="D25" s="211"/>
      <c r="E25" s="428"/>
      <c r="F25" s="51"/>
      <c r="G25" s="429"/>
      <c r="H25" s="428"/>
      <c r="I25" s="51"/>
      <c r="J25" s="429"/>
      <c r="K25" s="428"/>
      <c r="L25" s="51"/>
      <c r="M25" s="429"/>
      <c r="N25" s="428"/>
      <c r="O25" s="51"/>
      <c r="P25" s="429"/>
      <c r="Q25" s="428"/>
      <c r="R25" s="51"/>
      <c r="S25" s="429"/>
    </row>
    <row r="26" spans="2:19" ht="16.2" thickBot="1">
      <c r="B26" s="15" t="s">
        <v>61</v>
      </c>
      <c r="C26" s="201"/>
      <c r="D26" s="211"/>
      <c r="E26" s="428"/>
      <c r="F26" s="51"/>
      <c r="G26" s="429"/>
      <c r="H26" s="428"/>
      <c r="I26" s="51"/>
      <c r="J26" s="429"/>
      <c r="K26" s="428"/>
      <c r="L26" s="51"/>
      <c r="M26" s="429"/>
      <c r="N26" s="428"/>
      <c r="O26" s="51"/>
      <c r="P26" s="429"/>
      <c r="Q26" s="428"/>
      <c r="R26" s="51"/>
      <c r="S26" s="429"/>
    </row>
    <row r="27" spans="2:19">
      <c r="B27" s="44">
        <f>MAX(B18:B26)+1</f>
        <v>12</v>
      </c>
      <c r="C27" s="201" t="s">
        <v>62</v>
      </c>
      <c r="D27" s="211" t="s">
        <v>48</v>
      </c>
      <c r="E27" s="190">
        <v>97.395381137239511</v>
      </c>
      <c r="F27" s="430"/>
      <c r="G27" s="168">
        <f>E27+F27</f>
        <v>97.395381137239511</v>
      </c>
      <c r="H27" s="190">
        <v>97.395381137239511</v>
      </c>
      <c r="I27" s="430"/>
      <c r="J27" s="168">
        <f>H27+I27</f>
        <v>97.395381137239511</v>
      </c>
      <c r="K27" s="190">
        <v>97.395381137239511</v>
      </c>
      <c r="L27" s="430"/>
      <c r="M27" s="168">
        <f>K27+L27</f>
        <v>97.395381137239511</v>
      </c>
      <c r="N27" s="190">
        <v>97.395381137239511</v>
      </c>
      <c r="O27" s="430"/>
      <c r="P27" s="168">
        <f>N27+O27</f>
        <v>97.395381137239511</v>
      </c>
      <c r="Q27" s="190">
        <v>97.395381137239511</v>
      </c>
      <c r="R27" s="430"/>
      <c r="S27" s="168">
        <f>Q27+R27</f>
        <v>97.395381137239511</v>
      </c>
    </row>
    <row r="28" spans="2:19">
      <c r="B28" s="44">
        <f>MAX(B21:B27)+1</f>
        <v>13</v>
      </c>
      <c r="C28" s="201" t="s">
        <v>63</v>
      </c>
      <c r="D28" s="211" t="s">
        <v>48</v>
      </c>
      <c r="E28" s="182">
        <v>3837.7556372757053</v>
      </c>
      <c r="F28" s="431"/>
      <c r="G28" s="132">
        <f>E28+F28</f>
        <v>3837.7556372757053</v>
      </c>
      <c r="H28" s="182">
        <v>4039.575050943246</v>
      </c>
      <c r="I28" s="431"/>
      <c r="J28" s="132">
        <f>H28+I28</f>
        <v>4039.575050943246</v>
      </c>
      <c r="K28" s="182">
        <v>3764.5609963493644</v>
      </c>
      <c r="L28" s="431"/>
      <c r="M28" s="132">
        <f>K28+L28</f>
        <v>3764.5609963493644</v>
      </c>
      <c r="N28" s="182">
        <v>3686.1573331901927</v>
      </c>
      <c r="O28" s="431"/>
      <c r="P28" s="132">
        <f>N28+O28</f>
        <v>3686.1573331901927</v>
      </c>
      <c r="Q28" s="182">
        <v>3680.9304223129157</v>
      </c>
      <c r="R28" s="431"/>
      <c r="S28" s="132">
        <f>Q28+R28</f>
        <v>3680.9304223129157</v>
      </c>
    </row>
    <row r="29" spans="2:19" ht="15.6" thickBot="1">
      <c r="B29" s="45">
        <f>MAX(B1:B28)+1</f>
        <v>14</v>
      </c>
      <c r="C29" s="202" t="s">
        <v>64</v>
      </c>
      <c r="D29" s="212" t="s">
        <v>48</v>
      </c>
      <c r="E29" s="436">
        <v>73.575054525500491</v>
      </c>
      <c r="F29" s="437"/>
      <c r="G29" s="438">
        <f>E29+F29</f>
        <v>73.575054525500491</v>
      </c>
      <c r="H29" s="436">
        <v>0</v>
      </c>
      <c r="I29" s="437"/>
      <c r="J29" s="438">
        <f>H29+I29</f>
        <v>0</v>
      </c>
      <c r="K29" s="436">
        <v>0</v>
      </c>
      <c r="L29" s="437"/>
      <c r="M29" s="438">
        <f>K29+L29</f>
        <v>0</v>
      </c>
      <c r="N29" s="436">
        <v>0</v>
      </c>
      <c r="O29" s="437"/>
      <c r="P29" s="438">
        <f>N29+O29</f>
        <v>0</v>
      </c>
      <c r="Q29" s="436">
        <v>0</v>
      </c>
      <c r="R29" s="437"/>
      <c r="S29" s="438">
        <f>Q29+R29</f>
        <v>0</v>
      </c>
    </row>
    <row r="30" spans="2:19" ht="15.6" thickBot="1">
      <c r="B30" s="53"/>
      <c r="C30" s="38"/>
      <c r="D30" s="38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2:19" ht="16.5" customHeight="1" thickBot="1">
      <c r="B31" s="2"/>
      <c r="C31" s="38"/>
      <c r="D31" s="38"/>
      <c r="E31" s="528" t="s">
        <v>65</v>
      </c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30"/>
    </row>
    <row r="32" spans="2:19" ht="16.2" thickBot="1">
      <c r="B32" s="43"/>
      <c r="C32" s="406"/>
      <c r="D32" s="208"/>
      <c r="E32" s="520"/>
      <c r="F32" s="520"/>
      <c r="G32" s="521"/>
      <c r="H32" s="520"/>
      <c r="I32" s="520"/>
      <c r="J32" s="521"/>
      <c r="K32" s="520"/>
      <c r="L32" s="520"/>
      <c r="M32" s="521"/>
      <c r="N32" s="520"/>
      <c r="O32" s="520"/>
      <c r="P32" s="521"/>
      <c r="Q32" s="520"/>
      <c r="R32" s="520"/>
      <c r="S32" s="521"/>
    </row>
    <row r="33" spans="2:19" ht="15.6">
      <c r="B33" s="40" t="s">
        <v>24</v>
      </c>
      <c r="C33" s="199"/>
      <c r="D33" s="209"/>
      <c r="E33" s="418" t="s">
        <v>25</v>
      </c>
      <c r="F33" s="177" t="s">
        <v>26</v>
      </c>
      <c r="G33" s="9" t="s">
        <v>26</v>
      </c>
      <c r="H33" s="70" t="s">
        <v>25</v>
      </c>
      <c r="I33" s="177" t="s">
        <v>26</v>
      </c>
      <c r="J33" s="9" t="s">
        <v>26</v>
      </c>
      <c r="K33" s="70" t="s">
        <v>25</v>
      </c>
      <c r="L33" s="177" t="s">
        <v>26</v>
      </c>
      <c r="M33" s="9" t="s">
        <v>26</v>
      </c>
      <c r="N33" s="70" t="s">
        <v>25</v>
      </c>
      <c r="O33" s="177" t="s">
        <v>26</v>
      </c>
      <c r="P33" s="9" t="s">
        <v>26</v>
      </c>
      <c r="Q33" s="70" t="s">
        <v>25</v>
      </c>
      <c r="R33" s="177" t="s">
        <v>26</v>
      </c>
      <c r="S33" s="9" t="s">
        <v>26</v>
      </c>
    </row>
    <row r="34" spans="2:19" ht="16.2" thickBot="1">
      <c r="B34" s="20" t="s">
        <v>9</v>
      </c>
      <c r="C34" s="11" t="s">
        <v>27</v>
      </c>
      <c r="D34" s="20"/>
      <c r="E34" s="261">
        <f>$E$9</f>
        <v>44196</v>
      </c>
      <c r="F34" s="178" t="s">
        <v>29</v>
      </c>
      <c r="G34" s="11" t="s">
        <v>30</v>
      </c>
      <c r="H34" s="261">
        <f>$E$9</f>
        <v>44196</v>
      </c>
      <c r="I34" s="178" t="s">
        <v>29</v>
      </c>
      <c r="J34" s="11" t="s">
        <v>30</v>
      </c>
      <c r="K34" s="261">
        <f>$E$9</f>
        <v>44196</v>
      </c>
      <c r="L34" s="178" t="s">
        <v>29</v>
      </c>
      <c r="M34" s="11" t="s">
        <v>30</v>
      </c>
      <c r="N34" s="261">
        <f>$E$9</f>
        <v>44196</v>
      </c>
      <c r="O34" s="178" t="s">
        <v>29</v>
      </c>
      <c r="P34" s="11" t="s">
        <v>30</v>
      </c>
      <c r="Q34" s="261">
        <f>$E$9</f>
        <v>44196</v>
      </c>
      <c r="R34" s="178" t="s">
        <v>29</v>
      </c>
      <c r="S34" s="11" t="s">
        <v>30</v>
      </c>
    </row>
    <row r="35" spans="2:19">
      <c r="B35" s="181"/>
      <c r="C35" s="201"/>
      <c r="D35" s="211"/>
      <c r="E35" s="174" t="s">
        <v>31</v>
      </c>
      <c r="F35" s="175" t="s">
        <v>32</v>
      </c>
      <c r="G35" s="176" t="s">
        <v>33</v>
      </c>
      <c r="H35" s="174" t="s">
        <v>34</v>
      </c>
      <c r="I35" s="175" t="s">
        <v>35</v>
      </c>
      <c r="J35" s="176" t="s">
        <v>36</v>
      </c>
      <c r="K35" s="174" t="s">
        <v>37</v>
      </c>
      <c r="L35" s="175" t="s">
        <v>38</v>
      </c>
      <c r="M35" s="176" t="s">
        <v>39</v>
      </c>
      <c r="N35" s="174" t="s">
        <v>40</v>
      </c>
      <c r="O35" s="175" t="s">
        <v>41</v>
      </c>
      <c r="P35" s="176" t="s">
        <v>42</v>
      </c>
      <c r="Q35" s="174" t="s">
        <v>43</v>
      </c>
      <c r="R35" s="175" t="s">
        <v>44</v>
      </c>
      <c r="S35" s="176" t="s">
        <v>45</v>
      </c>
    </row>
    <row r="36" spans="2:19" ht="17.399999999999999" thickBot="1">
      <c r="B36" s="15" t="s">
        <v>66</v>
      </c>
      <c r="C36" s="201"/>
      <c r="D36" s="211"/>
      <c r="E36" s="16"/>
      <c r="F36" s="16"/>
      <c r="G36" s="17"/>
      <c r="H36" s="16"/>
      <c r="I36" s="16"/>
      <c r="J36" s="17"/>
      <c r="K36" s="16"/>
      <c r="L36" s="16"/>
      <c r="M36" s="17"/>
      <c r="N36" s="16"/>
      <c r="O36" s="16"/>
      <c r="P36" s="17"/>
      <c r="Q36" s="16"/>
      <c r="R36" s="16"/>
      <c r="S36" s="17"/>
    </row>
    <row r="37" spans="2:19">
      <c r="B37" s="44">
        <v>15</v>
      </c>
      <c r="C37" s="201" t="s">
        <v>67</v>
      </c>
      <c r="D37" s="211" t="s">
        <v>68</v>
      </c>
      <c r="E37" s="190">
        <v>14197.94920557041</v>
      </c>
      <c r="F37" s="430"/>
      <c r="G37" s="168">
        <f>E37+F37</f>
        <v>14197.94920557041</v>
      </c>
      <c r="H37" s="190">
        <v>14781.250931995562</v>
      </c>
      <c r="I37" s="430"/>
      <c r="J37" s="168">
        <f>H37+I37</f>
        <v>14781.250931995562</v>
      </c>
      <c r="K37" s="190">
        <v>17826.330833370706</v>
      </c>
      <c r="L37" s="430"/>
      <c r="M37" s="168">
        <f>K37+L37</f>
        <v>17826.330833370706</v>
      </c>
      <c r="N37" s="190">
        <v>19637.867939289798</v>
      </c>
      <c r="O37" s="430"/>
      <c r="P37" s="168">
        <f>N37+O37</f>
        <v>19637.867939289798</v>
      </c>
      <c r="Q37" s="190">
        <v>21077.414991968319</v>
      </c>
      <c r="R37" s="430"/>
      <c r="S37" s="168">
        <f>Q37+R37</f>
        <v>21077.414991968319</v>
      </c>
    </row>
    <row r="38" spans="2:19">
      <c r="B38" s="44">
        <v>16</v>
      </c>
      <c r="C38" s="201" t="s">
        <v>69</v>
      </c>
      <c r="D38" s="211" t="s">
        <v>68</v>
      </c>
      <c r="E38" s="182">
        <v>6165.8299058598504</v>
      </c>
      <c r="F38" s="431"/>
      <c r="G38" s="132">
        <f>E38+F38</f>
        <v>6165.8299058598504</v>
      </c>
      <c r="H38" s="182">
        <v>6678.1059122430406</v>
      </c>
      <c r="I38" s="431"/>
      <c r="J38" s="132">
        <f>H38+I38</f>
        <v>6678.1059122430406</v>
      </c>
      <c r="K38" s="182">
        <v>7203.2492339273413</v>
      </c>
      <c r="L38" s="431"/>
      <c r="M38" s="132">
        <f>K38+L38</f>
        <v>7203.2492339273413</v>
      </c>
      <c r="N38" s="182">
        <v>7753.444155376601</v>
      </c>
      <c r="O38" s="431"/>
      <c r="P38" s="132">
        <f>N38+O38</f>
        <v>7753.444155376601</v>
      </c>
      <c r="Q38" s="182">
        <v>8298.560620467284</v>
      </c>
      <c r="R38" s="431"/>
      <c r="S38" s="132">
        <f>Q38+R38</f>
        <v>8298.560620467284</v>
      </c>
    </row>
    <row r="39" spans="2:19">
      <c r="B39" s="44">
        <f>MAX(B31:B38)+1</f>
        <v>17</v>
      </c>
      <c r="C39" s="201" t="s">
        <v>70</v>
      </c>
      <c r="D39" s="211" t="s">
        <v>68</v>
      </c>
      <c r="E39" s="182">
        <v>-37.750285105151491</v>
      </c>
      <c r="F39" s="431"/>
      <c r="G39" s="132">
        <f>E39+F39</f>
        <v>-37.750285105151491</v>
      </c>
      <c r="H39" s="182">
        <v>-37.750285105151491</v>
      </c>
      <c r="I39" s="431"/>
      <c r="J39" s="132">
        <f>H39+I39</f>
        <v>-37.750285105151491</v>
      </c>
      <c r="K39" s="182">
        <v>-37.750285105151491</v>
      </c>
      <c r="L39" s="431"/>
      <c r="M39" s="132">
        <f>K39+L39</f>
        <v>-37.750285105151491</v>
      </c>
      <c r="N39" s="182">
        <v>-37.750285105151491</v>
      </c>
      <c r="O39" s="431"/>
      <c r="P39" s="132">
        <f>N39+O39</f>
        <v>-37.750285105151491</v>
      </c>
      <c r="Q39" s="182">
        <v>-37.750285105151491</v>
      </c>
      <c r="R39" s="431"/>
      <c r="S39" s="132">
        <f>Q39+R39</f>
        <v>-37.750285105151491</v>
      </c>
    </row>
    <row r="40" spans="2:19">
      <c r="B40" s="44">
        <f>MAX(B31:B39)+1</f>
        <v>18</v>
      </c>
      <c r="C40" s="201" t="s">
        <v>71</v>
      </c>
      <c r="D40" s="211" t="s">
        <v>68</v>
      </c>
      <c r="E40" s="182">
        <v>517.32643282740628</v>
      </c>
      <c r="F40" s="431"/>
      <c r="G40" s="132">
        <f>E40+F40</f>
        <v>517.32643282740628</v>
      </c>
      <c r="H40" s="182">
        <v>513.54458331560147</v>
      </c>
      <c r="I40" s="431"/>
      <c r="J40" s="132">
        <f>H40+I40</f>
        <v>513.54458331560147</v>
      </c>
      <c r="K40" s="182">
        <v>485.63694267496533</v>
      </c>
      <c r="L40" s="431"/>
      <c r="M40" s="132">
        <f>K40+L40</f>
        <v>485.63694267496533</v>
      </c>
      <c r="N40" s="182">
        <v>435.85094688545968</v>
      </c>
      <c r="O40" s="431"/>
      <c r="P40" s="132">
        <f>N40+O40</f>
        <v>435.85094688545968</v>
      </c>
      <c r="Q40" s="182">
        <v>392.48537764216593</v>
      </c>
      <c r="R40" s="431"/>
      <c r="S40" s="132">
        <f>Q40+R40</f>
        <v>392.48537764216593</v>
      </c>
    </row>
    <row r="41" spans="2:19">
      <c r="B41" s="44">
        <f>MAX(B31:B40)+1</f>
        <v>19</v>
      </c>
      <c r="C41" s="201" t="s">
        <v>72</v>
      </c>
      <c r="D41" s="211" t="s">
        <v>68</v>
      </c>
      <c r="E41" s="439">
        <v>208.66615225169403</v>
      </c>
      <c r="F41" s="341"/>
      <c r="G41" s="440">
        <f>E41+F41</f>
        <v>208.66615225169403</v>
      </c>
      <c r="H41" s="439">
        <v>209.79972465805361</v>
      </c>
      <c r="I41" s="341"/>
      <c r="J41" s="440">
        <f>H41+I41</f>
        <v>209.79972465805361</v>
      </c>
      <c r="K41" s="439">
        <v>189.78067652920373</v>
      </c>
      <c r="L41" s="341"/>
      <c r="M41" s="440">
        <f>K41+L41</f>
        <v>189.78067652920373</v>
      </c>
      <c r="N41" s="439">
        <v>185.93200079567129</v>
      </c>
      <c r="O41" s="341"/>
      <c r="P41" s="440">
        <f>N41+O41</f>
        <v>185.93200079567129</v>
      </c>
      <c r="Q41" s="439">
        <v>178.45594230598886</v>
      </c>
      <c r="R41" s="341"/>
      <c r="S41" s="440">
        <f>Q41+R41</f>
        <v>178.45594230598886</v>
      </c>
    </row>
    <row r="42" spans="2:19" ht="16.2" thickBot="1">
      <c r="B42" s="44">
        <f>MAX(B31:B41)+1</f>
        <v>20</v>
      </c>
      <c r="C42" s="203" t="s">
        <v>73</v>
      </c>
      <c r="D42" s="213"/>
      <c r="E42" s="179">
        <f>E37-E38+E39+E40+E41</f>
        <v>8720.3615996845092</v>
      </c>
      <c r="F42" s="137">
        <f>G42-E42</f>
        <v>0</v>
      </c>
      <c r="G42" s="136">
        <f>G37-G38+G39+G40+G41</f>
        <v>8720.3615996845092</v>
      </c>
      <c r="H42" s="179">
        <f>H37-H38+H39+H40+H41</f>
        <v>8788.7390426210259</v>
      </c>
      <c r="I42" s="137">
        <f>J42-H42</f>
        <v>0</v>
      </c>
      <c r="J42" s="136">
        <f>J37-J38+J39+J40+J41</f>
        <v>8788.7390426210259</v>
      </c>
      <c r="K42" s="179">
        <f>K37-K38+K39+K40+K41</f>
        <v>11260.748933542383</v>
      </c>
      <c r="L42" s="137">
        <f>M42-K42</f>
        <v>0</v>
      </c>
      <c r="M42" s="136">
        <f>M37-M38+M39+M40+M41</f>
        <v>11260.748933542383</v>
      </c>
      <c r="N42" s="179">
        <f>N37-N38+N39+N40+N41</f>
        <v>12468.456446489176</v>
      </c>
      <c r="O42" s="137">
        <f>P42-N42</f>
        <v>0</v>
      </c>
      <c r="P42" s="136">
        <f>P37-P38+P39+P40+P41</f>
        <v>12468.456446489176</v>
      </c>
      <c r="Q42" s="179">
        <f>Q37-Q38+Q39+Q40+Q41</f>
        <v>13312.045406344037</v>
      </c>
      <c r="R42" s="137">
        <f>S42-Q42</f>
        <v>0</v>
      </c>
      <c r="S42" s="136">
        <f>S37-S38+S39+S40+S41</f>
        <v>13312.045406344037</v>
      </c>
    </row>
    <row r="43" spans="2:19">
      <c r="B43" s="441"/>
      <c r="C43" s="442"/>
      <c r="D43" s="443"/>
      <c r="E43" s="444"/>
      <c r="F43" s="444"/>
      <c r="G43" s="445"/>
      <c r="H43" s="444"/>
      <c r="I43" s="444"/>
      <c r="J43" s="445"/>
      <c r="K43" s="444"/>
      <c r="L43" s="444"/>
      <c r="M43" s="445"/>
      <c r="N43" s="444"/>
      <c r="O43" s="444"/>
      <c r="P43" s="445"/>
      <c r="Q43" s="444"/>
      <c r="R43" s="444"/>
      <c r="S43" s="445"/>
    </row>
    <row r="44" spans="2:19" ht="16.2" thickBot="1">
      <c r="B44" s="12" t="s">
        <v>74</v>
      </c>
      <c r="C44" s="442"/>
      <c r="D44" s="443"/>
      <c r="E44" s="444"/>
      <c r="F44" s="444"/>
      <c r="G44" s="445"/>
      <c r="H44" s="444"/>
      <c r="I44" s="444"/>
      <c r="J44" s="445"/>
      <c r="K44" s="444"/>
      <c r="L44" s="444"/>
      <c r="M44" s="445"/>
      <c r="N44" s="444"/>
      <c r="O44" s="444"/>
      <c r="P44" s="445"/>
      <c r="Q44" s="444"/>
      <c r="R44" s="444"/>
      <c r="S44" s="445"/>
    </row>
    <row r="45" spans="2:19">
      <c r="B45" s="44">
        <f>MAX(B31:B44)+1</f>
        <v>21</v>
      </c>
      <c r="C45" s="201" t="s">
        <v>75</v>
      </c>
      <c r="D45" s="211" t="s">
        <v>76</v>
      </c>
      <c r="E45" s="190">
        <v>2341.1830407303878</v>
      </c>
      <c r="F45" s="430"/>
      <c r="G45" s="168">
        <f>E45+F45</f>
        <v>2341.1830407303878</v>
      </c>
      <c r="H45" s="190">
        <v>2382.0445776492661</v>
      </c>
      <c r="I45" s="430"/>
      <c r="J45" s="168">
        <f>H45+I45</f>
        <v>2382.0445776492661</v>
      </c>
      <c r="K45" s="190">
        <v>2207.0701716094759</v>
      </c>
      <c r="L45" s="430"/>
      <c r="M45" s="168">
        <f>K45+L45</f>
        <v>2207.0701716094759</v>
      </c>
      <c r="N45" s="190">
        <v>1869.0412869013185</v>
      </c>
      <c r="O45" s="430"/>
      <c r="P45" s="168">
        <f>N45+O45</f>
        <v>1869.0412869013185</v>
      </c>
      <c r="Q45" s="190">
        <v>1083.2856701268979</v>
      </c>
      <c r="R45" s="430"/>
      <c r="S45" s="168">
        <f>Q45+R45</f>
        <v>1083.2856701268979</v>
      </c>
    </row>
    <row r="46" spans="2:19">
      <c r="B46" s="44">
        <f>MAX(B31:B45)+1</f>
        <v>22</v>
      </c>
      <c r="C46" s="201" t="s">
        <v>77</v>
      </c>
      <c r="D46" s="211" t="s">
        <v>76</v>
      </c>
      <c r="E46" s="182">
        <v>178.30914615894022</v>
      </c>
      <c r="F46" s="431"/>
      <c r="G46" s="132">
        <f>E46+F46</f>
        <v>178.30914615894022</v>
      </c>
      <c r="H46" s="182">
        <v>182.13638400290574</v>
      </c>
      <c r="I46" s="431"/>
      <c r="J46" s="132">
        <f>H46+I46</f>
        <v>182.13638400290574</v>
      </c>
      <c r="K46" s="182">
        <v>209.43947990488485</v>
      </c>
      <c r="L46" s="431"/>
      <c r="M46" s="132">
        <f>K46+L46</f>
        <v>209.43947990488485</v>
      </c>
      <c r="N46" s="182">
        <v>188.58161880088213</v>
      </c>
      <c r="O46" s="431"/>
      <c r="P46" s="132">
        <f>N46+O46</f>
        <v>188.58161880088213</v>
      </c>
      <c r="Q46" s="182">
        <v>148.18171404924288</v>
      </c>
      <c r="R46" s="431"/>
      <c r="S46" s="132">
        <f>Q46+R46</f>
        <v>148.18171404924288</v>
      </c>
    </row>
    <row r="47" spans="2:19">
      <c r="B47" s="44">
        <f>MAX(B31:B46)+1</f>
        <v>23</v>
      </c>
      <c r="C47" s="201" t="s">
        <v>78</v>
      </c>
      <c r="D47" s="211" t="s">
        <v>76</v>
      </c>
      <c r="E47" s="182">
        <v>553.00620716084643</v>
      </c>
      <c r="F47" s="431"/>
      <c r="G47" s="132">
        <f>E47+F47</f>
        <v>553.00620716084643</v>
      </c>
      <c r="H47" s="182">
        <v>471.54580560553313</v>
      </c>
      <c r="I47" s="431"/>
      <c r="J47" s="132">
        <f>H47+I47</f>
        <v>471.54580560553313</v>
      </c>
      <c r="K47" s="182">
        <v>578.74083776306861</v>
      </c>
      <c r="L47" s="431"/>
      <c r="M47" s="132">
        <f>K47+L47</f>
        <v>578.74083776306861</v>
      </c>
      <c r="N47" s="182">
        <v>521.64900513544978</v>
      </c>
      <c r="O47" s="431"/>
      <c r="P47" s="132">
        <f>N47+O47</f>
        <v>521.64900513544978</v>
      </c>
      <c r="Q47" s="182">
        <v>568.58392504591666</v>
      </c>
      <c r="R47" s="431"/>
      <c r="S47" s="132">
        <f>Q47+R47</f>
        <v>568.58392504591666</v>
      </c>
    </row>
    <row r="48" spans="2:19">
      <c r="B48" s="44">
        <f>MAX(B31:B47)+1</f>
        <v>24</v>
      </c>
      <c r="C48" s="201" t="s">
        <v>79</v>
      </c>
      <c r="D48" s="211" t="s">
        <v>76</v>
      </c>
      <c r="E48" s="446">
        <v>12.920303329500001</v>
      </c>
      <c r="F48" s="447"/>
      <c r="G48" s="133">
        <f>E48+F48</f>
        <v>12.920303329500001</v>
      </c>
      <c r="H48" s="446">
        <v>13.243310912737499</v>
      </c>
      <c r="I48" s="447"/>
      <c r="J48" s="133">
        <f>H48+I48</f>
        <v>13.243310912737499</v>
      </c>
      <c r="K48" s="446">
        <v>13.574393685555934</v>
      </c>
      <c r="L48" s="447"/>
      <c r="M48" s="133">
        <f>K48+L48</f>
        <v>13.574393685555934</v>
      </c>
      <c r="N48" s="446">
        <v>12.677447328858811</v>
      </c>
      <c r="O48" s="447"/>
      <c r="P48" s="133">
        <f>N48+O48</f>
        <v>12.677447328858811</v>
      </c>
      <c r="Q48" s="446">
        <v>9.7825564648545598</v>
      </c>
      <c r="R48" s="447"/>
      <c r="S48" s="133">
        <f>Q48+R48</f>
        <v>9.7825564648545598</v>
      </c>
    </row>
    <row r="49" spans="2:19" ht="16.2" thickBot="1">
      <c r="B49" s="44">
        <f>MAX(B31:B48)+1</f>
        <v>25</v>
      </c>
      <c r="C49" s="203" t="s">
        <v>73</v>
      </c>
      <c r="D49" s="213"/>
      <c r="E49" s="154">
        <f>SUM(E45:E48)</f>
        <v>3085.4186973796741</v>
      </c>
      <c r="F49" s="137">
        <f>G49-E49</f>
        <v>0</v>
      </c>
      <c r="G49" s="135">
        <f>SUM(G45:G48)</f>
        <v>3085.4186973796741</v>
      </c>
      <c r="H49" s="154">
        <f>SUM(H45:H48)</f>
        <v>3048.9700781704423</v>
      </c>
      <c r="I49" s="137">
        <f>J49-H49</f>
        <v>0</v>
      </c>
      <c r="J49" s="135">
        <f>SUM(J45:J48)</f>
        <v>3048.9700781704423</v>
      </c>
      <c r="K49" s="154">
        <f>SUM(K45:K48)</f>
        <v>3008.8248829629856</v>
      </c>
      <c r="L49" s="137">
        <f>M49-K49</f>
        <v>0</v>
      </c>
      <c r="M49" s="135">
        <f>SUM(M45:M48)</f>
        <v>3008.8248829629856</v>
      </c>
      <c r="N49" s="154">
        <f>SUM(N45:N48)</f>
        <v>2591.9493581665092</v>
      </c>
      <c r="O49" s="137">
        <f>P49-N49</f>
        <v>0</v>
      </c>
      <c r="P49" s="135">
        <f>SUM(P45:P48)</f>
        <v>2591.9493581665092</v>
      </c>
      <c r="Q49" s="154">
        <f>SUM(Q45:Q48)</f>
        <v>1809.8338656869118</v>
      </c>
      <c r="R49" s="137">
        <f>S49-Q49</f>
        <v>0</v>
      </c>
      <c r="S49" s="135">
        <f>SUM(S45:S48)</f>
        <v>1809.8338656869118</v>
      </c>
    </row>
    <row r="50" spans="2:19">
      <c r="B50" s="441"/>
      <c r="C50" s="442"/>
      <c r="D50" s="443"/>
      <c r="E50" s="444"/>
      <c r="F50" s="444"/>
      <c r="G50" s="445"/>
      <c r="H50" s="444"/>
      <c r="I50" s="444"/>
      <c r="J50" s="445"/>
      <c r="K50" s="444"/>
      <c r="L50" s="444"/>
      <c r="M50" s="445"/>
      <c r="N50" s="444"/>
      <c r="O50" s="444"/>
      <c r="P50" s="445"/>
      <c r="Q50" s="444"/>
      <c r="R50" s="444"/>
      <c r="S50" s="445"/>
    </row>
    <row r="51" spans="2:19" ht="16.2" thickBot="1">
      <c r="B51" s="15" t="s">
        <v>80</v>
      </c>
      <c r="C51" s="201"/>
      <c r="D51" s="211"/>
      <c r="E51" s="51"/>
      <c r="F51" s="51"/>
      <c r="G51" s="448"/>
      <c r="H51" s="51"/>
      <c r="I51" s="51"/>
      <c r="J51" s="448"/>
      <c r="K51" s="51"/>
      <c r="L51" s="51"/>
      <c r="M51" s="448"/>
      <c r="N51" s="51"/>
      <c r="O51" s="51"/>
      <c r="P51" s="448"/>
      <c r="Q51" s="51"/>
      <c r="R51" s="51"/>
      <c r="S51" s="448"/>
    </row>
    <row r="52" spans="2:19">
      <c r="B52" s="44">
        <f>MAX(B31:B51)+1</f>
        <v>26</v>
      </c>
      <c r="C52" s="201" t="s">
        <v>81</v>
      </c>
      <c r="D52" s="211" t="s">
        <v>82</v>
      </c>
      <c r="E52" s="449">
        <v>-45.584611799724598</v>
      </c>
      <c r="F52" s="450"/>
      <c r="G52" s="451">
        <f>E52+F52</f>
        <v>-45.584611799724598</v>
      </c>
      <c r="H52" s="449">
        <v>-38.721479407920185</v>
      </c>
      <c r="I52" s="450"/>
      <c r="J52" s="451">
        <f>H52+I52</f>
        <v>-38.721479407920185</v>
      </c>
      <c r="K52" s="449">
        <v>-48.1397697129905</v>
      </c>
      <c r="L52" s="450"/>
      <c r="M52" s="451">
        <f>K52+L52</f>
        <v>-48.1397697129905</v>
      </c>
      <c r="N52" s="449">
        <v>-46.481303960917245</v>
      </c>
      <c r="O52" s="450"/>
      <c r="P52" s="451">
        <f>N52+O52</f>
        <v>-46.481303960917245</v>
      </c>
      <c r="Q52" s="449">
        <v>-38.298392871747069</v>
      </c>
      <c r="R52" s="450"/>
      <c r="S52" s="451">
        <f>Q52+R52</f>
        <v>-38.298392871747069</v>
      </c>
    </row>
    <row r="53" spans="2:19">
      <c r="B53" s="44">
        <f>MAX(B31:B52)+1</f>
        <v>27</v>
      </c>
      <c r="C53" s="201" t="s">
        <v>83</v>
      </c>
      <c r="D53" s="211" t="s">
        <v>84</v>
      </c>
      <c r="E53" s="214">
        <v>24.200000000000003</v>
      </c>
      <c r="F53" s="447"/>
      <c r="G53" s="133">
        <f>E53+F53</f>
        <v>24.200000000000003</v>
      </c>
      <c r="H53" s="214">
        <v>41.9</v>
      </c>
      <c r="I53" s="447"/>
      <c r="J53" s="133">
        <f>H53+I53</f>
        <v>41.9</v>
      </c>
      <c r="K53" s="214">
        <v>52.300000000000004</v>
      </c>
      <c r="L53" s="447"/>
      <c r="M53" s="133">
        <f>K53+L53</f>
        <v>52.300000000000004</v>
      </c>
      <c r="N53" s="214">
        <v>21.8</v>
      </c>
      <c r="O53" s="447"/>
      <c r="P53" s="133">
        <f>N53+O53</f>
        <v>21.8</v>
      </c>
      <c r="Q53" s="214">
        <v>63.8</v>
      </c>
      <c r="R53" s="447"/>
      <c r="S53" s="133">
        <f>Q53+R53</f>
        <v>63.8</v>
      </c>
    </row>
    <row r="54" spans="2:19" ht="16.2" thickBot="1">
      <c r="B54" s="44">
        <f>MAX(B31:B53)+1</f>
        <v>28</v>
      </c>
      <c r="C54" s="203" t="s">
        <v>73</v>
      </c>
      <c r="D54" s="213"/>
      <c r="E54" s="154">
        <f>SUM(E52:E53)</f>
        <v>-21.384611799724595</v>
      </c>
      <c r="F54" s="137">
        <f>G54-E54</f>
        <v>0</v>
      </c>
      <c r="G54" s="135">
        <f>SUM(G52:G53)</f>
        <v>-21.384611799724595</v>
      </c>
      <c r="H54" s="154">
        <f>SUM(H52:H53)</f>
        <v>3.1785205920798134</v>
      </c>
      <c r="I54" s="137">
        <f>J54-H54</f>
        <v>0</v>
      </c>
      <c r="J54" s="135">
        <f>SUM(J52:J53)</f>
        <v>3.1785205920798134</v>
      </c>
      <c r="K54" s="154">
        <f>SUM(K52:K53)</f>
        <v>4.1602302870095045</v>
      </c>
      <c r="L54" s="137">
        <f>M54-K54</f>
        <v>0</v>
      </c>
      <c r="M54" s="135">
        <f>SUM(M52:M53)</f>
        <v>4.1602302870095045</v>
      </c>
      <c r="N54" s="154">
        <f>SUM(N52:N53)</f>
        <v>-24.681303960917244</v>
      </c>
      <c r="O54" s="137">
        <f>P54-N54</f>
        <v>0</v>
      </c>
      <c r="P54" s="135">
        <f>SUM(P52:P53)</f>
        <v>-24.681303960917244</v>
      </c>
      <c r="Q54" s="154">
        <f>SUM(Q52:Q53)</f>
        <v>25.501607128252928</v>
      </c>
      <c r="R54" s="137">
        <f>S54-Q54</f>
        <v>0</v>
      </c>
      <c r="S54" s="135">
        <f>SUM(S52:S53)</f>
        <v>25.501607128252928</v>
      </c>
    </row>
    <row r="55" spans="2:19" ht="15.6" thickBot="1">
      <c r="B55" s="44"/>
      <c r="C55" s="201"/>
      <c r="D55" s="211"/>
      <c r="E55" s="51"/>
      <c r="F55" s="51"/>
      <c r="G55" s="448"/>
      <c r="H55" s="51"/>
      <c r="I55" s="51"/>
      <c r="J55" s="448"/>
      <c r="K55" s="51"/>
      <c r="L55" s="51"/>
      <c r="M55" s="448"/>
      <c r="N55" s="51"/>
      <c r="O55" s="51"/>
      <c r="P55" s="448"/>
      <c r="Q55" s="51"/>
      <c r="R55" s="51"/>
      <c r="S55" s="448"/>
    </row>
    <row r="56" spans="2:19" ht="16.2" thickBot="1">
      <c r="B56" s="45">
        <f>MAX(B33:B55)+1</f>
        <v>29</v>
      </c>
      <c r="C56" s="202" t="s">
        <v>85</v>
      </c>
      <c r="D56" s="212" t="s">
        <v>86</v>
      </c>
      <c r="E56" s="197">
        <v>33.200164176462152</v>
      </c>
      <c r="F56" s="198"/>
      <c r="G56" s="139">
        <f>E56+F56</f>
        <v>33.200164176462152</v>
      </c>
      <c r="H56" s="197">
        <v>30.827702027725657</v>
      </c>
      <c r="I56" s="198"/>
      <c r="J56" s="139">
        <f>H56+I56</f>
        <v>30.827702027725657</v>
      </c>
      <c r="K56" s="197">
        <v>33.299999999999997</v>
      </c>
      <c r="L56" s="198"/>
      <c r="M56" s="139">
        <f>K56+L56</f>
        <v>33.299999999999997</v>
      </c>
      <c r="N56" s="197">
        <v>30.189065368159635</v>
      </c>
      <c r="O56" s="198"/>
      <c r="P56" s="139">
        <f>N56+O56</f>
        <v>30.189065368159635</v>
      </c>
      <c r="Q56" s="197">
        <v>21.511204607036518</v>
      </c>
      <c r="R56" s="198"/>
      <c r="S56" s="139">
        <f>Q56+R56</f>
        <v>21.511204607036518</v>
      </c>
    </row>
    <row r="57" spans="2:19" ht="15.6" thickBot="1">
      <c r="B57" s="2"/>
      <c r="C57" s="2"/>
      <c r="D57" s="2"/>
      <c r="E57" s="452"/>
      <c r="F57" s="452"/>
      <c r="G57" s="452"/>
      <c r="H57" s="452"/>
      <c r="I57" s="452"/>
      <c r="J57" s="452"/>
      <c r="K57" s="452"/>
      <c r="L57" s="452"/>
      <c r="M57" s="452"/>
      <c r="N57" s="452"/>
      <c r="O57" s="452"/>
      <c r="P57" s="452"/>
      <c r="Q57" s="452"/>
      <c r="R57" s="452"/>
      <c r="S57" s="452"/>
    </row>
    <row r="58" spans="2:19" ht="16.2" thickBot="1">
      <c r="B58" s="2"/>
      <c r="C58" s="2"/>
      <c r="D58" s="2"/>
      <c r="E58" s="522" t="s">
        <v>65</v>
      </c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4"/>
    </row>
    <row r="59" spans="2:19" ht="16.2" thickBot="1">
      <c r="B59" s="43"/>
      <c r="C59" s="406"/>
      <c r="D59" s="208"/>
      <c r="E59" s="520">
        <v>2022</v>
      </c>
      <c r="F59" s="520"/>
      <c r="G59" s="521"/>
      <c r="H59" s="520">
        <v>2023</v>
      </c>
      <c r="I59" s="520"/>
      <c r="J59" s="521"/>
      <c r="K59" s="520">
        <v>2024</v>
      </c>
      <c r="L59" s="520"/>
      <c r="M59" s="521"/>
      <c r="N59" s="520">
        <v>2025</v>
      </c>
      <c r="O59" s="520"/>
      <c r="P59" s="521"/>
      <c r="Q59" s="520">
        <v>2026</v>
      </c>
      <c r="R59" s="520"/>
      <c r="S59" s="521"/>
    </row>
    <row r="60" spans="2:19" ht="15.6">
      <c r="B60" s="40" t="s">
        <v>24</v>
      </c>
      <c r="C60" s="199"/>
      <c r="D60" s="209"/>
      <c r="E60" s="418" t="s">
        <v>25</v>
      </c>
      <c r="F60" s="177" t="s">
        <v>26</v>
      </c>
      <c r="G60" s="9" t="s">
        <v>26</v>
      </c>
      <c r="H60" s="70" t="s">
        <v>25</v>
      </c>
      <c r="I60" s="177" t="s">
        <v>26</v>
      </c>
      <c r="J60" s="9" t="s">
        <v>26</v>
      </c>
      <c r="K60" s="70" t="s">
        <v>25</v>
      </c>
      <c r="L60" s="177" t="s">
        <v>26</v>
      </c>
      <c r="M60" s="9" t="s">
        <v>26</v>
      </c>
      <c r="N60" s="70" t="s">
        <v>25</v>
      </c>
      <c r="O60" s="177" t="s">
        <v>26</v>
      </c>
      <c r="P60" s="9" t="s">
        <v>26</v>
      </c>
      <c r="Q60" s="70" t="s">
        <v>25</v>
      </c>
      <c r="R60" s="177" t="s">
        <v>26</v>
      </c>
      <c r="S60" s="9" t="s">
        <v>26</v>
      </c>
    </row>
    <row r="61" spans="2:19" ht="16.2" thickBot="1">
      <c r="B61" s="20" t="s">
        <v>9</v>
      </c>
      <c r="C61" s="11" t="s">
        <v>27</v>
      </c>
      <c r="D61" s="20"/>
      <c r="E61" s="261">
        <f>$E$9</f>
        <v>44196</v>
      </c>
      <c r="F61" s="178" t="s">
        <v>29</v>
      </c>
      <c r="G61" s="11" t="s">
        <v>30</v>
      </c>
      <c r="H61" s="261">
        <f>$E$9</f>
        <v>44196</v>
      </c>
      <c r="I61" s="178" t="s">
        <v>29</v>
      </c>
      <c r="J61" s="11" t="s">
        <v>30</v>
      </c>
      <c r="K61" s="261">
        <f>$E$9</f>
        <v>44196</v>
      </c>
      <c r="L61" s="178" t="s">
        <v>29</v>
      </c>
      <c r="M61" s="11" t="s">
        <v>30</v>
      </c>
      <c r="N61" s="261">
        <f>$E$9</f>
        <v>44196</v>
      </c>
      <c r="O61" s="178" t="s">
        <v>29</v>
      </c>
      <c r="P61" s="11" t="s">
        <v>30</v>
      </c>
      <c r="Q61" s="261">
        <f>$E$9</f>
        <v>44196</v>
      </c>
      <c r="R61" s="178" t="s">
        <v>29</v>
      </c>
      <c r="S61" s="11" t="s">
        <v>30</v>
      </c>
    </row>
    <row r="62" spans="2:19" ht="15.6">
      <c r="B62" s="106"/>
      <c r="C62" s="204"/>
      <c r="D62" s="210"/>
      <c r="E62" s="174" t="s">
        <v>31</v>
      </c>
      <c r="F62" s="175" t="s">
        <v>32</v>
      </c>
      <c r="G62" s="176" t="s">
        <v>33</v>
      </c>
      <c r="H62" s="174" t="s">
        <v>34</v>
      </c>
      <c r="I62" s="175" t="s">
        <v>35</v>
      </c>
      <c r="J62" s="176" t="s">
        <v>36</v>
      </c>
      <c r="K62" s="174" t="s">
        <v>37</v>
      </c>
      <c r="L62" s="175" t="s">
        <v>38</v>
      </c>
      <c r="M62" s="176" t="s">
        <v>39</v>
      </c>
      <c r="N62" s="174" t="s">
        <v>40</v>
      </c>
      <c r="O62" s="175" t="s">
        <v>41</v>
      </c>
      <c r="P62" s="176" t="s">
        <v>42</v>
      </c>
      <c r="Q62" s="174" t="s">
        <v>43</v>
      </c>
      <c r="R62" s="175" t="s">
        <v>44</v>
      </c>
      <c r="S62" s="176" t="s">
        <v>45</v>
      </c>
    </row>
    <row r="63" spans="2:19" ht="16.2" thickBot="1">
      <c r="B63" s="15" t="s">
        <v>87</v>
      </c>
      <c r="C63" s="203"/>
      <c r="D63" s="213"/>
      <c r="E63" s="73"/>
      <c r="F63" s="73"/>
      <c r="G63" s="102"/>
      <c r="H63" s="62"/>
      <c r="I63" s="62"/>
      <c r="J63" s="63"/>
      <c r="K63" s="62"/>
      <c r="L63" s="62"/>
      <c r="M63" s="63"/>
      <c r="N63" s="62"/>
      <c r="O63" s="62"/>
      <c r="P63" s="63"/>
      <c r="Q63" s="62"/>
      <c r="R63" s="62"/>
      <c r="S63" s="63"/>
    </row>
    <row r="64" spans="2:19">
      <c r="B64" s="75">
        <v>30</v>
      </c>
      <c r="C64" s="201" t="s">
        <v>88</v>
      </c>
      <c r="D64" s="211" t="s">
        <v>89</v>
      </c>
      <c r="E64" s="453">
        <v>0.15</v>
      </c>
      <c r="F64" s="454"/>
      <c r="G64" s="72">
        <f>E64+F64</f>
        <v>0.15</v>
      </c>
      <c r="H64" s="453">
        <v>0.15</v>
      </c>
      <c r="I64" s="454"/>
      <c r="J64" s="72">
        <f>H64+I64</f>
        <v>0.15</v>
      </c>
      <c r="K64" s="453">
        <v>0.15</v>
      </c>
      <c r="L64" s="454"/>
      <c r="M64" s="72">
        <f>K64+L64</f>
        <v>0.15</v>
      </c>
      <c r="N64" s="453">
        <v>0.15</v>
      </c>
      <c r="O64" s="454"/>
      <c r="P64" s="72">
        <f>N64+O64</f>
        <v>0.15</v>
      </c>
      <c r="Q64" s="453">
        <v>0.15</v>
      </c>
      <c r="R64" s="454"/>
      <c r="S64" s="72">
        <f>Q64+R64</f>
        <v>0.15</v>
      </c>
    </row>
    <row r="65" spans="2:19">
      <c r="B65" s="75">
        <f>MAX(B58:B64)+1</f>
        <v>31</v>
      </c>
      <c r="C65" s="201" t="s">
        <v>90</v>
      </c>
      <c r="D65" s="211" t="s">
        <v>89</v>
      </c>
      <c r="E65" s="455">
        <v>0.1</v>
      </c>
      <c r="F65" s="456"/>
      <c r="G65" s="103">
        <f>E65+F65</f>
        <v>0.1</v>
      </c>
      <c r="H65" s="457">
        <v>0.1</v>
      </c>
      <c r="I65" s="456"/>
      <c r="J65" s="103">
        <f>H65+I65</f>
        <v>0.1</v>
      </c>
      <c r="K65" s="457">
        <v>0.1</v>
      </c>
      <c r="L65" s="456"/>
      <c r="M65" s="103">
        <f>K65+L65</f>
        <v>0.1</v>
      </c>
      <c r="N65" s="457">
        <v>0.1</v>
      </c>
      <c r="O65" s="456"/>
      <c r="P65" s="103">
        <f>N65+O65</f>
        <v>0.1</v>
      </c>
      <c r="Q65" s="457">
        <v>0.1</v>
      </c>
      <c r="R65" s="456"/>
      <c r="S65" s="103">
        <f>Q65+R65</f>
        <v>0.1</v>
      </c>
    </row>
    <row r="66" spans="2:19" ht="16.2" thickBot="1">
      <c r="B66" s="75">
        <f>MAX(B58:B65)+1</f>
        <v>32</v>
      </c>
      <c r="C66" s="203"/>
      <c r="D66" s="213"/>
      <c r="E66" s="32">
        <f>SUM(E64:E65)</f>
        <v>0.25</v>
      </c>
      <c r="F66" s="137"/>
      <c r="G66" s="130">
        <f>SUM(G64:G65)</f>
        <v>0.25</v>
      </c>
      <c r="H66" s="32">
        <f>SUM(H64:H65)</f>
        <v>0.25</v>
      </c>
      <c r="I66" s="137"/>
      <c r="J66" s="130">
        <f>SUM(J64:J65)</f>
        <v>0.25</v>
      </c>
      <c r="K66" s="32">
        <f>SUM(K64:K65)</f>
        <v>0.25</v>
      </c>
      <c r="L66" s="137">
        <f>M66-K66</f>
        <v>0</v>
      </c>
      <c r="M66" s="130">
        <f>SUM(M64:M65)</f>
        <v>0.25</v>
      </c>
      <c r="N66" s="32">
        <f>SUM(N64:N65)</f>
        <v>0.25</v>
      </c>
      <c r="O66" s="137">
        <f>P66-N66</f>
        <v>0</v>
      </c>
      <c r="P66" s="130">
        <f>SUM(P64:P65)</f>
        <v>0.25</v>
      </c>
      <c r="Q66" s="32">
        <f>SUM(Q64:Q65)</f>
        <v>0.25</v>
      </c>
      <c r="R66" s="137">
        <f>S66-Q66</f>
        <v>0</v>
      </c>
      <c r="S66" s="130">
        <f>SUM(S64:S65)</f>
        <v>0.25</v>
      </c>
    </row>
    <row r="67" spans="2:19" ht="15.6">
      <c r="B67" s="75"/>
      <c r="C67" s="203"/>
      <c r="D67" s="213"/>
      <c r="E67" s="73"/>
      <c r="F67" s="73"/>
      <c r="G67" s="102"/>
      <c r="H67" s="73"/>
      <c r="I67" s="73"/>
      <c r="J67" s="102"/>
      <c r="K67" s="73"/>
      <c r="L67" s="73"/>
      <c r="M67" s="102"/>
      <c r="N67" s="73"/>
      <c r="O67" s="73"/>
      <c r="P67" s="102"/>
      <c r="Q67" s="73"/>
      <c r="R67" s="73"/>
      <c r="S67" s="102"/>
    </row>
    <row r="68" spans="2:19" ht="16.2" thickBot="1">
      <c r="B68" s="12" t="s">
        <v>91</v>
      </c>
      <c r="C68" s="200"/>
      <c r="D68" s="210"/>
      <c r="E68" s="73"/>
      <c r="F68" s="73"/>
      <c r="G68" s="102"/>
      <c r="H68" s="73"/>
      <c r="I68" s="73"/>
      <c r="J68" s="102"/>
      <c r="K68" s="73"/>
      <c r="L68" s="73"/>
      <c r="M68" s="102"/>
      <c r="N68" s="73"/>
      <c r="O68" s="73"/>
      <c r="P68" s="102"/>
      <c r="Q68" s="73"/>
      <c r="R68" s="73"/>
      <c r="S68" s="102"/>
    </row>
    <row r="69" spans="2:19" ht="15.6" thickBot="1">
      <c r="B69" s="75">
        <f>MAX(B58:B68)+1</f>
        <v>33</v>
      </c>
      <c r="C69" s="220" t="s">
        <v>92</v>
      </c>
      <c r="D69" s="211" t="s">
        <v>89</v>
      </c>
      <c r="E69" s="458">
        <v>-16.52886807661406</v>
      </c>
      <c r="F69" s="459"/>
      <c r="G69" s="460">
        <f>E69+F69</f>
        <v>-16.52886807661406</v>
      </c>
      <c r="H69" s="458">
        <v>-16.338221736742721</v>
      </c>
      <c r="I69" s="459"/>
      <c r="J69" s="460">
        <f>H69+I69</f>
        <v>-16.338221736742721</v>
      </c>
      <c r="K69" s="458">
        <v>-16.392840454861386</v>
      </c>
      <c r="L69" s="459"/>
      <c r="M69" s="460">
        <f>K69+L69</f>
        <v>-16.392840454861386</v>
      </c>
      <c r="N69" s="458">
        <v>-16.107586428827602</v>
      </c>
      <c r="O69" s="459"/>
      <c r="P69" s="460">
        <f>N69+O69</f>
        <v>-16.107586428827602</v>
      </c>
      <c r="Q69" s="458">
        <v>-15.914425204173135</v>
      </c>
      <c r="R69" s="459"/>
      <c r="S69" s="460">
        <f>Q69+R69</f>
        <v>-15.914425204173135</v>
      </c>
    </row>
    <row r="70" spans="2:19" ht="15.6">
      <c r="B70" s="75"/>
      <c r="C70" s="200"/>
      <c r="D70" s="210"/>
      <c r="E70" s="73"/>
      <c r="F70" s="73"/>
      <c r="G70" s="102"/>
      <c r="H70" s="73"/>
      <c r="I70" s="73"/>
      <c r="J70" s="102"/>
      <c r="K70" s="73"/>
      <c r="L70" s="73"/>
      <c r="M70" s="102"/>
      <c r="N70" s="73"/>
      <c r="O70" s="73"/>
      <c r="P70" s="102"/>
      <c r="Q70" s="73"/>
      <c r="R70" s="73"/>
      <c r="S70" s="102"/>
    </row>
    <row r="71" spans="2:19" ht="15.6">
      <c r="B71" s="215" t="s">
        <v>93</v>
      </c>
      <c r="C71" s="216"/>
      <c r="D71" s="217"/>
      <c r="E71" s="461"/>
      <c r="F71" s="461"/>
      <c r="G71" s="98"/>
      <c r="H71" s="461"/>
      <c r="I71" s="461"/>
      <c r="J71" s="98"/>
      <c r="K71" s="461"/>
      <c r="L71" s="461"/>
      <c r="M71" s="98"/>
      <c r="N71" s="461"/>
      <c r="O71" s="461"/>
      <c r="P71" s="98"/>
      <c r="Q71" s="461"/>
      <c r="R71" s="461"/>
      <c r="S71" s="98"/>
    </row>
    <row r="72" spans="2:19" ht="16.2" thickBot="1">
      <c r="B72" s="75"/>
      <c r="C72" s="218" t="s">
        <v>94</v>
      </c>
      <c r="D72" s="219"/>
      <c r="E72" s="461"/>
      <c r="F72" s="461"/>
      <c r="G72" s="98"/>
      <c r="H72" s="461"/>
      <c r="I72" s="461"/>
      <c r="J72" s="98"/>
      <c r="K72" s="461"/>
      <c r="L72" s="461"/>
      <c r="M72" s="98"/>
      <c r="N72" s="461"/>
      <c r="O72" s="461"/>
      <c r="P72" s="98"/>
      <c r="Q72" s="461"/>
      <c r="R72" s="461"/>
      <c r="S72" s="98"/>
    </row>
    <row r="73" spans="2:19" ht="15" customHeight="1">
      <c r="B73" s="222">
        <f>MAX(B58:B72)+1</f>
        <v>34</v>
      </c>
      <c r="C73" s="223" t="s">
        <v>95</v>
      </c>
      <c r="D73" s="211"/>
      <c r="E73" s="190">
        <v>553.00620716084643</v>
      </c>
      <c r="F73" s="462"/>
      <c r="G73" s="168">
        <f t="shared" ref="G73:G82" si="6">E73+F73</f>
        <v>553.00620716084643</v>
      </c>
      <c r="H73" s="190">
        <v>471.54580560553313</v>
      </c>
      <c r="I73" s="462"/>
      <c r="J73" s="168">
        <f t="shared" ref="J73:J82" si="7">H73+I73</f>
        <v>471.54580560553313</v>
      </c>
      <c r="K73" s="190">
        <v>578.74083776306861</v>
      </c>
      <c r="L73" s="462"/>
      <c r="M73" s="168">
        <f t="shared" ref="M73:M82" si="8">K73+L73</f>
        <v>578.74083776306861</v>
      </c>
      <c r="N73" s="190">
        <v>521.64900513544978</v>
      </c>
      <c r="O73" s="462"/>
      <c r="P73" s="168">
        <f t="shared" ref="P73:P82" si="9">N73+O73</f>
        <v>521.64900513544978</v>
      </c>
      <c r="Q73" s="190">
        <v>568.58392504591666</v>
      </c>
      <c r="R73" s="462"/>
      <c r="S73" s="168">
        <f t="shared" ref="S73:S82" si="10">Q73+R73</f>
        <v>568.58392504591666</v>
      </c>
    </row>
    <row r="74" spans="2:19" ht="15" customHeight="1">
      <c r="B74" s="222">
        <f>MAX(B58:B73)+1</f>
        <v>35</v>
      </c>
      <c r="C74" s="223" t="s">
        <v>96</v>
      </c>
      <c r="D74" s="211"/>
      <c r="E74" s="182">
        <v>57.270757608498066</v>
      </c>
      <c r="F74" s="431"/>
      <c r="G74" s="132">
        <f t="shared" si="6"/>
        <v>57.270757608498066</v>
      </c>
      <c r="H74" s="182">
        <v>68.936640410513959</v>
      </c>
      <c r="I74" s="431"/>
      <c r="J74" s="132">
        <f t="shared" si="7"/>
        <v>68.936640410513959</v>
      </c>
      <c r="K74" s="182">
        <v>72.297095625352455</v>
      </c>
      <c r="L74" s="431"/>
      <c r="M74" s="132">
        <f t="shared" si="8"/>
        <v>72.297095625352455</v>
      </c>
      <c r="N74" s="182">
        <v>52.123447604365808</v>
      </c>
      <c r="O74" s="431"/>
      <c r="P74" s="132">
        <f t="shared" si="9"/>
        <v>52.123447604365808</v>
      </c>
      <c r="Q74" s="182">
        <v>47.146327950127521</v>
      </c>
      <c r="R74" s="431"/>
      <c r="S74" s="132">
        <f t="shared" si="10"/>
        <v>47.146327950127521</v>
      </c>
    </row>
    <row r="75" spans="2:19" ht="15" customHeight="1">
      <c r="B75" s="222">
        <f>MAX(B58:B74)+1</f>
        <v>36</v>
      </c>
      <c r="C75" s="223" t="s">
        <v>97</v>
      </c>
      <c r="D75" s="211"/>
      <c r="E75" s="182">
        <v>82.45143754892473</v>
      </c>
      <c r="F75" s="431"/>
      <c r="G75" s="132">
        <f t="shared" si="6"/>
        <v>82.45143754892473</v>
      </c>
      <c r="H75" s="182">
        <v>104.31844118007369</v>
      </c>
      <c r="I75" s="431"/>
      <c r="J75" s="132">
        <f t="shared" si="7"/>
        <v>104.31844118007369</v>
      </c>
      <c r="K75" s="182">
        <v>136.40719492775855</v>
      </c>
      <c r="L75" s="431"/>
      <c r="M75" s="132">
        <f t="shared" si="8"/>
        <v>136.40719492775855</v>
      </c>
      <c r="N75" s="182">
        <v>284.17285893420501</v>
      </c>
      <c r="O75" s="431"/>
      <c r="P75" s="132">
        <f t="shared" si="9"/>
        <v>284.17285893420501</v>
      </c>
      <c r="Q75" s="182">
        <v>529.33573459260072</v>
      </c>
      <c r="R75" s="431"/>
      <c r="S75" s="132">
        <f t="shared" si="10"/>
        <v>529.33573459260072</v>
      </c>
    </row>
    <row r="76" spans="2:19">
      <c r="B76" s="222">
        <f t="shared" ref="B76:B82" si="11">MAX(B58:B75)+1</f>
        <v>37</v>
      </c>
      <c r="C76" s="223" t="s">
        <v>98</v>
      </c>
      <c r="D76" s="211"/>
      <c r="E76" s="182">
        <v>311.7</v>
      </c>
      <c r="F76" s="431"/>
      <c r="G76" s="132">
        <f t="shared" si="6"/>
        <v>311.7</v>
      </c>
      <c r="H76" s="182">
        <v>294.10000000000002</v>
      </c>
      <c r="I76" s="431"/>
      <c r="J76" s="132">
        <f t="shared" si="7"/>
        <v>294.10000000000002</v>
      </c>
      <c r="K76" s="182">
        <v>272.8</v>
      </c>
      <c r="L76" s="431"/>
      <c r="M76" s="132">
        <f t="shared" si="8"/>
        <v>272.8</v>
      </c>
      <c r="N76" s="182">
        <v>228.2</v>
      </c>
      <c r="O76" s="431"/>
      <c r="P76" s="132">
        <f t="shared" si="9"/>
        <v>228.2</v>
      </c>
      <c r="Q76" s="182">
        <v>182.6</v>
      </c>
      <c r="R76" s="431"/>
      <c r="S76" s="132">
        <f t="shared" si="10"/>
        <v>182.6</v>
      </c>
    </row>
    <row r="77" spans="2:19">
      <c r="B77" s="222">
        <f t="shared" si="11"/>
        <v>38</v>
      </c>
      <c r="C77" s="349" t="s">
        <v>99</v>
      </c>
      <c r="D77" s="211"/>
      <c r="E77" s="182">
        <v>28.020991770509735</v>
      </c>
      <c r="F77" s="431"/>
      <c r="G77" s="132">
        <f t="shared" si="6"/>
        <v>28.020991770509735</v>
      </c>
      <c r="H77" s="182">
        <v>28.020991770509735</v>
      </c>
      <c r="I77" s="431"/>
      <c r="J77" s="132">
        <f t="shared" si="7"/>
        <v>28.020991770509735</v>
      </c>
      <c r="K77" s="182">
        <v>28.020991770509735</v>
      </c>
      <c r="L77" s="431"/>
      <c r="M77" s="132">
        <f t="shared" si="8"/>
        <v>28.020991770509735</v>
      </c>
      <c r="N77" s="182">
        <v>21.050088168948456</v>
      </c>
      <c r="O77" s="431"/>
      <c r="P77" s="132">
        <f t="shared" si="9"/>
        <v>21.050088168948456</v>
      </c>
      <c r="Q77" s="182">
        <v>21.050088168948456</v>
      </c>
      <c r="R77" s="431"/>
      <c r="S77" s="132">
        <f t="shared" si="10"/>
        <v>21.050088168948456</v>
      </c>
    </row>
    <row r="78" spans="2:19" ht="15" customHeight="1">
      <c r="B78" s="222">
        <f t="shared" si="11"/>
        <v>39</v>
      </c>
      <c r="C78" s="349" t="s">
        <v>100</v>
      </c>
      <c r="D78" s="211"/>
      <c r="E78" s="182">
        <v>152.71163580267125</v>
      </c>
      <c r="F78" s="431"/>
      <c r="G78" s="132">
        <f t="shared" si="6"/>
        <v>152.71163580267125</v>
      </c>
      <c r="H78" s="182">
        <v>152.71163580267125</v>
      </c>
      <c r="I78" s="431"/>
      <c r="J78" s="132">
        <f t="shared" si="7"/>
        <v>152.71163580267125</v>
      </c>
      <c r="K78" s="182">
        <v>152.71163580267125</v>
      </c>
      <c r="L78" s="431"/>
      <c r="M78" s="132">
        <f t="shared" si="8"/>
        <v>152.71163580267125</v>
      </c>
      <c r="N78" s="182">
        <v>108.83745600164499</v>
      </c>
      <c r="O78" s="431"/>
      <c r="P78" s="132">
        <f t="shared" si="9"/>
        <v>108.83745600164499</v>
      </c>
      <c r="Q78" s="182">
        <v>108.83745600164499</v>
      </c>
      <c r="R78" s="431"/>
      <c r="S78" s="132">
        <f t="shared" si="10"/>
        <v>108.83745600164499</v>
      </c>
    </row>
    <row r="79" spans="2:19">
      <c r="B79" s="222">
        <f t="shared" si="11"/>
        <v>40</v>
      </c>
      <c r="C79" s="223" t="s">
        <v>101</v>
      </c>
      <c r="D79" s="211"/>
      <c r="E79" s="182">
        <v>-1.5846242538770858</v>
      </c>
      <c r="F79" s="431"/>
      <c r="G79" s="132">
        <f t="shared" si="6"/>
        <v>-1.5846242538770858</v>
      </c>
      <c r="H79" s="182">
        <v>-1.5846242538770858</v>
      </c>
      <c r="I79" s="431"/>
      <c r="J79" s="132">
        <f t="shared" si="7"/>
        <v>-1.5846242538770858</v>
      </c>
      <c r="K79" s="182">
        <v>-1.5846242538770858</v>
      </c>
      <c r="L79" s="431"/>
      <c r="M79" s="132">
        <f t="shared" si="8"/>
        <v>-1.5846242538770858</v>
      </c>
      <c r="N79" s="182">
        <v>0</v>
      </c>
      <c r="O79" s="431"/>
      <c r="P79" s="132">
        <f t="shared" si="9"/>
        <v>0</v>
      </c>
      <c r="Q79" s="182">
        <v>0</v>
      </c>
      <c r="R79" s="431"/>
      <c r="S79" s="132">
        <f t="shared" si="10"/>
        <v>0</v>
      </c>
    </row>
    <row r="80" spans="2:19" ht="16.5" customHeight="1">
      <c r="B80" s="222">
        <f t="shared" si="11"/>
        <v>41</v>
      </c>
      <c r="C80" s="223" t="s">
        <v>102</v>
      </c>
      <c r="D80" s="211"/>
      <c r="E80" s="182">
        <v>3.597820166296974</v>
      </c>
      <c r="F80" s="431"/>
      <c r="G80" s="132">
        <f t="shared" si="6"/>
        <v>3.597820166296974</v>
      </c>
      <c r="H80" s="182">
        <v>0</v>
      </c>
      <c r="I80" s="431"/>
      <c r="J80" s="132">
        <f t="shared" si="7"/>
        <v>0</v>
      </c>
      <c r="K80" s="182">
        <v>0</v>
      </c>
      <c r="L80" s="431"/>
      <c r="M80" s="132">
        <f t="shared" si="8"/>
        <v>0</v>
      </c>
      <c r="N80" s="182">
        <v>0</v>
      </c>
      <c r="O80" s="431"/>
      <c r="P80" s="132">
        <f t="shared" si="9"/>
        <v>0</v>
      </c>
      <c r="Q80" s="182">
        <v>0</v>
      </c>
      <c r="R80" s="431"/>
      <c r="S80" s="132">
        <f t="shared" si="10"/>
        <v>0</v>
      </c>
    </row>
    <row r="81" spans="2:19" ht="15.75" customHeight="1">
      <c r="B81" s="222">
        <f t="shared" si="11"/>
        <v>42</v>
      </c>
      <c r="C81" s="223" t="s">
        <v>103</v>
      </c>
      <c r="D81" s="211"/>
      <c r="E81" s="182">
        <v>17.430090235469507</v>
      </c>
      <c r="F81" s="431"/>
      <c r="G81" s="132">
        <f t="shared" si="6"/>
        <v>17.430090235469507</v>
      </c>
      <c r="H81" s="182">
        <v>16.491746397084174</v>
      </c>
      <c r="I81" s="431"/>
      <c r="J81" s="132">
        <f t="shared" si="7"/>
        <v>16.491746397084174</v>
      </c>
      <c r="K81" s="182">
        <v>16.348856813984188</v>
      </c>
      <c r="L81" s="431"/>
      <c r="M81" s="132">
        <f t="shared" si="8"/>
        <v>16.348856813984188</v>
      </c>
      <c r="N81" s="182">
        <v>16.337297250904879</v>
      </c>
      <c r="O81" s="431"/>
      <c r="P81" s="132">
        <f t="shared" si="9"/>
        <v>16.337297250904879</v>
      </c>
      <c r="Q81" s="182">
        <v>16.069975063804481</v>
      </c>
      <c r="R81" s="431"/>
      <c r="S81" s="132">
        <f t="shared" si="10"/>
        <v>16.069975063804481</v>
      </c>
    </row>
    <row r="82" spans="2:19" ht="15" customHeight="1">
      <c r="B82" s="222">
        <f t="shared" si="11"/>
        <v>43</v>
      </c>
      <c r="C82" s="223" t="s">
        <v>104</v>
      </c>
      <c r="D82" s="211"/>
      <c r="E82" s="446">
        <v>73.164971082621662</v>
      </c>
      <c r="F82" s="447"/>
      <c r="G82" s="133">
        <f t="shared" si="6"/>
        <v>73.164971082621662</v>
      </c>
      <c r="H82" s="446">
        <v>76.192151601295052</v>
      </c>
      <c r="I82" s="447"/>
      <c r="J82" s="133">
        <f t="shared" si="7"/>
        <v>76.192151601295052</v>
      </c>
      <c r="K82" s="446">
        <v>35.494417176983731</v>
      </c>
      <c r="L82" s="447"/>
      <c r="M82" s="133">
        <f t="shared" si="8"/>
        <v>35.494417176983731</v>
      </c>
      <c r="N82" s="446">
        <v>4.3756813397757135</v>
      </c>
      <c r="O82" s="447"/>
      <c r="P82" s="133">
        <f t="shared" si="9"/>
        <v>4.3756813397757135</v>
      </c>
      <c r="Q82" s="446">
        <v>-69.260879719855225</v>
      </c>
      <c r="R82" s="447"/>
      <c r="S82" s="133">
        <f t="shared" si="10"/>
        <v>-69.260879719855225</v>
      </c>
    </row>
    <row r="83" spans="2:19" ht="16.2" thickBot="1">
      <c r="B83" s="75">
        <f>MAX(B62:B82)+1</f>
        <v>44</v>
      </c>
      <c r="C83" s="218" t="s">
        <v>105</v>
      </c>
      <c r="D83" s="211" t="s">
        <v>89</v>
      </c>
      <c r="E83" s="154">
        <f>SUM(E73:E82)</f>
        <v>1277.7692871219613</v>
      </c>
      <c r="F83" s="137">
        <f>G83-E83</f>
        <v>0</v>
      </c>
      <c r="G83" s="135">
        <f>SUM(G73:G82)</f>
        <v>1277.7692871219613</v>
      </c>
      <c r="H83" s="154">
        <f>SUM(H73:H82)</f>
        <v>1210.7327885138038</v>
      </c>
      <c r="I83" s="137">
        <f>J83-H83</f>
        <v>0</v>
      </c>
      <c r="J83" s="135">
        <f>SUM(J73:J82)</f>
        <v>1210.7327885138038</v>
      </c>
      <c r="K83" s="154">
        <f>SUM(K73:K82)</f>
        <v>1291.2364056264512</v>
      </c>
      <c r="L83" s="137">
        <f>M83-K83</f>
        <v>0</v>
      </c>
      <c r="M83" s="135">
        <f>SUM(M73:M82)</f>
        <v>1291.2364056264512</v>
      </c>
      <c r="N83" s="154">
        <f>SUM(N73:N82)</f>
        <v>1236.7458344352945</v>
      </c>
      <c r="O83" s="137">
        <f>P83-N83</f>
        <v>0</v>
      </c>
      <c r="P83" s="135">
        <f>SUM(P73:P82)</f>
        <v>1236.7458344352945</v>
      </c>
      <c r="Q83" s="154">
        <f>SUM(Q73:Q82)</f>
        <v>1404.3626271031876</v>
      </c>
      <c r="R83" s="137">
        <f>S83-Q83</f>
        <v>0</v>
      </c>
      <c r="S83" s="135">
        <f>SUM(S73:S82)</f>
        <v>1404.3626271031876</v>
      </c>
    </row>
    <row r="84" spans="2:19">
      <c r="B84" s="75"/>
      <c r="C84" s="220"/>
      <c r="D84" s="221"/>
      <c r="E84" s="461"/>
      <c r="F84" s="461"/>
      <c r="G84" s="98"/>
      <c r="H84" s="461"/>
      <c r="I84" s="461"/>
      <c r="J84" s="98"/>
      <c r="K84" s="461"/>
      <c r="L84" s="461"/>
      <c r="M84" s="98"/>
      <c r="N84" s="461"/>
      <c r="O84" s="461"/>
      <c r="P84" s="98"/>
      <c r="Q84" s="461"/>
      <c r="R84" s="461"/>
      <c r="S84" s="98"/>
    </row>
    <row r="85" spans="2:19" ht="16.2" thickBot="1">
      <c r="B85" s="75"/>
      <c r="C85" s="218" t="s">
        <v>106</v>
      </c>
      <c r="D85" s="219"/>
      <c r="E85" s="461"/>
      <c r="F85" s="461"/>
      <c r="G85" s="98"/>
      <c r="H85" s="461"/>
      <c r="I85" s="461"/>
      <c r="J85" s="98"/>
      <c r="K85" s="461"/>
      <c r="L85" s="461"/>
      <c r="M85" s="98"/>
      <c r="N85" s="461"/>
      <c r="O85" s="461"/>
      <c r="P85" s="98"/>
      <c r="Q85" s="461"/>
      <c r="R85" s="461"/>
      <c r="S85" s="98"/>
    </row>
    <row r="86" spans="2:19">
      <c r="B86" s="222">
        <f>MAX(B65:B85)+1</f>
        <v>45</v>
      </c>
      <c r="C86" s="223" t="s">
        <v>107</v>
      </c>
      <c r="D86" s="221" t="s">
        <v>89</v>
      </c>
      <c r="E86" s="190">
        <v>839.497235500584</v>
      </c>
      <c r="F86" s="430"/>
      <c r="G86" s="168">
        <f>E86+F86</f>
        <v>839.497235500584</v>
      </c>
      <c r="H86" s="190">
        <v>878.8456548207231</v>
      </c>
      <c r="I86" s="430"/>
      <c r="J86" s="168">
        <f>H86+I86</f>
        <v>878.8456548207231</v>
      </c>
      <c r="K86" s="190">
        <v>834.09557954607533</v>
      </c>
      <c r="L86" s="430"/>
      <c r="M86" s="168">
        <f>K86+L86</f>
        <v>834.09557954607533</v>
      </c>
      <c r="N86" s="190">
        <v>860.24825883569542</v>
      </c>
      <c r="O86" s="430"/>
      <c r="P86" s="168">
        <f>N86+O86</f>
        <v>860.24825883569542</v>
      </c>
      <c r="Q86" s="190">
        <v>828.48349984362119</v>
      </c>
      <c r="R86" s="430"/>
      <c r="S86" s="168">
        <f>Q86+R86</f>
        <v>828.48349984362119</v>
      </c>
    </row>
    <row r="87" spans="2:19">
      <c r="B87" s="222">
        <f>MAX(B66:B86)+1</f>
        <v>46</v>
      </c>
      <c r="C87" s="223" t="s">
        <v>108</v>
      </c>
      <c r="D87" s="221" t="s">
        <v>89</v>
      </c>
      <c r="E87" s="182">
        <v>269.5976166713275</v>
      </c>
      <c r="F87" s="431"/>
      <c r="G87" s="132">
        <f>E87+F87</f>
        <v>269.5976166713275</v>
      </c>
      <c r="H87" s="182">
        <v>262.70896213976346</v>
      </c>
      <c r="I87" s="431"/>
      <c r="J87" s="132">
        <f>H87+I87</f>
        <v>262.70896213976346</v>
      </c>
      <c r="K87" s="182">
        <v>306.13638855412813</v>
      </c>
      <c r="L87" s="431"/>
      <c r="M87" s="132">
        <f>K87+L87</f>
        <v>306.13638855412813</v>
      </c>
      <c r="N87" s="182">
        <v>463.9440692809091</v>
      </c>
      <c r="O87" s="431"/>
      <c r="P87" s="132">
        <f>N87+O87</f>
        <v>463.9440692809091</v>
      </c>
      <c r="Q87" s="182">
        <v>638.35779912807254</v>
      </c>
      <c r="R87" s="431"/>
      <c r="S87" s="132">
        <f>Q87+R87</f>
        <v>638.35779912807254</v>
      </c>
    </row>
    <row r="88" spans="2:19">
      <c r="B88" s="222">
        <f t="shared" ref="B88:B94" si="12">MAX(B66:B87)+1</f>
        <v>47</v>
      </c>
      <c r="C88" s="223" t="s">
        <v>109</v>
      </c>
      <c r="D88" s="221" t="s">
        <v>89</v>
      </c>
      <c r="E88" s="182">
        <v>244.35916878626745</v>
      </c>
      <c r="F88" s="431"/>
      <c r="G88" s="132">
        <f>E88+F88</f>
        <v>244.35916878626745</v>
      </c>
      <c r="H88" s="182">
        <v>100.61757313139947</v>
      </c>
      <c r="I88" s="431"/>
      <c r="J88" s="132">
        <f>H88+I88</f>
        <v>100.61757313139947</v>
      </c>
      <c r="K88" s="182">
        <v>100.61757313139947</v>
      </c>
      <c r="L88" s="431"/>
      <c r="M88" s="132">
        <f>K88+L88</f>
        <v>100.61757313139947</v>
      </c>
      <c r="N88" s="182">
        <v>0</v>
      </c>
      <c r="O88" s="431"/>
      <c r="P88" s="132">
        <f>N88+O88</f>
        <v>0</v>
      </c>
      <c r="Q88" s="182">
        <v>0</v>
      </c>
      <c r="R88" s="431"/>
      <c r="S88" s="132">
        <f>Q88+R88</f>
        <v>0</v>
      </c>
    </row>
    <row r="89" spans="2:19">
      <c r="B89" s="222">
        <f t="shared" si="12"/>
        <v>48</v>
      </c>
      <c r="C89" s="223" t="s">
        <v>110</v>
      </c>
      <c r="D89" s="221" t="s">
        <v>89</v>
      </c>
      <c r="E89" s="182">
        <v>148.5</v>
      </c>
      <c r="F89" s="431"/>
      <c r="G89" s="132">
        <f>E89+F89</f>
        <v>148.5</v>
      </c>
      <c r="H89" s="182">
        <v>151.5</v>
      </c>
      <c r="I89" s="431"/>
      <c r="J89" s="132">
        <f>H89+I89</f>
        <v>151.5</v>
      </c>
      <c r="K89" s="182">
        <v>152.1</v>
      </c>
      <c r="L89" s="431"/>
      <c r="M89" s="132">
        <f>K89+L89</f>
        <v>152.1</v>
      </c>
      <c r="N89" s="182">
        <v>151.69999999999999</v>
      </c>
      <c r="O89" s="431"/>
      <c r="P89" s="132">
        <f>N89+O89</f>
        <v>151.69999999999999</v>
      </c>
      <c r="Q89" s="182">
        <v>123</v>
      </c>
      <c r="R89" s="431"/>
      <c r="S89" s="132">
        <f>Q89+R89</f>
        <v>123</v>
      </c>
    </row>
    <row r="90" spans="2:19">
      <c r="B90" s="222">
        <f t="shared" si="12"/>
        <v>49</v>
      </c>
      <c r="C90" s="223" t="s">
        <v>111</v>
      </c>
      <c r="D90" s="221" t="s">
        <v>89</v>
      </c>
      <c r="E90" s="182">
        <v>98</v>
      </c>
      <c r="F90" s="431"/>
      <c r="G90" s="132">
        <f>E90+F90</f>
        <v>98</v>
      </c>
      <c r="H90" s="182">
        <v>101.4</v>
      </c>
      <c r="I90" s="431"/>
      <c r="J90" s="132">
        <f>H90+I90</f>
        <v>101.4</v>
      </c>
      <c r="K90" s="182">
        <v>103.2</v>
      </c>
      <c r="L90" s="431"/>
      <c r="M90" s="132">
        <f>K90+L90</f>
        <v>103.2</v>
      </c>
      <c r="N90" s="182">
        <v>103.8</v>
      </c>
      <c r="O90" s="431"/>
      <c r="P90" s="132">
        <f>N90+O90</f>
        <v>103.8</v>
      </c>
      <c r="Q90" s="182">
        <v>104.2</v>
      </c>
      <c r="R90" s="431"/>
      <c r="S90" s="132">
        <f>Q90+R90</f>
        <v>104.2</v>
      </c>
    </row>
    <row r="91" spans="2:19">
      <c r="B91" s="222">
        <f t="shared" si="12"/>
        <v>50</v>
      </c>
      <c r="C91" s="349" t="s">
        <v>112</v>
      </c>
      <c r="D91" s="221"/>
      <c r="E91" s="182">
        <v>0</v>
      </c>
      <c r="F91" s="431"/>
      <c r="G91" s="132"/>
      <c r="H91" s="182">
        <v>0</v>
      </c>
      <c r="I91" s="431"/>
      <c r="J91" s="132"/>
      <c r="K91" s="182">
        <v>0</v>
      </c>
      <c r="L91" s="431"/>
      <c r="M91" s="132"/>
      <c r="N91" s="182">
        <v>0</v>
      </c>
      <c r="O91" s="431"/>
      <c r="P91" s="132"/>
      <c r="Q91" s="182">
        <v>0</v>
      </c>
      <c r="R91" s="431"/>
      <c r="S91" s="132"/>
    </row>
    <row r="92" spans="2:19">
      <c r="B92" s="222">
        <f t="shared" si="12"/>
        <v>51</v>
      </c>
      <c r="C92" s="223" t="s">
        <v>113</v>
      </c>
      <c r="D92" s="221" t="s">
        <v>89</v>
      </c>
      <c r="E92" s="182">
        <v>34.987087916248633</v>
      </c>
      <c r="F92" s="431"/>
      <c r="G92" s="132">
        <f>E92+F92</f>
        <v>34.987087916248633</v>
      </c>
      <c r="H92" s="182">
        <v>34.153834810701603</v>
      </c>
      <c r="I92" s="431"/>
      <c r="J92" s="132">
        <f>H92+I92</f>
        <v>34.153834810701603</v>
      </c>
      <c r="K92" s="182">
        <v>34.392555451885116</v>
      </c>
      <c r="L92" s="431"/>
      <c r="M92" s="132">
        <f>K92+L92</f>
        <v>34.392555451885116</v>
      </c>
      <c r="N92" s="182">
        <v>33.145802940282465</v>
      </c>
      <c r="O92" s="431"/>
      <c r="P92" s="132">
        <f>N92+O92</f>
        <v>33.145802940282465</v>
      </c>
      <c r="Q92" s="182">
        <v>32.301558091819999</v>
      </c>
      <c r="R92" s="431"/>
      <c r="S92" s="132">
        <f>Q92+R92</f>
        <v>32.301558091819999</v>
      </c>
    </row>
    <row r="93" spans="2:19">
      <c r="B93" s="222">
        <f t="shared" si="12"/>
        <v>52</v>
      </c>
      <c r="C93" s="223" t="s">
        <v>104</v>
      </c>
      <c r="D93" s="221" t="s">
        <v>89</v>
      </c>
      <c r="E93" s="182">
        <v>0</v>
      </c>
      <c r="F93" s="447"/>
      <c r="G93" s="132">
        <f>E93+F93</f>
        <v>0</v>
      </c>
      <c r="H93" s="182">
        <v>0</v>
      </c>
      <c r="I93" s="447"/>
      <c r="J93" s="132">
        <f>H93+I93</f>
        <v>0</v>
      </c>
      <c r="K93" s="182">
        <v>6.1450376204296653</v>
      </c>
      <c r="L93" s="447"/>
      <c r="M93" s="132">
        <f>K93+L93</f>
        <v>6.1450376204296653</v>
      </c>
      <c r="N93" s="182">
        <v>6.3312143495101321</v>
      </c>
      <c r="O93" s="447"/>
      <c r="P93" s="132">
        <f>N93+O93</f>
        <v>6.3312143495101321</v>
      </c>
      <c r="Q93" s="182">
        <v>6.8760287295811846</v>
      </c>
      <c r="R93" s="447"/>
      <c r="S93" s="132">
        <f>Q93+R93</f>
        <v>6.8760287295811846</v>
      </c>
    </row>
    <row r="94" spans="2:19" ht="16.2" thickBot="1">
      <c r="B94" s="225">
        <f t="shared" si="12"/>
        <v>53</v>
      </c>
      <c r="C94" s="226" t="s">
        <v>114</v>
      </c>
      <c r="D94" s="227" t="s">
        <v>89</v>
      </c>
      <c r="E94" s="180">
        <f>SUM(E86:E93)</f>
        <v>1634.9411088744275</v>
      </c>
      <c r="F94" s="137">
        <f>G94-E94</f>
        <v>0</v>
      </c>
      <c r="G94" s="135">
        <f>SUM(G84:G93)</f>
        <v>1634.9411088744275</v>
      </c>
      <c r="H94" s="180">
        <f>SUM(H86:H93)</f>
        <v>1529.2260249025878</v>
      </c>
      <c r="I94" s="137">
        <f>J94-H94</f>
        <v>0</v>
      </c>
      <c r="J94" s="135">
        <f>SUM(J84:J93)</f>
        <v>1529.2260249025878</v>
      </c>
      <c r="K94" s="180">
        <f>SUM(K86:K93)</f>
        <v>1536.6871343039177</v>
      </c>
      <c r="L94" s="137">
        <f>M94-K94</f>
        <v>0</v>
      </c>
      <c r="M94" s="135">
        <f>SUM(M84:M93)</f>
        <v>1536.6871343039177</v>
      </c>
      <c r="N94" s="180">
        <f>SUM(N86:N93)</f>
        <v>1619.1693454063973</v>
      </c>
      <c r="O94" s="137">
        <f>P94-N94</f>
        <v>0</v>
      </c>
      <c r="P94" s="135">
        <f>SUM(P84:P93)</f>
        <v>1619.1693454063973</v>
      </c>
      <c r="Q94" s="180">
        <f>SUM(Q86:Q93)</f>
        <v>1733.2188857930948</v>
      </c>
      <c r="R94" s="137">
        <f>S94-Q94</f>
        <v>0</v>
      </c>
      <c r="S94" s="135">
        <f>SUM(S84:S93)</f>
        <v>1733.2188857930948</v>
      </c>
    </row>
    <row r="95" spans="2:19">
      <c r="B95" s="87"/>
      <c r="C95" s="93"/>
      <c r="D95" s="93"/>
      <c r="E95" s="87"/>
      <c r="F95" s="93"/>
      <c r="G95" s="87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</row>
    <row r="96" spans="2:19">
      <c r="B96" s="2"/>
      <c r="C96" s="2"/>
      <c r="D96" s="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</row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7">
      <c r="B145" s="2"/>
      <c r="C145" s="2"/>
      <c r="D145" s="2"/>
      <c r="E145" s="452"/>
      <c r="F145" s="452"/>
      <c r="G145" s="452"/>
    </row>
    <row r="146" spans="2:7">
      <c r="B146" s="2"/>
      <c r="C146" s="2"/>
      <c r="D146" s="2"/>
      <c r="E146" s="452"/>
      <c r="F146" s="452"/>
      <c r="G146" s="452"/>
    </row>
    <row r="147" spans="2:7">
      <c r="B147" s="2"/>
      <c r="C147" s="2"/>
      <c r="D147" s="2"/>
      <c r="E147" s="452"/>
      <c r="F147" s="452"/>
      <c r="G147" s="452"/>
    </row>
    <row r="148" spans="2:7">
      <c r="B148" s="2"/>
      <c r="C148" s="2"/>
      <c r="D148" s="2"/>
      <c r="E148" s="452"/>
      <c r="F148" s="452"/>
      <c r="G148" s="452"/>
    </row>
    <row r="149" spans="2:7">
      <c r="B149" s="2"/>
      <c r="C149" s="2"/>
      <c r="D149" s="2"/>
      <c r="E149" s="452"/>
      <c r="F149" s="452"/>
      <c r="G149" s="452"/>
    </row>
    <row r="150" spans="2:7">
      <c r="B150" s="2"/>
      <c r="C150" s="2"/>
      <c r="D150" s="2"/>
      <c r="E150" s="452"/>
      <c r="F150" s="452"/>
      <c r="G150" s="452"/>
    </row>
    <row r="151" spans="2:7">
      <c r="B151" s="2"/>
      <c r="C151" s="2"/>
      <c r="D151" s="2"/>
      <c r="E151" s="452"/>
      <c r="F151" s="452"/>
      <c r="G151" s="452"/>
    </row>
    <row r="152" spans="2:7">
      <c r="B152" s="2"/>
      <c r="C152" s="2"/>
      <c r="D152" s="2"/>
      <c r="E152" s="452"/>
      <c r="F152" s="452"/>
      <c r="G152" s="452"/>
    </row>
    <row r="153" spans="2:7" ht="15" customHeight="1">
      <c r="B153" s="87"/>
      <c r="C153" s="93"/>
      <c r="D153" s="93"/>
      <c r="E153" s="87"/>
      <c r="F153" s="93"/>
      <c r="G153" s="87"/>
    </row>
    <row r="154" spans="2:7" ht="15" customHeight="1">
      <c r="B154" s="87"/>
      <c r="C154" s="93"/>
      <c r="D154" s="93"/>
      <c r="E154" s="87"/>
      <c r="F154" s="93"/>
      <c r="G154" s="87"/>
    </row>
    <row r="155" spans="2:7" ht="15" customHeight="1">
      <c r="B155" s="87"/>
      <c r="C155" s="93"/>
      <c r="D155" s="93"/>
      <c r="E155" s="87"/>
      <c r="F155" s="93"/>
      <c r="G155" s="87"/>
    </row>
    <row r="156" spans="2:7" ht="15" customHeight="1">
      <c r="B156" s="87"/>
      <c r="C156" s="93"/>
      <c r="D156" s="93"/>
      <c r="E156" s="87"/>
      <c r="F156" s="93"/>
      <c r="G156" s="87"/>
    </row>
    <row r="157" spans="2:7" ht="15" customHeight="1">
      <c r="B157" s="87"/>
      <c r="C157" s="93"/>
      <c r="D157" s="93"/>
      <c r="E157" s="87"/>
      <c r="F157" s="93"/>
      <c r="G157" s="87"/>
    </row>
    <row r="158" spans="2:7" ht="15" customHeight="1">
      <c r="B158" s="87"/>
      <c r="C158" s="93"/>
      <c r="D158" s="93"/>
      <c r="E158" s="87"/>
      <c r="F158" s="93"/>
      <c r="G158" s="87"/>
    </row>
    <row r="159" spans="2:7" ht="15" customHeight="1">
      <c r="B159" s="87"/>
      <c r="C159" s="93"/>
      <c r="D159" s="93"/>
      <c r="E159" s="87"/>
      <c r="F159" s="93"/>
      <c r="G159" s="87"/>
    </row>
    <row r="160" spans="2:7" ht="15" customHeight="1">
      <c r="B160" s="87"/>
      <c r="C160" s="93"/>
      <c r="D160" s="93"/>
      <c r="E160" s="87"/>
      <c r="F160" s="93"/>
      <c r="G160" s="87"/>
    </row>
    <row r="161" spans="2:7" ht="15" customHeight="1">
      <c r="B161" s="87"/>
      <c r="C161" s="93"/>
      <c r="D161" s="93"/>
      <c r="E161" s="87"/>
      <c r="F161" s="93"/>
      <c r="G161" s="87"/>
    </row>
    <row r="162" spans="2:7" ht="15" customHeight="1">
      <c r="B162" s="87"/>
      <c r="C162" s="93"/>
      <c r="D162" s="93"/>
      <c r="E162" s="87"/>
      <c r="F162" s="93"/>
      <c r="G162" s="87"/>
    </row>
    <row r="163" spans="2:7" ht="15" customHeight="1">
      <c r="B163" s="87"/>
      <c r="C163" s="93"/>
      <c r="D163" s="93"/>
      <c r="E163" s="87"/>
      <c r="F163" s="93"/>
      <c r="G163" s="87"/>
    </row>
    <row r="164" spans="2:7" ht="15" customHeight="1">
      <c r="B164" s="87"/>
      <c r="C164" s="93"/>
      <c r="D164" s="93"/>
      <c r="E164" s="87"/>
      <c r="F164" s="93"/>
      <c r="G164" s="87"/>
    </row>
    <row r="165" spans="2:7" ht="15" customHeight="1">
      <c r="B165" s="87"/>
      <c r="C165" s="93"/>
      <c r="D165" s="93"/>
      <c r="E165" s="87"/>
      <c r="F165" s="93"/>
      <c r="G165" s="87"/>
    </row>
    <row r="166" spans="2:7" ht="15" customHeight="1">
      <c r="B166" s="87"/>
      <c r="C166" s="93"/>
      <c r="D166" s="93"/>
      <c r="E166" s="87"/>
      <c r="F166" s="93"/>
      <c r="G166" s="87"/>
    </row>
    <row r="167" spans="2:7" ht="15" customHeight="1">
      <c r="B167" s="87"/>
      <c r="C167" s="93"/>
      <c r="D167" s="93"/>
      <c r="E167" s="87"/>
      <c r="F167" s="93"/>
      <c r="G167" s="87"/>
    </row>
    <row r="168" spans="2:7" ht="15" customHeight="1">
      <c r="B168" s="87"/>
      <c r="C168" s="93"/>
      <c r="D168" s="93"/>
      <c r="E168" s="87"/>
      <c r="F168" s="93"/>
      <c r="G168" s="87"/>
    </row>
    <row r="169" spans="2:7" ht="15" customHeight="1">
      <c r="B169" s="87"/>
      <c r="C169" s="93"/>
      <c r="D169" s="93"/>
      <c r="E169" s="87"/>
      <c r="F169" s="93"/>
      <c r="G169" s="87"/>
    </row>
    <row r="170" spans="2:7" ht="15" customHeight="1">
      <c r="B170" s="87"/>
      <c r="C170" s="93"/>
      <c r="D170" s="93"/>
      <c r="E170" s="87"/>
      <c r="F170" s="93"/>
      <c r="G170" s="87"/>
    </row>
    <row r="171" spans="2:7" ht="15" customHeight="1">
      <c r="B171" s="87"/>
      <c r="C171" s="93"/>
      <c r="D171" s="93"/>
      <c r="E171" s="87"/>
      <c r="F171" s="93"/>
      <c r="G171" s="87"/>
    </row>
    <row r="172" spans="2:7" ht="15" customHeight="1">
      <c r="B172" s="87"/>
      <c r="C172" s="93"/>
      <c r="D172" s="93"/>
      <c r="E172" s="87"/>
      <c r="F172" s="93"/>
      <c r="G172" s="87"/>
    </row>
    <row r="173" spans="2:7" ht="15" customHeight="1">
      <c r="B173" s="87"/>
      <c r="C173" s="93"/>
      <c r="D173" s="93"/>
      <c r="E173" s="87"/>
      <c r="F173" s="93"/>
      <c r="G173" s="87"/>
    </row>
    <row r="174" spans="2:7" ht="15" customHeight="1">
      <c r="B174" s="87"/>
      <c r="C174" s="93"/>
      <c r="D174" s="93"/>
      <c r="E174" s="87"/>
      <c r="F174" s="93"/>
      <c r="G174" s="87"/>
    </row>
    <row r="175" spans="2:7" ht="15" customHeight="1">
      <c r="B175" s="87"/>
      <c r="C175" s="93"/>
      <c r="D175" s="93"/>
      <c r="E175" s="87"/>
      <c r="F175" s="93"/>
      <c r="G175" s="87"/>
    </row>
    <row r="176" spans="2:7" ht="15" customHeight="1">
      <c r="B176" s="87"/>
      <c r="C176" s="93"/>
      <c r="D176" s="93"/>
      <c r="E176" s="87"/>
      <c r="F176" s="93"/>
      <c r="G176" s="87"/>
    </row>
    <row r="177" spans="2:7" ht="15" customHeight="1">
      <c r="B177" s="87"/>
      <c r="C177" s="93"/>
      <c r="D177" s="93"/>
      <c r="E177" s="87"/>
      <c r="F177" s="93"/>
      <c r="G177" s="87"/>
    </row>
    <row r="178" spans="2:7" ht="15" customHeight="1">
      <c r="B178" s="87"/>
      <c r="C178" s="93"/>
      <c r="D178" s="93"/>
      <c r="E178" s="87"/>
      <c r="F178" s="93"/>
      <c r="G178" s="87"/>
    </row>
    <row r="179" spans="2:7" ht="15" customHeight="1">
      <c r="B179" s="87"/>
      <c r="C179" s="93"/>
      <c r="D179" s="93"/>
      <c r="E179" s="87"/>
      <c r="F179" s="93"/>
      <c r="G179" s="87"/>
    </row>
    <row r="180" spans="2:7" ht="15" customHeight="1">
      <c r="B180" s="87"/>
      <c r="C180" s="93"/>
      <c r="D180" s="93"/>
      <c r="E180" s="87"/>
      <c r="F180" s="93"/>
      <c r="G180" s="87"/>
    </row>
    <row r="181" spans="2:7" ht="15" customHeight="1">
      <c r="B181" s="87"/>
      <c r="C181" s="93"/>
      <c r="D181" s="93"/>
      <c r="E181" s="87"/>
      <c r="F181" s="93"/>
      <c r="G181" s="87"/>
    </row>
    <row r="182" spans="2:7" ht="15" customHeight="1">
      <c r="B182" s="87"/>
      <c r="C182" s="93"/>
      <c r="D182" s="93"/>
      <c r="E182" s="87"/>
      <c r="F182" s="93"/>
      <c r="G182" s="87"/>
    </row>
    <row r="183" spans="2:7" ht="15" customHeight="1">
      <c r="B183" s="87"/>
      <c r="C183" s="93"/>
      <c r="D183" s="93"/>
      <c r="E183" s="87"/>
      <c r="F183" s="93"/>
      <c r="G183" s="87"/>
    </row>
    <row r="184" spans="2:7" ht="15" customHeight="1">
      <c r="B184" s="87"/>
      <c r="C184" s="93"/>
      <c r="D184" s="93"/>
      <c r="E184" s="87"/>
      <c r="F184" s="93"/>
      <c r="G184" s="87"/>
    </row>
    <row r="185" spans="2:7" ht="15" customHeight="1">
      <c r="B185" s="87"/>
      <c r="C185" s="93"/>
      <c r="D185" s="93"/>
      <c r="E185" s="87"/>
      <c r="F185" s="93"/>
      <c r="G185" s="87"/>
    </row>
    <row r="186" spans="2:7" ht="15" customHeight="1">
      <c r="B186" s="87"/>
      <c r="C186" s="93"/>
      <c r="D186" s="93"/>
      <c r="E186" s="87"/>
      <c r="F186" s="93"/>
      <c r="G186" s="87"/>
    </row>
    <row r="187" spans="2:7" ht="15" customHeight="1">
      <c r="B187" s="87"/>
      <c r="C187" s="93"/>
      <c r="D187" s="93"/>
      <c r="E187" s="87"/>
      <c r="F187" s="93"/>
      <c r="G187" s="87"/>
    </row>
    <row r="188" spans="2:7" ht="15" customHeight="1">
      <c r="B188" s="87"/>
      <c r="C188" s="93"/>
      <c r="D188" s="93"/>
      <c r="E188" s="87"/>
      <c r="F188" s="93"/>
      <c r="G188" s="87"/>
    </row>
    <row r="189" spans="2:7" ht="15" customHeight="1">
      <c r="B189" s="87"/>
      <c r="C189" s="93"/>
      <c r="D189" s="93"/>
      <c r="E189" s="87"/>
      <c r="F189" s="93"/>
      <c r="G189" s="87"/>
    </row>
    <row r="190" spans="2:7" ht="15" customHeight="1">
      <c r="B190" s="87"/>
      <c r="C190" s="93"/>
      <c r="D190" s="93"/>
      <c r="E190" s="87"/>
      <c r="F190" s="93"/>
      <c r="G190" s="87"/>
    </row>
    <row r="191" spans="2:7" ht="15" customHeight="1">
      <c r="B191" s="87"/>
      <c r="C191" s="93"/>
      <c r="D191" s="93"/>
      <c r="E191" s="87"/>
      <c r="F191" s="93"/>
      <c r="G191" s="87"/>
    </row>
    <row r="192" spans="2:7" ht="15" customHeight="1">
      <c r="B192" s="87"/>
      <c r="C192" s="93"/>
      <c r="D192" s="93"/>
      <c r="E192" s="87"/>
      <c r="F192" s="93"/>
      <c r="G192" s="87"/>
    </row>
    <row r="193" spans="2:7" ht="15" customHeight="1">
      <c r="B193" s="87"/>
      <c r="C193" s="93"/>
      <c r="D193" s="93"/>
      <c r="E193" s="87"/>
      <c r="F193" s="93"/>
      <c r="G193" s="87"/>
    </row>
    <row r="194" spans="2:7" ht="15" customHeight="1">
      <c r="B194" s="87"/>
      <c r="C194" s="93"/>
      <c r="D194" s="93"/>
      <c r="E194" s="87"/>
      <c r="F194" s="93"/>
      <c r="G194" s="87"/>
    </row>
    <row r="195" spans="2:7" ht="15" customHeight="1">
      <c r="B195" s="87"/>
      <c r="C195" s="93"/>
      <c r="D195" s="93"/>
      <c r="E195" s="87"/>
      <c r="F195" s="93"/>
      <c r="G195" s="87"/>
    </row>
    <row r="196" spans="2:7" ht="15" customHeight="1">
      <c r="B196" s="87"/>
      <c r="C196" s="93"/>
      <c r="D196" s="93"/>
      <c r="E196" s="87"/>
      <c r="F196" s="93"/>
      <c r="G196" s="87"/>
    </row>
    <row r="197" spans="2:7" ht="15" customHeight="1">
      <c r="B197" s="87"/>
      <c r="C197" s="93"/>
      <c r="D197" s="93"/>
      <c r="E197" s="87"/>
      <c r="F197" s="93"/>
      <c r="G197" s="87"/>
    </row>
    <row r="198" spans="2:7" ht="15" customHeight="1">
      <c r="B198" s="87"/>
      <c r="C198" s="93"/>
      <c r="D198" s="93"/>
      <c r="E198" s="87"/>
      <c r="F198" s="93"/>
      <c r="G198" s="87"/>
    </row>
    <row r="199" spans="2:7" ht="15" customHeight="1">
      <c r="B199" s="87"/>
      <c r="C199" s="93"/>
      <c r="D199" s="93"/>
      <c r="E199" s="87"/>
      <c r="F199" s="93"/>
      <c r="G199" s="87"/>
    </row>
    <row r="200" spans="2:7" ht="15" customHeight="1">
      <c r="B200" s="87"/>
      <c r="C200" s="93"/>
      <c r="D200" s="93"/>
      <c r="E200" s="87"/>
      <c r="F200" s="93"/>
      <c r="G200" s="87"/>
    </row>
    <row r="201" spans="2:7" ht="15" customHeight="1">
      <c r="B201" s="87"/>
      <c r="C201" s="93"/>
      <c r="D201" s="93"/>
      <c r="E201" s="87"/>
      <c r="F201" s="93"/>
      <c r="G201" s="87"/>
    </row>
    <row r="202" spans="2:7" ht="15" customHeight="1">
      <c r="B202" s="87"/>
      <c r="C202" s="93"/>
      <c r="D202" s="93"/>
      <c r="E202" s="87"/>
      <c r="F202" s="93"/>
      <c r="G202" s="87"/>
    </row>
    <row r="203" spans="2:7" ht="15" customHeight="1">
      <c r="B203" s="87"/>
      <c r="C203" s="93"/>
      <c r="D203" s="93"/>
      <c r="E203" s="87"/>
      <c r="F203" s="93"/>
      <c r="G203" s="87"/>
    </row>
    <row r="204" spans="2:7" ht="15" customHeight="1">
      <c r="B204" s="87"/>
      <c r="C204" s="93"/>
      <c r="D204" s="93"/>
      <c r="E204" s="87"/>
      <c r="F204" s="93"/>
      <c r="G204" s="87"/>
    </row>
    <row r="205" spans="2:7" ht="15" customHeight="1">
      <c r="B205" s="87"/>
      <c r="C205" s="93"/>
      <c r="D205" s="93"/>
      <c r="E205" s="87"/>
      <c r="F205" s="93"/>
      <c r="G205" s="87"/>
    </row>
    <row r="206" spans="2:7" ht="15" customHeight="1">
      <c r="B206" s="87"/>
      <c r="C206" s="93"/>
      <c r="D206" s="93"/>
      <c r="E206" s="87"/>
      <c r="F206" s="93"/>
      <c r="G206" s="87"/>
    </row>
    <row r="207" spans="2:7" ht="15" customHeight="1">
      <c r="B207" s="87"/>
      <c r="C207" s="93"/>
      <c r="D207" s="93"/>
      <c r="E207" s="87"/>
      <c r="F207" s="93"/>
      <c r="G207" s="87"/>
    </row>
    <row r="208" spans="2:7" ht="15" customHeight="1">
      <c r="B208" s="87"/>
      <c r="C208" s="93"/>
      <c r="D208" s="93"/>
      <c r="E208" s="87"/>
      <c r="F208" s="93"/>
      <c r="G208" s="87"/>
    </row>
    <row r="209" spans="2:7" ht="15" customHeight="1">
      <c r="B209" s="87"/>
      <c r="C209" s="93"/>
      <c r="D209" s="93"/>
      <c r="E209" s="87"/>
      <c r="F209" s="93"/>
      <c r="G209" s="87"/>
    </row>
    <row r="210" spans="2:7" ht="15" customHeight="1">
      <c r="B210" s="87"/>
      <c r="C210" s="93"/>
      <c r="D210" s="93"/>
      <c r="E210" s="87"/>
      <c r="F210" s="93"/>
      <c r="G210" s="87"/>
    </row>
    <row r="211" spans="2:7" ht="15" customHeight="1">
      <c r="B211" s="87"/>
      <c r="C211" s="93"/>
      <c r="D211" s="93"/>
      <c r="E211" s="87"/>
      <c r="F211" s="93"/>
      <c r="G211" s="87"/>
    </row>
    <row r="212" spans="2:7" ht="15" customHeight="1">
      <c r="B212" s="87"/>
      <c r="C212" s="93"/>
      <c r="D212" s="93"/>
      <c r="E212" s="87"/>
      <c r="F212" s="93"/>
      <c r="G212" s="87"/>
    </row>
    <row r="213" spans="2:7" ht="15" customHeight="1">
      <c r="B213" s="87"/>
      <c r="C213" s="93"/>
      <c r="D213" s="93"/>
      <c r="E213" s="87"/>
      <c r="F213" s="93"/>
      <c r="G213" s="87"/>
    </row>
    <row r="214" spans="2:7" ht="15" customHeight="1">
      <c r="B214" s="87"/>
      <c r="C214" s="93"/>
      <c r="D214" s="93"/>
      <c r="E214" s="87"/>
      <c r="F214" s="93"/>
      <c r="G214" s="87"/>
    </row>
    <row r="215" spans="2:7" ht="15" customHeight="1">
      <c r="B215" s="87"/>
      <c r="C215" s="93"/>
      <c r="D215" s="93"/>
      <c r="E215" s="87"/>
      <c r="F215" s="93"/>
      <c r="G215" s="87"/>
    </row>
    <row r="216" spans="2:7" ht="15" customHeight="1">
      <c r="B216" s="87"/>
      <c r="C216" s="93"/>
      <c r="D216" s="93"/>
      <c r="E216" s="87"/>
      <c r="F216" s="93"/>
      <c r="G216" s="87"/>
    </row>
    <row r="217" spans="2:7" ht="15" customHeight="1">
      <c r="B217" s="87"/>
      <c r="C217" s="93"/>
      <c r="D217" s="93"/>
      <c r="E217" s="87"/>
      <c r="F217" s="93"/>
      <c r="G217" s="87"/>
    </row>
    <row r="218" spans="2:7" ht="15" customHeight="1">
      <c r="B218" s="87"/>
      <c r="C218" s="93"/>
      <c r="D218" s="93"/>
      <c r="E218" s="87"/>
      <c r="F218" s="93"/>
      <c r="G218" s="87"/>
    </row>
    <row r="219" spans="2:7" ht="15" customHeight="1">
      <c r="B219" s="87"/>
      <c r="C219" s="93"/>
      <c r="D219" s="93"/>
      <c r="E219" s="87"/>
      <c r="F219" s="93"/>
      <c r="G219" s="87"/>
    </row>
    <row r="220" spans="2:7" ht="15" customHeight="1">
      <c r="B220" s="87"/>
      <c r="C220" s="93"/>
      <c r="D220" s="93"/>
      <c r="E220" s="87"/>
      <c r="F220" s="93"/>
      <c r="G220" s="87"/>
    </row>
    <row r="221" spans="2:7" ht="15" customHeight="1">
      <c r="B221" s="87"/>
      <c r="C221" s="93"/>
      <c r="D221" s="93"/>
      <c r="E221" s="87"/>
      <c r="F221" s="93"/>
      <c r="G221" s="87"/>
    </row>
    <row r="222" spans="2:7" ht="15" customHeight="1">
      <c r="B222" s="87"/>
      <c r="C222" s="93"/>
      <c r="D222" s="93"/>
      <c r="E222" s="87"/>
      <c r="F222" s="93"/>
      <c r="G222" s="87"/>
    </row>
    <row r="223" spans="2:7" ht="15" customHeight="1">
      <c r="B223" s="87"/>
      <c r="C223" s="93"/>
      <c r="D223" s="93"/>
      <c r="E223" s="87"/>
      <c r="F223" s="93"/>
      <c r="G223" s="87"/>
    </row>
    <row r="224" spans="2:7" ht="15" customHeight="1">
      <c r="B224" s="87"/>
      <c r="C224" s="93"/>
      <c r="D224" s="93"/>
      <c r="E224" s="87"/>
      <c r="F224" s="93"/>
      <c r="G224" s="87"/>
    </row>
    <row r="225" spans="2:7" ht="15" customHeight="1">
      <c r="B225" s="87"/>
      <c r="C225" s="93"/>
      <c r="D225" s="93"/>
      <c r="E225" s="87"/>
      <c r="F225" s="93"/>
      <c r="G225" s="87"/>
    </row>
    <row r="226" spans="2:7" ht="15" customHeight="1">
      <c r="B226" s="87"/>
      <c r="C226" s="93"/>
      <c r="D226" s="93"/>
      <c r="E226" s="87"/>
      <c r="F226" s="93"/>
      <c r="G226" s="87"/>
    </row>
    <row r="227" spans="2:7" ht="15" customHeight="1">
      <c r="B227" s="87"/>
      <c r="C227" s="93"/>
      <c r="D227" s="93"/>
      <c r="E227" s="87"/>
      <c r="F227" s="93"/>
      <c r="G227" s="87"/>
    </row>
    <row r="228" spans="2:7" ht="15" customHeight="1">
      <c r="B228" s="87"/>
      <c r="C228" s="93"/>
      <c r="D228" s="93"/>
      <c r="E228" s="87"/>
      <c r="F228" s="93"/>
      <c r="G228" s="87"/>
    </row>
    <row r="229" spans="2:7" ht="15" customHeight="1">
      <c r="B229" s="87"/>
      <c r="C229" s="93"/>
      <c r="D229" s="93"/>
      <c r="E229" s="87"/>
      <c r="F229" s="93"/>
      <c r="G229" s="87"/>
    </row>
    <row r="230" spans="2:7" ht="15" customHeight="1">
      <c r="B230" s="87"/>
      <c r="C230" s="93"/>
      <c r="D230" s="93"/>
      <c r="E230" s="87"/>
      <c r="F230" s="93"/>
      <c r="G230" s="87"/>
    </row>
    <row r="231" spans="2:7" ht="15" customHeight="1">
      <c r="B231" s="87"/>
      <c r="C231" s="93"/>
      <c r="D231" s="93"/>
      <c r="E231" s="87"/>
      <c r="F231" s="93"/>
      <c r="G231" s="87"/>
    </row>
    <row r="232" spans="2:7" ht="15" customHeight="1">
      <c r="B232" s="87"/>
      <c r="C232" s="93"/>
      <c r="D232" s="93"/>
      <c r="E232" s="87"/>
      <c r="F232" s="93"/>
      <c r="G232" s="87"/>
    </row>
    <row r="233" spans="2:7" ht="15" customHeight="1">
      <c r="B233" s="87"/>
      <c r="C233" s="93"/>
      <c r="D233" s="93"/>
      <c r="E233" s="87"/>
      <c r="F233" s="93"/>
      <c r="G233" s="87"/>
    </row>
    <row r="234" spans="2:7" ht="15" customHeight="1">
      <c r="B234" s="87"/>
      <c r="C234" s="93"/>
      <c r="D234" s="93"/>
      <c r="E234" s="87"/>
      <c r="F234" s="93"/>
      <c r="G234" s="87"/>
    </row>
    <row r="235" spans="2:7" ht="15" customHeight="1">
      <c r="B235" s="87"/>
      <c r="C235" s="93"/>
      <c r="D235" s="93"/>
      <c r="E235" s="87"/>
      <c r="F235" s="93"/>
      <c r="G235" s="87"/>
    </row>
    <row r="236" spans="2:7" ht="15" customHeight="1">
      <c r="B236" s="87"/>
      <c r="C236" s="93"/>
      <c r="D236" s="93"/>
      <c r="E236" s="87"/>
      <c r="F236" s="93"/>
      <c r="G236" s="87"/>
    </row>
    <row r="237" spans="2:7" ht="15" customHeight="1">
      <c r="B237" s="87"/>
      <c r="C237" s="93"/>
      <c r="D237" s="93"/>
      <c r="E237" s="87"/>
      <c r="F237" s="93"/>
      <c r="G237" s="87"/>
    </row>
    <row r="238" spans="2:7" ht="15" customHeight="1">
      <c r="B238" s="87"/>
      <c r="C238" s="93"/>
      <c r="D238" s="93"/>
      <c r="E238" s="87"/>
      <c r="F238" s="93"/>
      <c r="G238" s="87"/>
    </row>
    <row r="239" spans="2:7" ht="15" customHeight="1">
      <c r="B239" s="87"/>
      <c r="C239" s="93"/>
      <c r="D239" s="93"/>
      <c r="E239" s="87"/>
      <c r="F239" s="93"/>
      <c r="G239" s="87"/>
    </row>
    <row r="240" spans="2:7" ht="15" customHeight="1">
      <c r="B240" s="87"/>
      <c r="C240" s="93"/>
      <c r="D240" s="93"/>
      <c r="E240" s="87"/>
      <c r="F240" s="93"/>
      <c r="G240" s="87"/>
    </row>
    <row r="241" spans="2:7" ht="15" customHeight="1">
      <c r="B241" s="87"/>
      <c r="C241" s="93"/>
      <c r="D241" s="93"/>
      <c r="E241" s="87"/>
      <c r="F241" s="93"/>
      <c r="G241" s="87"/>
    </row>
    <row r="242" spans="2:7" ht="15" customHeight="1">
      <c r="B242" s="87"/>
      <c r="C242" s="93"/>
      <c r="D242" s="93"/>
      <c r="E242" s="87"/>
      <c r="F242" s="93"/>
      <c r="G242" s="87"/>
    </row>
    <row r="243" spans="2:7" ht="15" customHeight="1">
      <c r="B243" s="87"/>
      <c r="C243" s="93"/>
      <c r="D243" s="93"/>
      <c r="E243" s="87"/>
      <c r="F243" s="93"/>
      <c r="G243" s="87"/>
    </row>
    <row r="244" spans="2:7" ht="15" customHeight="1">
      <c r="B244" s="87"/>
      <c r="C244" s="93"/>
      <c r="D244" s="93"/>
      <c r="E244" s="87"/>
      <c r="F244" s="93"/>
      <c r="G244" s="87"/>
    </row>
    <row r="245" spans="2:7" ht="15" customHeight="1">
      <c r="B245" s="87"/>
      <c r="C245" s="93"/>
      <c r="D245" s="93"/>
      <c r="E245" s="87"/>
      <c r="F245" s="93"/>
      <c r="G245" s="87"/>
    </row>
    <row r="246" spans="2:7" ht="15" customHeight="1">
      <c r="B246" s="87"/>
      <c r="C246" s="93"/>
      <c r="D246" s="93"/>
      <c r="E246" s="87"/>
      <c r="F246" s="93"/>
      <c r="G246" s="87"/>
    </row>
    <row r="247" spans="2:7" ht="15" customHeight="1">
      <c r="B247" s="87"/>
      <c r="C247" s="93"/>
      <c r="D247" s="93"/>
      <c r="E247" s="87"/>
      <c r="F247" s="93"/>
      <c r="G247" s="87"/>
    </row>
    <row r="248" spans="2:7" ht="15" customHeight="1">
      <c r="B248" s="87"/>
      <c r="C248" s="93"/>
      <c r="D248" s="93"/>
      <c r="E248" s="87"/>
      <c r="F248" s="93"/>
      <c r="G248" s="87"/>
    </row>
    <row r="249" spans="2:7" ht="15" customHeight="1">
      <c r="B249" s="87"/>
      <c r="C249" s="93"/>
      <c r="D249" s="93"/>
      <c r="E249" s="87"/>
      <c r="F249" s="93"/>
      <c r="G249" s="87"/>
    </row>
    <row r="250" spans="2:7" ht="15" customHeight="1">
      <c r="B250" s="87"/>
      <c r="C250" s="93"/>
      <c r="D250" s="93"/>
      <c r="E250" s="87"/>
      <c r="F250" s="93"/>
      <c r="G250" s="87"/>
    </row>
    <row r="251" spans="2:7" ht="15" customHeight="1">
      <c r="B251" s="87"/>
      <c r="C251" s="93"/>
      <c r="D251" s="93"/>
      <c r="E251" s="87"/>
      <c r="F251" s="93"/>
      <c r="G251" s="87"/>
    </row>
    <row r="252" spans="2:7" ht="15" customHeight="1">
      <c r="B252" s="87"/>
      <c r="C252" s="93"/>
      <c r="D252" s="93"/>
      <c r="E252" s="87"/>
      <c r="F252" s="93"/>
      <c r="G252" s="87"/>
    </row>
    <row r="253" spans="2:7" ht="15" customHeight="1">
      <c r="B253" s="87"/>
      <c r="C253" s="93"/>
      <c r="D253" s="93"/>
      <c r="E253" s="87"/>
      <c r="F253" s="93"/>
      <c r="G253" s="87"/>
    </row>
    <row r="254" spans="2:7" ht="15" customHeight="1">
      <c r="B254" s="87"/>
      <c r="C254" s="93"/>
      <c r="D254" s="93"/>
      <c r="E254" s="87"/>
      <c r="F254" s="93"/>
      <c r="G254" s="87"/>
    </row>
    <row r="255" spans="2:7" ht="15" customHeight="1">
      <c r="B255" s="87"/>
      <c r="C255" s="93"/>
      <c r="D255" s="93"/>
      <c r="E255" s="87"/>
      <c r="F255" s="93"/>
      <c r="G255" s="87"/>
    </row>
    <row r="256" spans="2:7" ht="15" customHeight="1">
      <c r="B256" s="87"/>
      <c r="C256" s="93"/>
      <c r="D256" s="93"/>
      <c r="E256" s="87"/>
      <c r="F256" s="93"/>
      <c r="G256" s="87"/>
    </row>
    <row r="257" spans="2:7" ht="15" customHeight="1">
      <c r="B257" s="87"/>
      <c r="C257" s="93"/>
      <c r="D257" s="93"/>
      <c r="E257" s="87"/>
      <c r="F257" s="93"/>
      <c r="G257" s="87"/>
    </row>
    <row r="258" spans="2:7" ht="15" customHeight="1">
      <c r="B258" s="87"/>
      <c r="C258" s="93"/>
      <c r="D258" s="93"/>
      <c r="E258" s="87"/>
      <c r="F258" s="93"/>
      <c r="G258" s="87"/>
    </row>
    <row r="259" spans="2:7" ht="15" customHeight="1">
      <c r="B259" s="87"/>
      <c r="C259" s="93"/>
      <c r="D259" s="93"/>
      <c r="E259" s="87"/>
      <c r="F259" s="93"/>
      <c r="G259" s="87"/>
    </row>
    <row r="260" spans="2:7" ht="15" customHeight="1">
      <c r="B260" s="87"/>
      <c r="C260" s="93"/>
      <c r="D260" s="93"/>
      <c r="E260" s="87"/>
      <c r="F260" s="93"/>
      <c r="G260" s="87"/>
    </row>
    <row r="261" spans="2:7" ht="15" customHeight="1">
      <c r="B261" s="87"/>
      <c r="C261" s="93"/>
      <c r="D261" s="93"/>
      <c r="E261" s="87"/>
      <c r="F261" s="93"/>
      <c r="G261" s="87"/>
    </row>
    <row r="262" spans="2:7" ht="15" customHeight="1">
      <c r="B262" s="87"/>
      <c r="C262" s="93"/>
      <c r="D262" s="93"/>
      <c r="E262" s="87"/>
      <c r="F262" s="93"/>
      <c r="G262" s="87"/>
    </row>
    <row r="263" spans="2:7" ht="15" customHeight="1">
      <c r="B263" s="87"/>
      <c r="C263" s="93"/>
      <c r="D263" s="93"/>
      <c r="E263" s="87"/>
      <c r="F263" s="93"/>
      <c r="G263" s="87"/>
    </row>
    <row r="264" spans="2:7" ht="15" customHeight="1">
      <c r="B264" s="87"/>
      <c r="C264" s="93"/>
      <c r="D264" s="93"/>
      <c r="E264" s="87"/>
      <c r="F264" s="93"/>
      <c r="G264" s="87"/>
    </row>
    <row r="265" spans="2:7" ht="15" customHeight="1">
      <c r="B265" s="87"/>
      <c r="C265" s="93"/>
      <c r="D265" s="93"/>
      <c r="E265" s="87"/>
      <c r="F265" s="93"/>
      <c r="G265" s="87"/>
    </row>
    <row r="266" spans="2:7" ht="15" customHeight="1">
      <c r="B266" s="87"/>
      <c r="C266" s="93"/>
      <c r="D266" s="93"/>
      <c r="E266" s="87"/>
      <c r="F266" s="93"/>
      <c r="G266" s="87"/>
    </row>
    <row r="267" spans="2:7" ht="15" customHeight="1">
      <c r="B267" s="87"/>
      <c r="C267" s="93"/>
      <c r="D267" s="93"/>
      <c r="E267" s="87"/>
      <c r="F267" s="93"/>
      <c r="G267" s="87"/>
    </row>
    <row r="268" spans="2:7" ht="15" customHeight="1">
      <c r="B268" s="87"/>
      <c r="C268" s="93"/>
      <c r="D268" s="93"/>
      <c r="E268" s="87"/>
      <c r="F268" s="93"/>
      <c r="G268" s="87"/>
    </row>
    <row r="269" spans="2:7" ht="15" customHeight="1">
      <c r="B269" s="87"/>
      <c r="C269" s="93"/>
      <c r="D269" s="93"/>
      <c r="E269" s="87"/>
      <c r="F269" s="93"/>
      <c r="G269" s="87"/>
    </row>
    <row r="270" spans="2:7" ht="15" customHeight="1">
      <c r="B270" s="87"/>
      <c r="C270" s="93"/>
      <c r="D270" s="93"/>
      <c r="E270" s="87"/>
      <c r="F270" s="93"/>
      <c r="G270" s="87"/>
    </row>
    <row r="271" spans="2:7" ht="15" customHeight="1">
      <c r="B271" s="87"/>
      <c r="C271" s="93"/>
      <c r="D271" s="93"/>
      <c r="E271" s="87"/>
      <c r="F271" s="93"/>
      <c r="G271" s="87"/>
    </row>
    <row r="272" spans="2:7" ht="15" customHeight="1">
      <c r="B272" s="87"/>
      <c r="C272" s="93"/>
      <c r="D272" s="93"/>
      <c r="E272" s="87"/>
      <c r="F272" s="93"/>
      <c r="G272" s="87"/>
    </row>
    <row r="273" spans="2:7" ht="15" customHeight="1">
      <c r="B273" s="87"/>
      <c r="C273" s="93"/>
      <c r="D273" s="93"/>
      <c r="E273" s="87"/>
      <c r="F273" s="93"/>
      <c r="G273" s="87"/>
    </row>
    <row r="274" spans="2:7" ht="15" customHeight="1">
      <c r="B274" s="87"/>
      <c r="C274" s="93"/>
      <c r="D274" s="93"/>
      <c r="E274" s="87"/>
      <c r="F274" s="93"/>
      <c r="G274" s="87"/>
    </row>
    <row r="275" spans="2:7" ht="15" customHeight="1">
      <c r="B275" s="87"/>
      <c r="C275" s="93"/>
      <c r="D275" s="93"/>
      <c r="E275" s="87"/>
      <c r="F275" s="93"/>
      <c r="G275" s="87"/>
    </row>
    <row r="276" spans="2:7" ht="15" customHeight="1">
      <c r="B276" s="87"/>
      <c r="C276" s="93"/>
      <c r="D276" s="93"/>
      <c r="E276" s="87"/>
      <c r="F276" s="93"/>
      <c r="G276" s="87"/>
    </row>
    <row r="277" spans="2:7" ht="15" customHeight="1">
      <c r="B277" s="87"/>
      <c r="C277" s="93"/>
      <c r="D277" s="93"/>
      <c r="E277" s="87"/>
      <c r="F277" s="93"/>
      <c r="G277" s="87"/>
    </row>
    <row r="278" spans="2:7" ht="15" customHeight="1">
      <c r="B278" s="87"/>
      <c r="C278" s="93"/>
      <c r="D278" s="93"/>
      <c r="E278" s="87"/>
      <c r="F278" s="93"/>
      <c r="G278" s="87"/>
    </row>
    <row r="279" spans="2:7" ht="15" customHeight="1">
      <c r="B279" s="87"/>
      <c r="C279" s="93"/>
      <c r="D279" s="93"/>
      <c r="E279" s="87"/>
      <c r="F279" s="93"/>
      <c r="G279" s="87"/>
    </row>
    <row r="280" spans="2:7" ht="15" customHeight="1">
      <c r="B280" s="87"/>
      <c r="C280" s="93"/>
      <c r="D280" s="93"/>
      <c r="E280" s="87"/>
      <c r="F280" s="93"/>
      <c r="G280" s="87"/>
    </row>
    <row r="281" spans="2:7" ht="15" customHeight="1">
      <c r="B281" s="87"/>
      <c r="C281" s="93"/>
      <c r="D281" s="93"/>
      <c r="E281" s="87"/>
      <c r="F281" s="93"/>
      <c r="G281" s="87"/>
    </row>
    <row r="282" spans="2:7" ht="15" customHeight="1">
      <c r="B282" s="87"/>
      <c r="C282" s="93"/>
      <c r="D282" s="93"/>
      <c r="E282" s="87"/>
      <c r="F282" s="93"/>
      <c r="G282" s="87"/>
    </row>
    <row r="283" spans="2:7" ht="15" customHeight="1">
      <c r="B283" s="87"/>
      <c r="C283" s="93"/>
      <c r="D283" s="93"/>
      <c r="E283" s="87"/>
      <c r="F283" s="93"/>
      <c r="G283" s="87"/>
    </row>
    <row r="284" spans="2:7" ht="15" customHeight="1">
      <c r="B284" s="87"/>
      <c r="C284" s="93"/>
      <c r="D284" s="93"/>
      <c r="E284" s="87"/>
      <c r="F284" s="93"/>
      <c r="G284" s="87"/>
    </row>
    <row r="285" spans="2:7" ht="15" customHeight="1">
      <c r="B285" s="87"/>
      <c r="C285" s="93"/>
      <c r="D285" s="93"/>
      <c r="E285" s="87"/>
      <c r="F285" s="93"/>
      <c r="G285" s="87"/>
    </row>
    <row r="286" spans="2:7" ht="15" customHeight="1">
      <c r="B286" s="87"/>
      <c r="C286" s="93"/>
      <c r="D286" s="93"/>
      <c r="E286" s="87"/>
      <c r="F286" s="93"/>
      <c r="G286" s="87"/>
    </row>
    <row r="287" spans="2:7" ht="15" customHeight="1">
      <c r="B287" s="87"/>
      <c r="C287" s="93"/>
      <c r="D287" s="93"/>
      <c r="E287" s="87"/>
      <c r="F287" s="93"/>
      <c r="G287" s="87"/>
    </row>
    <row r="288" spans="2:7" ht="15" customHeight="1">
      <c r="B288" s="87"/>
      <c r="C288" s="93"/>
      <c r="D288" s="93"/>
      <c r="E288" s="87"/>
      <c r="F288" s="93"/>
      <c r="G288" s="87"/>
    </row>
    <row r="289" spans="2:7" ht="15" customHeight="1">
      <c r="B289" s="87"/>
      <c r="C289" s="93"/>
      <c r="D289" s="93"/>
      <c r="E289" s="87"/>
      <c r="F289" s="93"/>
      <c r="G289" s="87"/>
    </row>
    <row r="290" spans="2:7" ht="15" customHeight="1">
      <c r="B290" s="87"/>
      <c r="C290" s="93"/>
      <c r="D290" s="93"/>
      <c r="E290" s="87"/>
      <c r="F290" s="93"/>
      <c r="G290" s="87"/>
    </row>
    <row r="291" spans="2:7" ht="15" customHeight="1">
      <c r="B291" s="87"/>
      <c r="C291" s="93"/>
      <c r="D291" s="93"/>
      <c r="E291" s="87"/>
      <c r="F291" s="93"/>
      <c r="G291" s="87"/>
    </row>
    <row r="292" spans="2:7" ht="15" customHeight="1">
      <c r="B292" s="87"/>
      <c r="C292" s="93"/>
      <c r="D292" s="93"/>
      <c r="E292" s="87"/>
      <c r="F292" s="93"/>
      <c r="G292" s="87"/>
    </row>
    <row r="293" spans="2:7" ht="15" customHeight="1">
      <c r="B293" s="87"/>
      <c r="C293" s="93"/>
      <c r="D293" s="93"/>
      <c r="E293" s="87"/>
      <c r="F293" s="93"/>
      <c r="G293" s="87"/>
    </row>
    <row r="294" spans="2:7" ht="15" customHeight="1">
      <c r="B294" s="87"/>
      <c r="C294" s="93"/>
      <c r="D294" s="93"/>
      <c r="E294" s="87"/>
      <c r="F294" s="93"/>
      <c r="G294" s="87"/>
    </row>
    <row r="295" spans="2:7" ht="15" customHeight="1">
      <c r="B295" s="87"/>
      <c r="C295" s="93"/>
      <c r="D295" s="93"/>
      <c r="E295" s="87"/>
      <c r="F295" s="93"/>
      <c r="G295" s="87"/>
    </row>
    <row r="296" spans="2:7" ht="15" customHeight="1">
      <c r="B296" s="87"/>
      <c r="C296" s="93"/>
      <c r="D296" s="93"/>
      <c r="E296" s="87"/>
      <c r="F296" s="93"/>
      <c r="G296" s="87"/>
    </row>
    <row r="297" spans="2:7" ht="15" customHeight="1">
      <c r="B297" s="87"/>
      <c r="C297" s="93"/>
      <c r="D297" s="93"/>
      <c r="E297" s="87"/>
      <c r="F297" s="93"/>
      <c r="G297" s="87"/>
    </row>
    <row r="298" spans="2:7" ht="15" customHeight="1">
      <c r="B298" s="87"/>
      <c r="C298" s="93"/>
      <c r="D298" s="93"/>
      <c r="E298" s="87"/>
      <c r="F298" s="93"/>
      <c r="G298" s="87"/>
    </row>
    <row r="299" spans="2:7" ht="15" customHeight="1">
      <c r="B299" s="87"/>
      <c r="C299" s="93"/>
      <c r="D299" s="93"/>
      <c r="E299" s="87"/>
      <c r="F299" s="93"/>
      <c r="G299" s="87"/>
    </row>
    <row r="300" spans="2:7" ht="15" customHeight="1">
      <c r="B300" s="87"/>
      <c r="C300" s="93"/>
      <c r="D300" s="93"/>
      <c r="E300" s="87"/>
      <c r="F300" s="93"/>
      <c r="G300" s="87"/>
    </row>
    <row r="301" spans="2:7" ht="15" customHeight="1">
      <c r="B301" s="87"/>
      <c r="C301" s="93"/>
      <c r="D301" s="93"/>
      <c r="E301" s="87"/>
      <c r="F301" s="93"/>
      <c r="G301" s="87"/>
    </row>
    <row r="302" spans="2:7" ht="15" customHeight="1">
      <c r="B302" s="87"/>
      <c r="C302" s="93"/>
      <c r="D302" s="93"/>
      <c r="E302" s="87"/>
      <c r="F302" s="93"/>
      <c r="G302" s="87"/>
    </row>
    <row r="303" spans="2:7" ht="15" customHeight="1">
      <c r="B303" s="87"/>
      <c r="C303" s="93"/>
      <c r="D303" s="93"/>
      <c r="E303" s="87"/>
      <c r="F303" s="93"/>
      <c r="G303" s="87"/>
    </row>
    <row r="304" spans="2:7" ht="15" customHeight="1">
      <c r="B304" s="87"/>
      <c r="C304" s="93"/>
      <c r="D304" s="93"/>
      <c r="E304" s="87"/>
      <c r="F304" s="93"/>
      <c r="G304" s="87"/>
    </row>
    <row r="305" spans="2:7" ht="15" customHeight="1">
      <c r="B305" s="87"/>
      <c r="C305" s="93"/>
      <c r="D305" s="93"/>
      <c r="E305" s="87"/>
      <c r="F305" s="93"/>
      <c r="G305" s="87"/>
    </row>
    <row r="306" spans="2:7" ht="15" customHeight="1">
      <c r="B306" s="87"/>
      <c r="C306" s="93"/>
      <c r="D306" s="93"/>
      <c r="E306" s="87"/>
      <c r="F306" s="93"/>
      <c r="G306" s="87"/>
    </row>
    <row r="307" spans="2:7" ht="15" customHeight="1">
      <c r="B307" s="87"/>
      <c r="C307" s="93"/>
      <c r="D307" s="93"/>
      <c r="E307" s="87"/>
      <c r="F307" s="93"/>
      <c r="G307" s="87"/>
    </row>
    <row r="308" spans="2:7" ht="15" customHeight="1">
      <c r="B308" s="87"/>
      <c r="C308" s="93"/>
      <c r="D308" s="93"/>
      <c r="E308" s="87"/>
      <c r="F308" s="93"/>
      <c r="G308" s="87"/>
    </row>
    <row r="309" spans="2:7" ht="15" customHeight="1">
      <c r="B309" s="87"/>
      <c r="C309" s="93"/>
      <c r="D309" s="93"/>
      <c r="E309" s="87"/>
      <c r="F309" s="93"/>
      <c r="G309" s="87"/>
    </row>
    <row r="310" spans="2:7" ht="15" customHeight="1">
      <c r="B310" s="87"/>
      <c r="C310" s="93"/>
      <c r="D310" s="93"/>
      <c r="E310" s="87"/>
      <c r="F310" s="93"/>
      <c r="G310" s="87"/>
    </row>
    <row r="311" spans="2:7" ht="15" customHeight="1">
      <c r="B311" s="87"/>
      <c r="C311" s="93"/>
      <c r="D311" s="93"/>
      <c r="E311" s="87"/>
      <c r="F311" s="93"/>
      <c r="G311" s="87"/>
    </row>
    <row r="312" spans="2:7" ht="15" customHeight="1">
      <c r="B312" s="87"/>
      <c r="C312" s="93"/>
      <c r="D312" s="93"/>
      <c r="E312" s="87"/>
      <c r="F312" s="93"/>
      <c r="G312" s="87"/>
    </row>
    <row r="313" spans="2:7" ht="15" customHeight="1">
      <c r="B313" s="87"/>
      <c r="C313" s="93"/>
      <c r="D313" s="93"/>
      <c r="E313" s="87"/>
      <c r="F313" s="93"/>
      <c r="G313" s="87"/>
    </row>
    <row r="314" spans="2:7" ht="15" customHeight="1">
      <c r="B314" s="87"/>
      <c r="C314" s="93"/>
      <c r="D314" s="93"/>
      <c r="E314" s="87"/>
      <c r="F314" s="93"/>
      <c r="G314" s="87"/>
    </row>
    <row r="315" spans="2:7" ht="15" customHeight="1">
      <c r="B315" s="87"/>
      <c r="C315" s="93"/>
      <c r="D315" s="93"/>
      <c r="E315" s="87"/>
      <c r="F315" s="93"/>
      <c r="G315" s="87"/>
    </row>
    <row r="316" spans="2:7" ht="15" customHeight="1">
      <c r="B316" s="87"/>
      <c r="C316" s="93"/>
      <c r="D316" s="93"/>
      <c r="E316" s="87"/>
      <c r="F316" s="93"/>
      <c r="G316" s="87"/>
    </row>
    <row r="317" spans="2:7" ht="15" customHeight="1">
      <c r="B317" s="87"/>
      <c r="C317" s="93"/>
      <c r="D317" s="93"/>
      <c r="E317" s="87"/>
      <c r="F317" s="93"/>
      <c r="G317" s="87"/>
    </row>
    <row r="318" spans="2:7" ht="15" customHeight="1">
      <c r="B318" s="87"/>
      <c r="C318" s="93"/>
      <c r="D318" s="93"/>
      <c r="E318" s="87"/>
      <c r="F318" s="93"/>
      <c r="G318" s="87"/>
    </row>
    <row r="319" spans="2:7" ht="15" customHeight="1">
      <c r="B319" s="87"/>
      <c r="C319" s="93"/>
      <c r="D319" s="93"/>
      <c r="E319" s="87"/>
      <c r="F319" s="93"/>
      <c r="G319" s="87"/>
    </row>
    <row r="320" spans="2:7" ht="15" customHeight="1">
      <c r="B320" s="87"/>
      <c r="C320" s="93"/>
      <c r="D320" s="93"/>
      <c r="E320" s="87"/>
      <c r="F320" s="93"/>
      <c r="G320" s="87"/>
    </row>
    <row r="321" spans="2:7" ht="15" customHeight="1">
      <c r="B321" s="87"/>
      <c r="C321" s="93"/>
      <c r="D321" s="93"/>
      <c r="E321" s="87"/>
      <c r="F321" s="93"/>
      <c r="G321" s="87"/>
    </row>
    <row r="322" spans="2:7" ht="15" customHeight="1">
      <c r="B322" s="87"/>
      <c r="C322" s="93"/>
      <c r="D322" s="93"/>
      <c r="E322" s="87"/>
      <c r="F322" s="93"/>
      <c r="G322" s="87"/>
    </row>
    <row r="323" spans="2:7" ht="15" customHeight="1">
      <c r="B323" s="87"/>
      <c r="C323" s="93"/>
      <c r="D323" s="93"/>
      <c r="E323" s="87"/>
      <c r="F323" s="93"/>
      <c r="G323" s="87"/>
    </row>
    <row r="324" spans="2:7" ht="15" customHeight="1">
      <c r="B324" s="87"/>
      <c r="C324" s="93"/>
      <c r="D324" s="93"/>
      <c r="E324" s="87"/>
      <c r="F324" s="93"/>
      <c r="G324" s="87"/>
    </row>
    <row r="325" spans="2:7" ht="15" customHeight="1">
      <c r="B325" s="87"/>
      <c r="C325" s="93"/>
      <c r="D325" s="93"/>
      <c r="E325" s="87"/>
      <c r="F325" s="93"/>
      <c r="G325" s="87"/>
    </row>
    <row r="326" spans="2:7" ht="15" customHeight="1">
      <c r="B326" s="87"/>
      <c r="C326" s="93"/>
      <c r="D326" s="93"/>
      <c r="E326" s="87"/>
      <c r="F326" s="93"/>
      <c r="G326" s="87"/>
    </row>
    <row r="327" spans="2:7" ht="15" customHeight="1">
      <c r="B327" s="87"/>
      <c r="C327" s="93"/>
      <c r="D327" s="93"/>
      <c r="E327" s="87"/>
      <c r="F327" s="93"/>
      <c r="G327" s="87"/>
    </row>
    <row r="328" spans="2:7" ht="15" customHeight="1">
      <c r="B328" s="87"/>
      <c r="C328" s="93"/>
      <c r="D328" s="93"/>
      <c r="E328" s="87"/>
      <c r="F328" s="93"/>
      <c r="G328" s="87"/>
    </row>
    <row r="329" spans="2:7" ht="15" customHeight="1">
      <c r="B329" s="87"/>
      <c r="C329" s="93"/>
      <c r="D329" s="93"/>
      <c r="E329" s="87"/>
      <c r="F329" s="93"/>
      <c r="G329" s="87"/>
    </row>
    <row r="330" spans="2:7" ht="15" customHeight="1">
      <c r="B330" s="87"/>
      <c r="C330" s="93"/>
      <c r="D330" s="93"/>
      <c r="E330" s="87"/>
      <c r="F330" s="93"/>
      <c r="G330" s="87"/>
    </row>
    <row r="331" spans="2:7" ht="15" customHeight="1">
      <c r="B331" s="87"/>
      <c r="C331" s="93"/>
      <c r="D331" s="93"/>
      <c r="E331" s="87"/>
      <c r="F331" s="93"/>
      <c r="G331" s="87"/>
    </row>
    <row r="332" spans="2:7" ht="15" customHeight="1">
      <c r="B332" s="87"/>
      <c r="C332" s="93"/>
      <c r="D332" s="93"/>
      <c r="E332" s="87"/>
      <c r="F332" s="93"/>
      <c r="G332" s="87"/>
    </row>
    <row r="333" spans="2:7" ht="15" customHeight="1">
      <c r="B333" s="87"/>
      <c r="C333" s="93"/>
      <c r="D333" s="93"/>
      <c r="E333" s="87"/>
      <c r="F333" s="93"/>
      <c r="G333" s="87"/>
    </row>
    <row r="334" spans="2:7" ht="15" customHeight="1">
      <c r="B334" s="87"/>
      <c r="C334" s="93"/>
      <c r="D334" s="93"/>
      <c r="E334" s="87"/>
      <c r="F334" s="93"/>
      <c r="G334" s="87"/>
    </row>
    <row r="335" spans="2:7" ht="15" customHeight="1">
      <c r="B335" s="87"/>
      <c r="C335" s="93"/>
      <c r="D335" s="93"/>
      <c r="E335" s="87"/>
      <c r="F335" s="93"/>
      <c r="G335" s="87"/>
    </row>
    <row r="336" spans="2:7" ht="15" customHeight="1">
      <c r="B336" s="87"/>
      <c r="C336" s="93"/>
      <c r="D336" s="93"/>
      <c r="E336" s="87"/>
      <c r="F336" s="93"/>
      <c r="G336" s="87"/>
    </row>
    <row r="337" spans="2:7" ht="15" customHeight="1">
      <c r="B337" s="87"/>
      <c r="C337" s="93"/>
      <c r="D337" s="93"/>
      <c r="E337" s="87"/>
      <c r="F337" s="93"/>
      <c r="G337" s="87"/>
    </row>
    <row r="338" spans="2:7" ht="15" customHeight="1">
      <c r="B338" s="87"/>
      <c r="C338" s="93"/>
      <c r="D338" s="93"/>
      <c r="E338" s="87"/>
      <c r="F338" s="93"/>
      <c r="G338" s="87"/>
    </row>
    <row r="339" spans="2:7" ht="15" customHeight="1">
      <c r="B339" s="87"/>
      <c r="C339" s="93"/>
      <c r="D339" s="93"/>
      <c r="E339" s="87"/>
      <c r="F339" s="93"/>
      <c r="G339" s="87"/>
    </row>
    <row r="340" spans="2:7" ht="15" customHeight="1">
      <c r="B340" s="87"/>
      <c r="C340" s="93"/>
      <c r="D340" s="93"/>
      <c r="E340" s="87"/>
      <c r="F340" s="93"/>
      <c r="G340" s="87"/>
    </row>
    <row r="341" spans="2:7" ht="15" customHeight="1">
      <c r="B341" s="87"/>
      <c r="C341" s="93"/>
      <c r="D341" s="93"/>
      <c r="E341" s="87"/>
      <c r="F341" s="93"/>
      <c r="G341" s="87"/>
    </row>
    <row r="342" spans="2:7" ht="15" customHeight="1">
      <c r="B342" s="87"/>
      <c r="C342" s="93"/>
      <c r="D342" s="93"/>
      <c r="E342" s="87"/>
      <c r="F342" s="93"/>
      <c r="G342" s="87"/>
    </row>
    <row r="343" spans="2:7" ht="15" customHeight="1">
      <c r="B343" s="87"/>
      <c r="C343" s="93"/>
      <c r="D343" s="93"/>
      <c r="E343" s="87"/>
      <c r="F343" s="93"/>
      <c r="G343" s="87"/>
    </row>
    <row r="344" spans="2:7" ht="15" customHeight="1">
      <c r="B344" s="87"/>
      <c r="C344" s="93"/>
      <c r="D344" s="93"/>
      <c r="E344" s="87"/>
      <c r="F344" s="93"/>
      <c r="G344" s="87"/>
    </row>
    <row r="345" spans="2:7" ht="15" customHeight="1">
      <c r="B345" s="87"/>
      <c r="C345" s="93"/>
      <c r="D345" s="93"/>
      <c r="E345" s="87"/>
      <c r="F345" s="93"/>
      <c r="G345" s="87"/>
    </row>
    <row r="346" spans="2:7" ht="15" customHeight="1">
      <c r="B346" s="87"/>
      <c r="C346" s="93"/>
      <c r="D346" s="93"/>
      <c r="E346" s="87"/>
      <c r="F346" s="93"/>
      <c r="G346" s="87"/>
    </row>
    <row r="347" spans="2:7" ht="15" customHeight="1">
      <c r="B347" s="87"/>
      <c r="C347" s="93"/>
      <c r="D347" s="93"/>
      <c r="E347" s="87"/>
      <c r="F347" s="93"/>
      <c r="G347" s="87"/>
    </row>
    <row r="348" spans="2:7" ht="15" customHeight="1">
      <c r="B348" s="87"/>
      <c r="C348" s="93"/>
      <c r="D348" s="93"/>
      <c r="E348" s="87"/>
      <c r="F348" s="93"/>
      <c r="G348" s="87"/>
    </row>
    <row r="349" spans="2:7" ht="15" customHeight="1">
      <c r="B349" s="87"/>
      <c r="C349" s="93"/>
      <c r="D349" s="93"/>
      <c r="E349" s="87"/>
      <c r="F349" s="93"/>
      <c r="G349" s="87"/>
    </row>
    <row r="350" spans="2:7" ht="15" customHeight="1">
      <c r="B350" s="87"/>
      <c r="C350" s="93"/>
      <c r="D350" s="93"/>
      <c r="E350" s="87"/>
      <c r="F350" s="93"/>
      <c r="G350" s="87"/>
    </row>
    <row r="351" spans="2:7" ht="15" customHeight="1">
      <c r="B351" s="87"/>
      <c r="C351" s="93"/>
      <c r="D351" s="93"/>
      <c r="E351" s="87"/>
      <c r="F351" s="93"/>
      <c r="G351" s="87"/>
    </row>
    <row r="352" spans="2:7" ht="15" customHeight="1">
      <c r="B352" s="87"/>
      <c r="C352" s="93"/>
      <c r="D352" s="93"/>
      <c r="E352" s="87"/>
      <c r="F352" s="93"/>
      <c r="G352" s="87"/>
    </row>
    <row r="353" spans="2:7" ht="15" customHeight="1">
      <c r="B353" s="87"/>
      <c r="C353" s="93"/>
      <c r="D353" s="93"/>
      <c r="E353" s="87"/>
      <c r="F353" s="93"/>
      <c r="G353" s="87"/>
    </row>
    <row r="354" spans="2:7" ht="15" customHeight="1">
      <c r="B354" s="87"/>
      <c r="C354" s="93"/>
      <c r="D354" s="93"/>
      <c r="E354" s="87"/>
      <c r="F354" s="93"/>
      <c r="G354" s="87"/>
    </row>
    <row r="355" spans="2:7" ht="15" customHeight="1">
      <c r="B355" s="87"/>
      <c r="C355" s="93"/>
      <c r="D355" s="93"/>
      <c r="E355" s="87"/>
      <c r="F355" s="93"/>
      <c r="G355" s="87"/>
    </row>
    <row r="356" spans="2:7" ht="15" customHeight="1">
      <c r="B356" s="87"/>
      <c r="C356" s="93"/>
      <c r="D356" s="93"/>
      <c r="E356" s="87"/>
      <c r="F356" s="93"/>
      <c r="G356" s="87"/>
    </row>
    <row r="357" spans="2:7" ht="15" customHeight="1">
      <c r="B357" s="87"/>
      <c r="C357" s="93"/>
      <c r="D357" s="93"/>
      <c r="E357" s="87"/>
      <c r="F357" s="93"/>
      <c r="G357" s="87"/>
    </row>
    <row r="358" spans="2:7" ht="15" customHeight="1">
      <c r="B358" s="87"/>
      <c r="C358" s="93"/>
      <c r="D358" s="93"/>
      <c r="E358" s="87"/>
      <c r="F358" s="93"/>
      <c r="G358" s="87"/>
    </row>
    <row r="359" spans="2:7" ht="15" customHeight="1">
      <c r="B359" s="87"/>
      <c r="C359" s="93"/>
      <c r="D359" s="93"/>
      <c r="E359" s="87"/>
      <c r="F359" s="93"/>
      <c r="G359" s="87"/>
    </row>
    <row r="360" spans="2:7" ht="15" customHeight="1">
      <c r="B360" s="87"/>
      <c r="C360" s="93"/>
      <c r="D360" s="93"/>
      <c r="E360" s="87"/>
      <c r="F360" s="93"/>
      <c r="G360" s="87"/>
    </row>
    <row r="361" spans="2:7" ht="15" customHeight="1">
      <c r="B361" s="87"/>
      <c r="C361" s="93"/>
      <c r="D361" s="93"/>
      <c r="E361" s="87"/>
      <c r="F361" s="93"/>
      <c r="G361" s="87"/>
    </row>
    <row r="362" spans="2:7" ht="15" customHeight="1">
      <c r="B362" s="87"/>
      <c r="C362" s="93"/>
      <c r="D362" s="93"/>
      <c r="E362" s="87"/>
      <c r="F362" s="93"/>
      <c r="G362" s="87"/>
    </row>
    <row r="363" spans="2:7" ht="15" customHeight="1">
      <c r="B363" s="87"/>
      <c r="C363" s="93"/>
      <c r="D363" s="93"/>
      <c r="E363" s="87"/>
      <c r="F363" s="93"/>
      <c r="G363" s="87"/>
    </row>
    <row r="364" spans="2:7" ht="15" customHeight="1">
      <c r="B364" s="87"/>
      <c r="C364" s="93"/>
      <c r="D364" s="93"/>
      <c r="E364" s="87"/>
      <c r="F364" s="93"/>
      <c r="G364" s="87"/>
    </row>
    <row r="365" spans="2:7" ht="15" customHeight="1">
      <c r="B365" s="87"/>
      <c r="C365" s="93"/>
      <c r="D365" s="93"/>
      <c r="E365" s="87"/>
      <c r="F365" s="93"/>
      <c r="G365" s="87"/>
    </row>
    <row r="366" spans="2:7" ht="15" customHeight="1">
      <c r="B366" s="87"/>
      <c r="C366" s="93"/>
      <c r="D366" s="93"/>
      <c r="E366" s="87"/>
      <c r="F366" s="93"/>
      <c r="G366" s="87"/>
    </row>
    <row r="367" spans="2:7" ht="15" customHeight="1">
      <c r="B367" s="87"/>
      <c r="C367" s="93"/>
      <c r="D367" s="93"/>
      <c r="E367" s="87"/>
      <c r="F367" s="93"/>
      <c r="G367" s="87"/>
    </row>
    <row r="368" spans="2:7" ht="15" customHeight="1">
      <c r="B368" s="87"/>
      <c r="C368" s="93"/>
      <c r="D368" s="93"/>
      <c r="E368" s="87"/>
      <c r="F368" s="93"/>
      <c r="G368" s="87"/>
    </row>
    <row r="369" spans="2:7" ht="15" customHeight="1">
      <c r="B369" s="87"/>
      <c r="C369" s="93"/>
      <c r="D369" s="93"/>
      <c r="E369" s="87"/>
      <c r="F369" s="93"/>
      <c r="G369" s="87"/>
    </row>
    <row r="370" spans="2:7" ht="15" customHeight="1">
      <c r="B370" s="87"/>
      <c r="C370" s="93"/>
      <c r="D370" s="93"/>
      <c r="E370" s="87"/>
      <c r="F370" s="93"/>
      <c r="G370" s="87"/>
    </row>
    <row r="371" spans="2:7" ht="15" customHeight="1">
      <c r="B371" s="87"/>
      <c r="C371" s="93"/>
      <c r="D371" s="93"/>
      <c r="E371" s="87"/>
      <c r="F371" s="93"/>
      <c r="G371" s="87"/>
    </row>
    <row r="372" spans="2:7" ht="15" customHeight="1">
      <c r="B372" s="87"/>
      <c r="C372" s="93"/>
      <c r="D372" s="93"/>
      <c r="E372" s="87"/>
      <c r="F372" s="93"/>
      <c r="G372" s="87"/>
    </row>
    <row r="373" spans="2:7" ht="15" customHeight="1">
      <c r="B373" s="87"/>
      <c r="C373" s="93"/>
      <c r="D373" s="93"/>
      <c r="E373" s="87"/>
      <c r="F373" s="93"/>
      <c r="G373" s="87"/>
    </row>
    <row r="374" spans="2:7" ht="15" customHeight="1">
      <c r="B374" s="87"/>
      <c r="C374" s="93"/>
      <c r="D374" s="93"/>
      <c r="E374" s="87"/>
      <c r="F374" s="93"/>
      <c r="G374" s="87"/>
    </row>
    <row r="375" spans="2:7" ht="15" customHeight="1">
      <c r="B375" s="87"/>
      <c r="C375" s="93"/>
      <c r="D375" s="93"/>
      <c r="E375" s="87"/>
      <c r="F375" s="93"/>
      <c r="G375" s="87"/>
    </row>
    <row r="376" spans="2:7" ht="15" customHeight="1">
      <c r="B376" s="87"/>
      <c r="C376" s="93"/>
      <c r="D376" s="93"/>
      <c r="E376" s="87"/>
      <c r="F376" s="93"/>
      <c r="G376" s="87"/>
    </row>
    <row r="377" spans="2:7" ht="15" customHeight="1">
      <c r="B377" s="87"/>
      <c r="C377" s="93"/>
      <c r="D377" s="93"/>
      <c r="E377" s="87"/>
      <c r="F377" s="93"/>
      <c r="G377" s="87"/>
    </row>
    <row r="378" spans="2:7" ht="15" customHeight="1">
      <c r="B378" s="87"/>
      <c r="C378" s="93"/>
      <c r="D378" s="93"/>
      <c r="E378" s="87"/>
      <c r="F378" s="93"/>
      <c r="G378" s="87"/>
    </row>
    <row r="379" spans="2:7" ht="15" customHeight="1">
      <c r="B379" s="87"/>
      <c r="C379" s="93"/>
      <c r="D379" s="93"/>
      <c r="E379" s="87"/>
      <c r="F379" s="93"/>
      <c r="G379" s="87"/>
    </row>
    <row r="380" spans="2:7" ht="15" customHeight="1">
      <c r="B380" s="87"/>
      <c r="C380" s="93"/>
      <c r="D380" s="93"/>
      <c r="E380" s="87"/>
      <c r="F380" s="93"/>
      <c r="G380" s="87"/>
    </row>
    <row r="381" spans="2:7" ht="15" customHeight="1">
      <c r="B381" s="87"/>
      <c r="C381" s="93"/>
      <c r="D381" s="93"/>
      <c r="E381" s="87"/>
      <c r="F381" s="93"/>
      <c r="G381" s="87"/>
    </row>
    <row r="382" spans="2:7" ht="15" customHeight="1">
      <c r="B382" s="87"/>
      <c r="C382" s="93"/>
      <c r="D382" s="93"/>
      <c r="E382" s="87"/>
      <c r="F382" s="93"/>
      <c r="G382" s="87"/>
    </row>
    <row r="383" spans="2:7" ht="15" customHeight="1">
      <c r="B383" s="87"/>
      <c r="C383" s="93"/>
      <c r="D383" s="93"/>
      <c r="E383" s="87"/>
      <c r="F383" s="93"/>
      <c r="G383" s="87"/>
    </row>
    <row r="384" spans="2:7" ht="15" customHeight="1">
      <c r="B384" s="87"/>
      <c r="C384" s="93"/>
      <c r="D384" s="93"/>
      <c r="E384" s="87"/>
      <c r="F384" s="93"/>
      <c r="G384" s="87"/>
    </row>
    <row r="385" spans="2:7" ht="15" customHeight="1">
      <c r="B385" s="87"/>
      <c r="C385" s="93"/>
      <c r="D385" s="93"/>
      <c r="E385" s="87"/>
      <c r="F385" s="93"/>
      <c r="G385" s="87"/>
    </row>
    <row r="386" spans="2:7" ht="15" customHeight="1">
      <c r="B386" s="87"/>
      <c r="C386" s="93"/>
      <c r="D386" s="93"/>
      <c r="E386" s="87"/>
      <c r="F386" s="93"/>
      <c r="G386" s="87"/>
    </row>
    <row r="387" spans="2:7" ht="15" customHeight="1">
      <c r="B387" s="87"/>
      <c r="C387" s="93"/>
      <c r="D387" s="93"/>
      <c r="E387" s="87"/>
      <c r="F387" s="93"/>
      <c r="G387" s="87"/>
    </row>
    <row r="388" spans="2:7" ht="15" customHeight="1">
      <c r="B388" s="87"/>
      <c r="C388" s="93"/>
      <c r="D388" s="93"/>
      <c r="E388" s="87"/>
      <c r="F388" s="93"/>
      <c r="G388" s="87"/>
    </row>
    <row r="389" spans="2:7" ht="15" customHeight="1">
      <c r="B389" s="87"/>
      <c r="C389" s="93"/>
      <c r="D389" s="93"/>
      <c r="E389" s="87"/>
      <c r="F389" s="93"/>
      <c r="G389" s="87"/>
    </row>
    <row r="390" spans="2:7" ht="15" customHeight="1">
      <c r="B390" s="87"/>
      <c r="C390" s="93"/>
      <c r="D390" s="93"/>
      <c r="E390" s="87"/>
      <c r="F390" s="93"/>
      <c r="G390" s="87"/>
    </row>
    <row r="391" spans="2:7" ht="15" customHeight="1">
      <c r="B391" s="87"/>
      <c r="C391" s="93"/>
      <c r="D391" s="93"/>
      <c r="E391" s="87"/>
      <c r="F391" s="93"/>
      <c r="G391" s="87"/>
    </row>
    <row r="392" spans="2:7" ht="15" customHeight="1">
      <c r="B392" s="87"/>
      <c r="C392" s="93"/>
      <c r="D392" s="93"/>
      <c r="E392" s="87"/>
      <c r="F392" s="93"/>
      <c r="G392" s="87"/>
    </row>
    <row r="393" spans="2:7" ht="15" customHeight="1">
      <c r="B393" s="87"/>
      <c r="C393" s="93"/>
      <c r="D393" s="93"/>
      <c r="E393" s="87"/>
      <c r="F393" s="93"/>
      <c r="G393" s="87"/>
    </row>
    <row r="394" spans="2:7" ht="15" customHeight="1">
      <c r="B394" s="87"/>
      <c r="C394" s="93"/>
      <c r="D394" s="93"/>
      <c r="E394" s="87"/>
      <c r="F394" s="93"/>
      <c r="G394" s="87"/>
    </row>
    <row r="395" spans="2:7" ht="15" customHeight="1">
      <c r="B395" s="87"/>
      <c r="C395" s="93"/>
      <c r="D395" s="93"/>
      <c r="E395" s="87"/>
      <c r="F395" s="93"/>
      <c r="G395" s="87"/>
    </row>
    <row r="396" spans="2:7" ht="15" customHeight="1">
      <c r="B396" s="87"/>
      <c r="C396" s="93"/>
      <c r="D396" s="93"/>
      <c r="E396" s="87"/>
      <c r="F396" s="93"/>
      <c r="G396" s="87"/>
    </row>
    <row r="397" spans="2:7" ht="15" customHeight="1">
      <c r="B397" s="87"/>
      <c r="C397" s="93"/>
      <c r="D397" s="93"/>
      <c r="E397" s="87"/>
      <c r="F397" s="93"/>
      <c r="G397" s="87"/>
    </row>
    <row r="398" spans="2:7" ht="15" customHeight="1">
      <c r="B398" s="87"/>
      <c r="C398" s="93"/>
      <c r="D398" s="93"/>
      <c r="E398" s="87"/>
      <c r="F398" s="93"/>
      <c r="G398" s="87"/>
    </row>
    <row r="399" spans="2:7" ht="15" customHeight="1">
      <c r="B399" s="87"/>
      <c r="C399" s="93"/>
      <c r="D399" s="93"/>
      <c r="E399" s="87"/>
      <c r="F399" s="93"/>
      <c r="G399" s="87"/>
    </row>
    <row r="400" spans="2:7" ht="15" customHeight="1">
      <c r="B400" s="87"/>
      <c r="C400" s="93"/>
      <c r="D400" s="93"/>
      <c r="E400" s="87"/>
      <c r="F400" s="93"/>
      <c r="G400" s="87"/>
    </row>
    <row r="401" spans="2:7" ht="15" customHeight="1">
      <c r="B401" s="87"/>
      <c r="C401" s="93"/>
      <c r="D401" s="93"/>
      <c r="E401" s="87"/>
      <c r="F401" s="93"/>
      <c r="G401" s="87"/>
    </row>
    <row r="402" spans="2:7" ht="15" customHeight="1">
      <c r="B402" s="87"/>
      <c r="C402" s="93"/>
      <c r="D402" s="93"/>
      <c r="E402" s="87"/>
      <c r="F402" s="93"/>
      <c r="G402" s="87"/>
    </row>
    <row r="403" spans="2:7" ht="15" customHeight="1">
      <c r="B403" s="87"/>
      <c r="C403" s="93"/>
      <c r="D403" s="93"/>
      <c r="E403" s="87"/>
      <c r="F403" s="93"/>
      <c r="G403" s="87"/>
    </row>
    <row r="404" spans="2:7" ht="15" customHeight="1">
      <c r="B404" s="87"/>
      <c r="C404" s="93"/>
      <c r="D404" s="93"/>
      <c r="E404" s="87"/>
      <c r="F404" s="93"/>
      <c r="G404" s="87"/>
    </row>
    <row r="405" spans="2:7" ht="15" customHeight="1">
      <c r="B405" s="87"/>
      <c r="C405" s="93"/>
      <c r="D405" s="93"/>
      <c r="E405" s="87"/>
      <c r="F405" s="93"/>
      <c r="G405" s="87"/>
    </row>
    <row r="406" spans="2:7" ht="15" customHeight="1">
      <c r="B406" s="87"/>
      <c r="C406" s="93"/>
      <c r="D406" s="93"/>
      <c r="E406" s="87"/>
      <c r="F406" s="93"/>
      <c r="G406" s="87"/>
    </row>
    <row r="407" spans="2:7" ht="15" customHeight="1">
      <c r="B407" s="87"/>
      <c r="C407" s="93"/>
      <c r="D407" s="93"/>
      <c r="E407" s="87"/>
      <c r="F407" s="93"/>
      <c r="G407" s="87"/>
    </row>
    <row r="408" spans="2:7" ht="15" customHeight="1">
      <c r="B408" s="87"/>
      <c r="C408" s="93"/>
      <c r="D408" s="93"/>
      <c r="E408" s="87"/>
      <c r="F408" s="93"/>
      <c r="G408" s="87"/>
    </row>
    <row r="409" spans="2:7" ht="15" customHeight="1">
      <c r="B409" s="87"/>
      <c r="C409" s="93"/>
      <c r="D409" s="93"/>
      <c r="E409" s="87"/>
      <c r="F409" s="93"/>
      <c r="G409" s="87"/>
    </row>
    <row r="410" spans="2:7" ht="15" customHeight="1">
      <c r="B410" s="87"/>
      <c r="C410" s="93"/>
      <c r="D410" s="93"/>
      <c r="E410" s="87"/>
      <c r="F410" s="93"/>
      <c r="G410" s="87"/>
    </row>
    <row r="411" spans="2:7" ht="15" customHeight="1">
      <c r="B411" s="87"/>
      <c r="C411" s="93"/>
      <c r="D411" s="93"/>
      <c r="E411" s="87"/>
      <c r="F411" s="93"/>
      <c r="G411" s="87"/>
    </row>
    <row r="412" spans="2:7" ht="15" customHeight="1">
      <c r="B412" s="87"/>
      <c r="C412" s="93"/>
      <c r="D412" s="93"/>
      <c r="E412" s="87"/>
      <c r="F412" s="93"/>
      <c r="G412" s="87"/>
    </row>
    <row r="413" spans="2:7" ht="15" customHeight="1">
      <c r="B413" s="87"/>
      <c r="C413" s="93"/>
      <c r="D413" s="93"/>
      <c r="E413" s="87"/>
      <c r="F413" s="93"/>
      <c r="G413" s="87"/>
    </row>
    <row r="414" spans="2:7" ht="15" customHeight="1">
      <c r="B414" s="87"/>
      <c r="C414" s="93"/>
      <c r="D414" s="93"/>
      <c r="E414" s="87"/>
      <c r="F414" s="93"/>
      <c r="G414" s="87"/>
    </row>
    <row r="415" spans="2:7" ht="15" customHeight="1">
      <c r="B415" s="87"/>
      <c r="C415" s="93"/>
      <c r="D415" s="93"/>
      <c r="E415" s="87"/>
      <c r="F415" s="93"/>
      <c r="G415" s="87"/>
    </row>
    <row r="416" spans="2:7" ht="15" customHeight="1">
      <c r="B416" s="87"/>
      <c r="C416" s="93"/>
      <c r="D416" s="93"/>
      <c r="E416" s="87"/>
      <c r="F416" s="93"/>
      <c r="G416" s="87"/>
    </row>
    <row r="417" spans="2:7" ht="15" customHeight="1">
      <c r="B417" s="87"/>
      <c r="C417" s="93"/>
      <c r="D417" s="93"/>
      <c r="E417" s="87"/>
      <c r="F417" s="93"/>
      <c r="G417" s="87"/>
    </row>
    <row r="418" spans="2:7" ht="15" customHeight="1">
      <c r="B418" s="87"/>
      <c r="C418" s="93"/>
      <c r="D418" s="93"/>
      <c r="E418" s="87"/>
      <c r="F418" s="93"/>
      <c r="G418" s="87"/>
    </row>
    <row r="419" spans="2:7" ht="15" customHeight="1">
      <c r="B419" s="87"/>
      <c r="C419" s="93"/>
      <c r="D419" s="93"/>
      <c r="E419" s="87"/>
      <c r="F419" s="93"/>
      <c r="G419" s="87"/>
    </row>
    <row r="420" spans="2:7" ht="15" customHeight="1">
      <c r="B420" s="87"/>
      <c r="C420" s="93"/>
      <c r="D420" s="93"/>
      <c r="E420" s="87"/>
      <c r="F420" s="93"/>
      <c r="G420" s="87"/>
    </row>
    <row r="421" spans="2:7" ht="15" customHeight="1">
      <c r="B421" s="87"/>
      <c r="C421" s="93"/>
      <c r="D421" s="93"/>
      <c r="E421" s="87"/>
      <c r="F421" s="93"/>
      <c r="G421" s="87"/>
    </row>
    <row r="422" spans="2:7" ht="15" customHeight="1">
      <c r="B422" s="87"/>
      <c r="C422" s="93"/>
      <c r="D422" s="93"/>
      <c r="E422" s="87"/>
      <c r="F422" s="93"/>
      <c r="G422" s="87"/>
    </row>
    <row r="423" spans="2:7" ht="15" customHeight="1">
      <c r="B423" s="87"/>
      <c r="C423" s="93"/>
      <c r="D423" s="93"/>
      <c r="E423" s="87"/>
      <c r="F423" s="93"/>
      <c r="G423" s="87"/>
    </row>
    <row r="424" spans="2:7" ht="15" customHeight="1">
      <c r="B424" s="87"/>
      <c r="C424" s="93"/>
      <c r="D424" s="93"/>
      <c r="E424" s="87"/>
      <c r="F424" s="93"/>
      <c r="G424" s="87"/>
    </row>
    <row r="425" spans="2:7" ht="15" customHeight="1">
      <c r="B425" s="87"/>
      <c r="C425" s="93"/>
      <c r="D425" s="93"/>
      <c r="E425" s="87"/>
      <c r="F425" s="93"/>
      <c r="G425" s="87"/>
    </row>
    <row r="426" spans="2:7" ht="15" customHeight="1">
      <c r="B426" s="87"/>
      <c r="C426" s="93"/>
      <c r="D426" s="93"/>
      <c r="E426" s="87"/>
      <c r="F426" s="93"/>
      <c r="G426" s="87"/>
    </row>
    <row r="427" spans="2:7" ht="15" customHeight="1">
      <c r="B427" s="87"/>
      <c r="C427" s="93"/>
      <c r="D427" s="93"/>
      <c r="E427" s="87"/>
      <c r="F427" s="93"/>
      <c r="G427" s="87"/>
    </row>
    <row r="428" spans="2:7" ht="15" customHeight="1">
      <c r="B428" s="87"/>
      <c r="C428" s="93"/>
      <c r="D428" s="93"/>
      <c r="E428" s="87"/>
      <c r="F428" s="93"/>
      <c r="G428" s="87"/>
    </row>
    <row r="429" spans="2:7" ht="15" customHeight="1">
      <c r="B429" s="87"/>
      <c r="C429" s="93"/>
      <c r="D429" s="93"/>
      <c r="E429" s="87"/>
      <c r="F429" s="93"/>
      <c r="G429" s="87"/>
    </row>
    <row r="430" spans="2:7" ht="15" customHeight="1">
      <c r="B430" s="87"/>
      <c r="C430" s="93"/>
      <c r="D430" s="93"/>
      <c r="E430" s="87"/>
      <c r="F430" s="93"/>
      <c r="G430" s="87"/>
    </row>
    <row r="431" spans="2:7" ht="15" customHeight="1">
      <c r="B431" s="87"/>
      <c r="C431" s="93"/>
      <c r="D431" s="93"/>
      <c r="E431" s="87"/>
      <c r="F431" s="93"/>
      <c r="G431" s="87"/>
    </row>
    <row r="432" spans="2:7" ht="15" customHeight="1">
      <c r="B432"/>
      <c r="C432"/>
      <c r="D432"/>
      <c r="E432"/>
      <c r="F432"/>
      <c r="G432"/>
    </row>
    <row r="433" ht="15" customHeight="1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mergeCells count="18">
    <mergeCell ref="K59:M59"/>
    <mergeCell ref="N7:P7"/>
    <mergeCell ref="N32:P32"/>
    <mergeCell ref="N59:P59"/>
    <mergeCell ref="E58:S58"/>
    <mergeCell ref="Q59:S59"/>
    <mergeCell ref="E6:S6"/>
    <mergeCell ref="E7:G7"/>
    <mergeCell ref="H7:J7"/>
    <mergeCell ref="E59:G59"/>
    <mergeCell ref="H59:J59"/>
    <mergeCell ref="Q7:S7"/>
    <mergeCell ref="E32:G32"/>
    <mergeCell ref="E31:S31"/>
    <mergeCell ref="Q32:S32"/>
    <mergeCell ref="H32:J32"/>
    <mergeCell ref="K7:M7"/>
    <mergeCell ref="K32:M32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  <rowBreaks count="1" manualBreakCount="1">
    <brk id="57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S554"/>
  <sheetViews>
    <sheetView showGridLines="0" view="pageBreakPreview" zoomScale="55" zoomScaleNormal="55" zoomScaleSheetLayoutView="55" zoomScalePageLayoutView="75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K41" sqref="K41"/>
    </sheetView>
  </sheetViews>
  <sheetFormatPr defaultColWidth="9.33203125" defaultRowHeight="15" zeroHeight="1"/>
  <cols>
    <col min="1" max="1" width="2.6640625" style="5" customWidth="1"/>
    <col min="2" max="2" width="9.6640625" style="3" customWidth="1"/>
    <col min="3" max="3" width="84.44140625" style="3" customWidth="1"/>
    <col min="4" max="4" width="22.5546875" style="3" hidden="1" customWidth="1"/>
    <col min="5" max="19" width="22.5546875" style="6" customWidth="1"/>
    <col min="20" max="16384" width="9.33203125" style="3"/>
  </cols>
  <sheetData>
    <row r="1" spans="1:19" ht="17.399999999999999">
      <c r="A1" s="463"/>
      <c r="B1" s="47" t="s">
        <v>12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394" t="str">
        <f>'1. Cover'!M1</f>
        <v>Updated: 2020-03-12</v>
      </c>
    </row>
    <row r="2" spans="1:19" ht="17.399999999999999">
      <c r="A2" s="463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394" t="str">
        <f>'1. Cover'!M2</f>
        <v>EB-2020-0290</v>
      </c>
    </row>
    <row r="3" spans="1:19" ht="17.399999999999999">
      <c r="A3" s="463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394" t="str">
        <f>'1. Cover'!M3</f>
        <v>Exhibit I1-1-1</v>
      </c>
    </row>
    <row r="4" spans="1:19" ht="17.399999999999999">
      <c r="A4" s="463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394" t="str">
        <f>'1. Cover'!M4</f>
        <v>Attachment 1</v>
      </c>
    </row>
    <row r="5" spans="1:19" ht="18" thickBot="1">
      <c r="A5" s="463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6.2" thickBot="1">
      <c r="A6" s="463"/>
      <c r="B6" s="464"/>
      <c r="C6" s="38"/>
      <c r="D6" s="38"/>
      <c r="E6" s="528" t="s">
        <v>115</v>
      </c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30"/>
    </row>
    <row r="7" spans="1:19" ht="16.2" thickBot="1">
      <c r="A7" s="463"/>
      <c r="B7" s="43"/>
      <c r="C7" s="406"/>
      <c r="D7" s="208"/>
      <c r="E7" s="520">
        <v>2022</v>
      </c>
      <c r="F7" s="520"/>
      <c r="G7" s="521"/>
      <c r="H7" s="531">
        <v>2023</v>
      </c>
      <c r="I7" s="520"/>
      <c r="J7" s="521"/>
      <c r="K7" s="520">
        <v>2024</v>
      </c>
      <c r="L7" s="520"/>
      <c r="M7" s="521"/>
      <c r="N7" s="520">
        <v>2025</v>
      </c>
      <c r="O7" s="520"/>
      <c r="P7" s="521"/>
      <c r="Q7" s="520">
        <v>2026</v>
      </c>
      <c r="R7" s="520"/>
      <c r="S7" s="521"/>
    </row>
    <row r="8" spans="1:19" ht="15.6">
      <c r="A8" s="463"/>
      <c r="B8" s="40" t="s">
        <v>24</v>
      </c>
      <c r="C8" s="199"/>
      <c r="D8" s="209"/>
      <c r="E8" s="418" t="s">
        <v>25</v>
      </c>
      <c r="F8" s="177" t="s">
        <v>26</v>
      </c>
      <c r="G8" s="9" t="s">
        <v>26</v>
      </c>
      <c r="H8" s="70" t="s">
        <v>25</v>
      </c>
      <c r="I8" s="177" t="s">
        <v>26</v>
      </c>
      <c r="J8" s="9" t="s">
        <v>26</v>
      </c>
      <c r="K8" s="70" t="s">
        <v>25</v>
      </c>
      <c r="L8" s="177" t="s">
        <v>26</v>
      </c>
      <c r="M8" s="9" t="s">
        <v>26</v>
      </c>
      <c r="N8" s="70" t="s">
        <v>25</v>
      </c>
      <c r="O8" s="177" t="s">
        <v>26</v>
      </c>
      <c r="P8" s="9" t="s">
        <v>26</v>
      </c>
      <c r="Q8" s="70" t="s">
        <v>25</v>
      </c>
      <c r="R8" s="177" t="s">
        <v>26</v>
      </c>
      <c r="S8" s="9" t="s">
        <v>26</v>
      </c>
    </row>
    <row r="9" spans="1:19" ht="16.2" thickBot="1">
      <c r="A9" s="463"/>
      <c r="B9" s="20" t="s">
        <v>9</v>
      </c>
      <c r="C9" s="11" t="s">
        <v>27</v>
      </c>
      <c r="D9" s="20"/>
      <c r="E9" s="261">
        <f>'4a. OEB_Adjustment_Input_Sheet'!$E$9</f>
        <v>44196</v>
      </c>
      <c r="F9" s="178" t="s">
        <v>29</v>
      </c>
      <c r="G9" s="11" t="s">
        <v>30</v>
      </c>
      <c r="H9" s="261">
        <f>'4a. OEB_Adjustment_Input_Sheet'!$E$9</f>
        <v>44196</v>
      </c>
      <c r="I9" s="178" t="s">
        <v>29</v>
      </c>
      <c r="J9" s="11" t="s">
        <v>30</v>
      </c>
      <c r="K9" s="261">
        <f>'4a. OEB_Adjustment_Input_Sheet'!$E$9</f>
        <v>44196</v>
      </c>
      <c r="L9" s="178" t="s">
        <v>29</v>
      </c>
      <c r="M9" s="11" t="s">
        <v>30</v>
      </c>
      <c r="N9" s="261">
        <f>'4a. OEB_Adjustment_Input_Sheet'!$E$9</f>
        <v>44196</v>
      </c>
      <c r="O9" s="178" t="s">
        <v>29</v>
      </c>
      <c r="P9" s="11" t="s">
        <v>30</v>
      </c>
      <c r="Q9" s="261">
        <f>'4a. OEB_Adjustment_Input_Sheet'!$E$9</f>
        <v>44196</v>
      </c>
      <c r="R9" s="178" t="s">
        <v>29</v>
      </c>
      <c r="S9" s="11" t="s">
        <v>30</v>
      </c>
    </row>
    <row r="10" spans="1:19" s="4" customFormat="1" ht="15.6">
      <c r="A10" s="465"/>
      <c r="B10" s="106"/>
      <c r="C10" s="204"/>
      <c r="D10" s="210"/>
      <c r="E10" s="253" t="s">
        <v>31</v>
      </c>
      <c r="F10" s="175" t="s">
        <v>32</v>
      </c>
      <c r="G10" s="254" t="s">
        <v>33</v>
      </c>
      <c r="H10" s="253" t="s">
        <v>34</v>
      </c>
      <c r="I10" s="175" t="s">
        <v>35</v>
      </c>
      <c r="J10" s="254" t="s">
        <v>36</v>
      </c>
      <c r="K10" s="253" t="s">
        <v>37</v>
      </c>
      <c r="L10" s="175" t="s">
        <v>38</v>
      </c>
      <c r="M10" s="254" t="s">
        <v>39</v>
      </c>
      <c r="N10" s="253" t="s">
        <v>37</v>
      </c>
      <c r="O10" s="175" t="s">
        <v>38</v>
      </c>
      <c r="P10" s="254" t="s">
        <v>39</v>
      </c>
      <c r="Q10" s="253" t="s">
        <v>37</v>
      </c>
      <c r="R10" s="175" t="s">
        <v>38</v>
      </c>
      <c r="S10" s="254" t="s">
        <v>39</v>
      </c>
    </row>
    <row r="11" spans="1:19" s="4" customFormat="1" ht="15.6">
      <c r="A11" s="465"/>
      <c r="B11" s="215" t="s">
        <v>116</v>
      </c>
      <c r="C11" s="218"/>
      <c r="D11" s="219"/>
      <c r="E11" s="461"/>
      <c r="F11" s="461"/>
      <c r="G11" s="98"/>
      <c r="H11" s="461"/>
      <c r="I11" s="461"/>
      <c r="J11" s="96"/>
      <c r="K11" s="461"/>
      <c r="L11" s="461"/>
      <c r="M11" s="96"/>
      <c r="N11" s="461"/>
      <c r="O11" s="461"/>
      <c r="P11" s="96"/>
      <c r="Q11" s="461"/>
      <c r="R11" s="461"/>
      <c r="S11" s="96"/>
    </row>
    <row r="12" spans="1:19" s="4" customFormat="1">
      <c r="A12" s="465"/>
      <c r="B12" s="75">
        <f>MAX(B6:B11)+1</f>
        <v>1</v>
      </c>
      <c r="C12" s="224" t="s">
        <v>117</v>
      </c>
      <c r="D12" s="221" t="s">
        <v>118</v>
      </c>
      <c r="E12" s="350">
        <v>-36.372395366435839</v>
      </c>
      <c r="F12" s="466"/>
      <c r="G12" s="351">
        <f t="shared" ref="G12:G30" si="0">E12+F12</f>
        <v>-36.372395366435839</v>
      </c>
      <c r="H12" s="350">
        <v>-36.372395366435839</v>
      </c>
      <c r="I12" s="466"/>
      <c r="J12" s="351">
        <f t="shared" ref="J12:J43" si="1">H12+I12</f>
        <v>-36.372395366435839</v>
      </c>
      <c r="K12" s="350">
        <v>-36.372395366435839</v>
      </c>
      <c r="L12" s="466"/>
      <c r="M12" s="351">
        <f t="shared" ref="M12:M30" si="2">K12+L12</f>
        <v>-36.372395366435839</v>
      </c>
      <c r="N12" s="350">
        <v>0</v>
      </c>
      <c r="O12" s="466"/>
      <c r="P12" s="351">
        <f t="shared" ref="P12:P30" si="3">N12+O12</f>
        <v>0</v>
      </c>
      <c r="Q12" s="350">
        <v>0</v>
      </c>
      <c r="R12" s="466"/>
      <c r="S12" s="351">
        <f t="shared" ref="S12:S30" si="4">Q12+R12</f>
        <v>0</v>
      </c>
    </row>
    <row r="13" spans="1:19" s="4" customFormat="1">
      <c r="A13" s="465"/>
      <c r="B13" s="75">
        <f>MAX(B6:B12)+1</f>
        <v>2</v>
      </c>
      <c r="C13" s="224" t="s">
        <v>119</v>
      </c>
      <c r="D13" s="221" t="s">
        <v>118</v>
      </c>
      <c r="E13" s="350">
        <v>-11.118750766888654</v>
      </c>
      <c r="F13" s="466"/>
      <c r="G13" s="351">
        <f t="shared" si="0"/>
        <v>-11.118750766888654</v>
      </c>
      <c r="H13" s="350">
        <v>-11.118750766888654</v>
      </c>
      <c r="I13" s="466"/>
      <c r="J13" s="351">
        <f t="shared" si="1"/>
        <v>-11.118750766888654</v>
      </c>
      <c r="K13" s="350">
        <v>-11.118750766888654</v>
      </c>
      <c r="L13" s="466"/>
      <c r="M13" s="351">
        <f t="shared" si="2"/>
        <v>-11.118750766888654</v>
      </c>
      <c r="N13" s="350">
        <v>0</v>
      </c>
      <c r="O13" s="466"/>
      <c r="P13" s="351">
        <f t="shared" si="3"/>
        <v>0</v>
      </c>
      <c r="Q13" s="350">
        <v>0</v>
      </c>
      <c r="R13" s="466"/>
      <c r="S13" s="351">
        <f t="shared" si="4"/>
        <v>0</v>
      </c>
    </row>
    <row r="14" spans="1:19" s="4" customFormat="1">
      <c r="A14" s="465"/>
      <c r="B14" s="75">
        <f>MAX(B6:B13)+1</f>
        <v>3</v>
      </c>
      <c r="C14" s="224" t="s">
        <v>120</v>
      </c>
      <c r="D14" s="221" t="s">
        <v>118</v>
      </c>
      <c r="E14" s="350">
        <v>8.5372177470322205E-3</v>
      </c>
      <c r="F14" s="466"/>
      <c r="G14" s="351">
        <f t="shared" si="0"/>
        <v>8.5372177470322205E-3</v>
      </c>
      <c r="H14" s="350">
        <v>8.5372177470322205E-3</v>
      </c>
      <c r="I14" s="466"/>
      <c r="J14" s="351">
        <f t="shared" si="1"/>
        <v>8.5372177470322205E-3</v>
      </c>
      <c r="K14" s="350">
        <v>8.5372177470322205E-3</v>
      </c>
      <c r="L14" s="466"/>
      <c r="M14" s="351">
        <f t="shared" si="2"/>
        <v>8.5372177470322205E-3</v>
      </c>
      <c r="N14" s="350">
        <v>0</v>
      </c>
      <c r="O14" s="466"/>
      <c r="P14" s="351">
        <f t="shared" si="3"/>
        <v>0</v>
      </c>
      <c r="Q14" s="350">
        <v>0</v>
      </c>
      <c r="R14" s="466"/>
      <c r="S14" s="351">
        <f t="shared" si="4"/>
        <v>0</v>
      </c>
    </row>
    <row r="15" spans="1:19" s="4" customFormat="1">
      <c r="A15" s="465"/>
      <c r="B15" s="75">
        <f>MAX(B6:B14)+1</f>
        <v>4</v>
      </c>
      <c r="C15" s="224" t="s">
        <v>121</v>
      </c>
      <c r="D15" s="221" t="s">
        <v>118</v>
      </c>
      <c r="E15" s="350">
        <v>69.443659309731842</v>
      </c>
      <c r="F15" s="466"/>
      <c r="G15" s="351">
        <f t="shared" si="0"/>
        <v>69.443659309731842</v>
      </c>
      <c r="H15" s="350">
        <v>69.443659309731842</v>
      </c>
      <c r="I15" s="466"/>
      <c r="J15" s="351">
        <f t="shared" si="1"/>
        <v>69.443659309731842</v>
      </c>
      <c r="K15" s="350">
        <v>69.443659309731842</v>
      </c>
      <c r="L15" s="466"/>
      <c r="M15" s="351">
        <f t="shared" si="2"/>
        <v>69.443659309731842</v>
      </c>
      <c r="N15" s="350">
        <v>0</v>
      </c>
      <c r="O15" s="466"/>
      <c r="P15" s="351">
        <f t="shared" si="3"/>
        <v>0</v>
      </c>
      <c r="Q15" s="350">
        <v>0</v>
      </c>
      <c r="R15" s="466"/>
      <c r="S15" s="351">
        <f t="shared" si="4"/>
        <v>0</v>
      </c>
    </row>
    <row r="16" spans="1:19" s="4" customFormat="1">
      <c r="A16" s="465"/>
      <c r="B16" s="75">
        <f>MAX(B6:B15)+1</f>
        <v>5</v>
      </c>
      <c r="C16" s="224" t="s">
        <v>122</v>
      </c>
      <c r="D16" s="221"/>
      <c r="E16" s="350">
        <v>-0.87840184081436379</v>
      </c>
      <c r="F16" s="466"/>
      <c r="G16" s="351">
        <f t="shared" si="0"/>
        <v>-0.87840184081436379</v>
      </c>
      <c r="H16" s="350">
        <v>-0.87840184081436379</v>
      </c>
      <c r="I16" s="466"/>
      <c r="J16" s="351">
        <f t="shared" si="1"/>
        <v>-0.87840184081436379</v>
      </c>
      <c r="K16" s="350">
        <v>-0.87840184081436379</v>
      </c>
      <c r="L16" s="466"/>
      <c r="M16" s="351">
        <f t="shared" si="2"/>
        <v>-0.87840184081436379</v>
      </c>
      <c r="N16" s="350">
        <v>0</v>
      </c>
      <c r="O16" s="466"/>
      <c r="P16" s="351">
        <f t="shared" si="3"/>
        <v>0</v>
      </c>
      <c r="Q16" s="350">
        <v>0</v>
      </c>
      <c r="R16" s="466"/>
      <c r="S16" s="351">
        <f t="shared" si="4"/>
        <v>0</v>
      </c>
    </row>
    <row r="17" spans="1:19" s="4" customFormat="1">
      <c r="A17" s="465"/>
      <c r="B17" s="75">
        <f>MAX(B6:B16)+1</f>
        <v>6</v>
      </c>
      <c r="C17" s="224" t="s">
        <v>123</v>
      </c>
      <c r="D17" s="221"/>
      <c r="E17" s="350">
        <v>0</v>
      </c>
      <c r="F17" s="466"/>
      <c r="G17" s="351">
        <f t="shared" si="0"/>
        <v>0</v>
      </c>
      <c r="H17" s="350">
        <v>0</v>
      </c>
      <c r="I17" s="466"/>
      <c r="J17" s="351">
        <f t="shared" si="1"/>
        <v>0</v>
      </c>
      <c r="K17" s="350">
        <v>0</v>
      </c>
      <c r="L17" s="466"/>
      <c r="M17" s="351">
        <f t="shared" si="2"/>
        <v>0</v>
      </c>
      <c r="N17" s="350">
        <v>0</v>
      </c>
      <c r="O17" s="466"/>
      <c r="P17" s="351">
        <f t="shared" si="3"/>
        <v>0</v>
      </c>
      <c r="Q17" s="350">
        <v>0</v>
      </c>
      <c r="R17" s="466"/>
      <c r="S17" s="351">
        <f t="shared" si="4"/>
        <v>0</v>
      </c>
    </row>
    <row r="18" spans="1:19" s="4" customFormat="1">
      <c r="A18" s="465"/>
      <c r="B18" s="75">
        <f>MAX(B6:B17)+1</f>
        <v>7</v>
      </c>
      <c r="C18" s="224" t="s">
        <v>124</v>
      </c>
      <c r="D18" s="221" t="s">
        <v>118</v>
      </c>
      <c r="E18" s="350">
        <v>1.2586587673050076</v>
      </c>
      <c r="F18" s="466"/>
      <c r="G18" s="351">
        <f t="shared" si="0"/>
        <v>1.2586587673050076</v>
      </c>
      <c r="H18" s="350">
        <v>1.2586587673050076</v>
      </c>
      <c r="I18" s="466"/>
      <c r="J18" s="351">
        <f t="shared" si="1"/>
        <v>1.2586587673050076</v>
      </c>
      <c r="K18" s="350">
        <v>1.2586587673050076</v>
      </c>
      <c r="L18" s="466"/>
      <c r="M18" s="351">
        <f t="shared" si="2"/>
        <v>1.2586587673050076</v>
      </c>
      <c r="N18" s="350">
        <v>0</v>
      </c>
      <c r="O18" s="466"/>
      <c r="P18" s="351">
        <f t="shared" si="3"/>
        <v>0</v>
      </c>
      <c r="Q18" s="350">
        <v>0</v>
      </c>
      <c r="R18" s="466"/>
      <c r="S18" s="351">
        <f t="shared" si="4"/>
        <v>0</v>
      </c>
    </row>
    <row r="19" spans="1:19" s="4" customFormat="1">
      <c r="A19" s="465"/>
      <c r="B19" s="75">
        <f>MAX(B6:B18)+1</f>
        <v>8</v>
      </c>
      <c r="C19" s="224" t="s">
        <v>125</v>
      </c>
      <c r="D19" s="221" t="s">
        <v>118</v>
      </c>
      <c r="E19" s="350">
        <v>1.0502686788579121</v>
      </c>
      <c r="F19" s="466"/>
      <c r="G19" s="351">
        <f t="shared" si="0"/>
        <v>1.0502686788579121</v>
      </c>
      <c r="H19" s="350">
        <v>1.0502686788579121</v>
      </c>
      <c r="I19" s="466"/>
      <c r="J19" s="351">
        <f t="shared" si="1"/>
        <v>1.0502686788579121</v>
      </c>
      <c r="K19" s="350">
        <v>1.0502686788579121</v>
      </c>
      <c r="L19" s="466"/>
      <c r="M19" s="351">
        <f t="shared" si="2"/>
        <v>1.0502686788579121</v>
      </c>
      <c r="N19" s="350">
        <v>0</v>
      </c>
      <c r="O19" s="466"/>
      <c r="P19" s="351">
        <f t="shared" si="3"/>
        <v>0</v>
      </c>
      <c r="Q19" s="350">
        <v>0</v>
      </c>
      <c r="R19" s="466"/>
      <c r="S19" s="351">
        <f t="shared" si="4"/>
        <v>0</v>
      </c>
    </row>
    <row r="20" spans="1:19" s="4" customFormat="1">
      <c r="A20" s="465"/>
      <c r="B20" s="75">
        <f>MAX(B6:B19)+1</f>
        <v>9</v>
      </c>
      <c r="C20" s="224" t="s">
        <v>126</v>
      </c>
      <c r="D20" s="221"/>
      <c r="E20" s="350">
        <v>0</v>
      </c>
      <c r="F20" s="466"/>
      <c r="G20" s="351">
        <f t="shared" si="0"/>
        <v>0</v>
      </c>
      <c r="H20" s="350">
        <v>0</v>
      </c>
      <c r="I20" s="466"/>
      <c r="J20" s="351">
        <f t="shared" si="1"/>
        <v>0</v>
      </c>
      <c r="K20" s="350">
        <v>0</v>
      </c>
      <c r="L20" s="466"/>
      <c r="M20" s="351">
        <f t="shared" si="2"/>
        <v>0</v>
      </c>
      <c r="N20" s="350">
        <v>0</v>
      </c>
      <c r="O20" s="466"/>
      <c r="P20" s="351">
        <f t="shared" si="3"/>
        <v>0</v>
      </c>
      <c r="Q20" s="350">
        <v>0</v>
      </c>
      <c r="R20" s="466"/>
      <c r="S20" s="351">
        <f t="shared" si="4"/>
        <v>0</v>
      </c>
    </row>
    <row r="21" spans="1:19" s="4" customFormat="1" ht="30">
      <c r="A21" s="465"/>
      <c r="B21" s="75">
        <f>MAX(B6:B20)+1</f>
        <v>10</v>
      </c>
      <c r="C21" s="224" t="s">
        <v>127</v>
      </c>
      <c r="D21" s="221" t="s">
        <v>118</v>
      </c>
      <c r="E21" s="350">
        <v>8.2562541568954106</v>
      </c>
      <c r="F21" s="466"/>
      <c r="G21" s="351">
        <f t="shared" si="0"/>
        <v>8.2562541568954106</v>
      </c>
      <c r="H21" s="350">
        <v>8.2562541568954106</v>
      </c>
      <c r="I21" s="466"/>
      <c r="J21" s="351">
        <f t="shared" si="1"/>
        <v>8.2562541568954106</v>
      </c>
      <c r="K21" s="350">
        <v>8.2562541568954106</v>
      </c>
      <c r="L21" s="466"/>
      <c r="M21" s="351">
        <f t="shared" si="2"/>
        <v>8.2562541568954106</v>
      </c>
      <c r="N21" s="350">
        <v>8.2562541568954106</v>
      </c>
      <c r="O21" s="466"/>
      <c r="P21" s="351">
        <f t="shared" si="3"/>
        <v>8.2562541568954106</v>
      </c>
      <c r="Q21" s="350">
        <v>8.2562541568954106</v>
      </c>
      <c r="R21" s="466"/>
      <c r="S21" s="351">
        <f t="shared" si="4"/>
        <v>8.2562541568954106</v>
      </c>
    </row>
    <row r="22" spans="1:19" s="4" customFormat="1" ht="45">
      <c r="A22" s="465"/>
      <c r="B22" s="75">
        <f>MAX(B6:B21)+1</f>
        <v>11</v>
      </c>
      <c r="C22" s="224" t="s">
        <v>128</v>
      </c>
      <c r="D22" s="221"/>
      <c r="E22" s="350">
        <v>6.9883765608203339</v>
      </c>
      <c r="F22" s="466"/>
      <c r="G22" s="351">
        <f t="shared" si="0"/>
        <v>6.9883765608203339</v>
      </c>
      <c r="H22" s="350">
        <v>6.9883765608203339</v>
      </c>
      <c r="I22" s="466"/>
      <c r="J22" s="351">
        <f t="shared" si="1"/>
        <v>6.9883765608203339</v>
      </c>
      <c r="K22" s="350">
        <v>6.9883765608203339</v>
      </c>
      <c r="L22" s="466"/>
      <c r="M22" s="351">
        <f t="shared" si="2"/>
        <v>6.9883765608203339</v>
      </c>
      <c r="N22" s="350">
        <v>0</v>
      </c>
      <c r="O22" s="466"/>
      <c r="P22" s="351">
        <f t="shared" si="3"/>
        <v>0</v>
      </c>
      <c r="Q22" s="350">
        <v>0</v>
      </c>
      <c r="R22" s="466"/>
      <c r="S22" s="351">
        <f t="shared" si="4"/>
        <v>0</v>
      </c>
    </row>
    <row r="23" spans="1:19" s="4" customFormat="1" ht="30">
      <c r="A23" s="465"/>
      <c r="B23" s="75">
        <f>MAX(B6:B22)+1</f>
        <v>12</v>
      </c>
      <c r="C23" s="224" t="s">
        <v>129</v>
      </c>
      <c r="D23" s="221"/>
      <c r="E23" s="350">
        <v>8.8274050273352174</v>
      </c>
      <c r="F23" s="466"/>
      <c r="G23" s="351">
        <f t="shared" si="0"/>
        <v>8.8274050273352174</v>
      </c>
      <c r="H23" s="350">
        <v>8.8274050273352174</v>
      </c>
      <c r="I23" s="466"/>
      <c r="J23" s="351">
        <f t="shared" si="1"/>
        <v>8.8274050273352174</v>
      </c>
      <c r="K23" s="350">
        <v>8.8274050273352174</v>
      </c>
      <c r="L23" s="466"/>
      <c r="M23" s="351">
        <f t="shared" si="2"/>
        <v>8.8274050273352174</v>
      </c>
      <c r="N23" s="350">
        <v>8.8274050273352174</v>
      </c>
      <c r="O23" s="466"/>
      <c r="P23" s="351">
        <f t="shared" si="3"/>
        <v>8.8274050273352174</v>
      </c>
      <c r="Q23" s="350">
        <v>8.8274050273352174</v>
      </c>
      <c r="R23" s="466"/>
      <c r="S23" s="351">
        <f t="shared" si="4"/>
        <v>8.8274050273352174</v>
      </c>
    </row>
    <row r="24" spans="1:19" s="4" customFormat="1">
      <c r="A24" s="465"/>
      <c r="B24" s="75">
        <f>MAX(B6:B23)+1</f>
        <v>13</v>
      </c>
      <c r="C24" s="224" t="s">
        <v>130</v>
      </c>
      <c r="D24" s="221"/>
      <c r="E24" s="350">
        <v>-12.851397396511906</v>
      </c>
      <c r="F24" s="466"/>
      <c r="G24" s="351">
        <f t="shared" si="0"/>
        <v>-12.851397396511906</v>
      </c>
      <c r="H24" s="350">
        <v>-12.851397396511906</v>
      </c>
      <c r="I24" s="466"/>
      <c r="J24" s="351">
        <f t="shared" si="1"/>
        <v>-12.851397396511906</v>
      </c>
      <c r="K24" s="350">
        <v>-12.851397396511906</v>
      </c>
      <c r="L24" s="466"/>
      <c r="M24" s="351">
        <f t="shared" si="2"/>
        <v>-12.851397396511906</v>
      </c>
      <c r="N24" s="350">
        <v>0</v>
      </c>
      <c r="O24" s="466"/>
      <c r="P24" s="351">
        <f t="shared" si="3"/>
        <v>0</v>
      </c>
      <c r="Q24" s="350">
        <v>0</v>
      </c>
      <c r="R24" s="466"/>
      <c r="S24" s="351">
        <f t="shared" si="4"/>
        <v>0</v>
      </c>
    </row>
    <row r="25" spans="1:19" s="4" customFormat="1" ht="30">
      <c r="A25" s="465"/>
      <c r="B25" s="75">
        <f>MAX(B6:B24)+1</f>
        <v>14</v>
      </c>
      <c r="C25" s="224" t="s">
        <v>131</v>
      </c>
      <c r="D25" s="221"/>
      <c r="E25" s="350">
        <v>-3.217191323594245E-2</v>
      </c>
      <c r="F25" s="466"/>
      <c r="G25" s="351">
        <f t="shared" si="0"/>
        <v>-3.217191323594245E-2</v>
      </c>
      <c r="H25" s="350">
        <v>-3.217191323594245E-2</v>
      </c>
      <c r="I25" s="466"/>
      <c r="J25" s="351">
        <f t="shared" si="1"/>
        <v>-3.217191323594245E-2</v>
      </c>
      <c r="K25" s="350">
        <v>-3.217191323594245E-2</v>
      </c>
      <c r="L25" s="466"/>
      <c r="M25" s="351">
        <f t="shared" si="2"/>
        <v>-3.217191323594245E-2</v>
      </c>
      <c r="N25" s="350">
        <v>0</v>
      </c>
      <c r="O25" s="466"/>
      <c r="P25" s="351">
        <f t="shared" si="3"/>
        <v>0</v>
      </c>
      <c r="Q25" s="350">
        <v>0</v>
      </c>
      <c r="R25" s="466"/>
      <c r="S25" s="351">
        <f t="shared" si="4"/>
        <v>0</v>
      </c>
    </row>
    <row r="26" spans="1:19" s="4" customFormat="1">
      <c r="A26" s="465"/>
      <c r="B26" s="75">
        <f>MAX(B6:B25)+1</f>
        <v>15</v>
      </c>
      <c r="C26" s="224" t="s">
        <v>132</v>
      </c>
      <c r="D26" s="221"/>
      <c r="E26" s="350">
        <v>1.1307633751059516</v>
      </c>
      <c r="F26" s="466"/>
      <c r="G26" s="351">
        <f t="shared" si="0"/>
        <v>1.1307633751059516</v>
      </c>
      <c r="H26" s="350">
        <v>1.1307633751059516</v>
      </c>
      <c r="I26" s="466"/>
      <c r="J26" s="351">
        <f t="shared" si="1"/>
        <v>1.1307633751059516</v>
      </c>
      <c r="K26" s="350">
        <v>1.1307633751059516</v>
      </c>
      <c r="L26" s="466"/>
      <c r="M26" s="351">
        <f t="shared" si="2"/>
        <v>1.1307633751059516</v>
      </c>
      <c r="N26" s="350">
        <v>0</v>
      </c>
      <c r="O26" s="466"/>
      <c r="P26" s="351">
        <f t="shared" si="3"/>
        <v>0</v>
      </c>
      <c r="Q26" s="350">
        <v>0</v>
      </c>
      <c r="R26" s="466"/>
      <c r="S26" s="351">
        <f t="shared" si="4"/>
        <v>0</v>
      </c>
    </row>
    <row r="27" spans="1:19" s="4" customFormat="1" ht="15.6">
      <c r="A27" s="465"/>
      <c r="B27" s="75">
        <f>MAX(B6:B26)+1</f>
        <v>16</v>
      </c>
      <c r="C27" s="362" t="s">
        <v>73</v>
      </c>
      <c r="D27" s="221"/>
      <c r="E27" s="350">
        <v>35.710805809912003</v>
      </c>
      <c r="F27" s="466"/>
      <c r="G27" s="351">
        <f t="shared" si="0"/>
        <v>35.710805809912003</v>
      </c>
      <c r="H27" s="350">
        <v>35.710805809912003</v>
      </c>
      <c r="I27" s="466"/>
      <c r="J27" s="351">
        <f t="shared" si="1"/>
        <v>35.710805809912003</v>
      </c>
      <c r="K27" s="350">
        <v>35.710805809912003</v>
      </c>
      <c r="L27" s="466"/>
      <c r="M27" s="351">
        <f t="shared" si="2"/>
        <v>35.710805809912003</v>
      </c>
      <c r="N27" s="350">
        <v>17.083659184230626</v>
      </c>
      <c r="O27" s="466"/>
      <c r="P27" s="351">
        <f t="shared" si="3"/>
        <v>17.083659184230626</v>
      </c>
      <c r="Q27" s="350">
        <v>17.083659184230626</v>
      </c>
      <c r="R27" s="466"/>
      <c r="S27" s="351">
        <f t="shared" si="4"/>
        <v>17.083659184230626</v>
      </c>
    </row>
    <row r="28" spans="1:19" s="4" customFormat="1" ht="30">
      <c r="A28" s="465"/>
      <c r="B28" s="75">
        <f>MAX(B8:B27)+1</f>
        <v>17</v>
      </c>
      <c r="C28" s="224" t="s">
        <v>133</v>
      </c>
      <c r="D28" s="221"/>
      <c r="E28" s="350">
        <v>2.7520847189651363</v>
      </c>
      <c r="F28" s="466"/>
      <c r="G28" s="351">
        <f t="shared" si="0"/>
        <v>2.7520847189651363</v>
      </c>
      <c r="H28" s="350">
        <v>2.7520847189651363</v>
      </c>
      <c r="I28" s="466"/>
      <c r="J28" s="351">
        <f t="shared" si="1"/>
        <v>2.7520847189651363</v>
      </c>
      <c r="K28" s="350">
        <v>2.7520847189651363</v>
      </c>
      <c r="L28" s="466"/>
      <c r="M28" s="351">
        <f t="shared" si="2"/>
        <v>2.7520847189651363</v>
      </c>
      <c r="N28" s="350">
        <v>2.7520847189651363</v>
      </c>
      <c r="O28" s="466"/>
      <c r="P28" s="351">
        <f t="shared" si="3"/>
        <v>2.7520847189651363</v>
      </c>
      <c r="Q28" s="350">
        <v>2.7520847189651363</v>
      </c>
      <c r="R28" s="466"/>
      <c r="S28" s="351">
        <f t="shared" si="4"/>
        <v>2.7520847189651363</v>
      </c>
    </row>
    <row r="29" spans="1:19" s="4" customFormat="1" ht="30">
      <c r="A29" s="465"/>
      <c r="B29" s="75">
        <f>MAX(B9:B28)+1</f>
        <v>18</v>
      </c>
      <c r="C29" s="224" t="s">
        <v>134</v>
      </c>
      <c r="D29" s="221"/>
      <c r="E29" s="350">
        <v>2.329458853606778</v>
      </c>
      <c r="F29" s="466"/>
      <c r="G29" s="351">
        <f t="shared" si="0"/>
        <v>2.329458853606778</v>
      </c>
      <c r="H29" s="350">
        <v>2.329458853606778</v>
      </c>
      <c r="I29" s="466"/>
      <c r="J29" s="351">
        <f t="shared" si="1"/>
        <v>2.329458853606778</v>
      </c>
      <c r="K29" s="350">
        <v>2.329458853606778</v>
      </c>
      <c r="L29" s="466"/>
      <c r="M29" s="351">
        <f t="shared" si="2"/>
        <v>2.329458853606778</v>
      </c>
      <c r="N29" s="350">
        <v>0</v>
      </c>
      <c r="O29" s="466"/>
      <c r="P29" s="351">
        <f t="shared" si="3"/>
        <v>0</v>
      </c>
      <c r="Q29" s="350">
        <v>0</v>
      </c>
      <c r="R29" s="466"/>
      <c r="S29" s="351">
        <f t="shared" si="4"/>
        <v>0</v>
      </c>
    </row>
    <row r="30" spans="1:19" s="4" customFormat="1" ht="30">
      <c r="A30" s="465"/>
      <c r="B30" s="75">
        <f>MAX(B10:B29)+1</f>
        <v>19</v>
      </c>
      <c r="C30" s="224" t="s">
        <v>135</v>
      </c>
      <c r="D30" s="221"/>
      <c r="E30" s="350">
        <v>2.9424683424450726</v>
      </c>
      <c r="F30" s="466"/>
      <c r="G30" s="351">
        <f t="shared" si="0"/>
        <v>2.9424683424450726</v>
      </c>
      <c r="H30" s="350">
        <v>2.9424683424450726</v>
      </c>
      <c r="I30" s="466"/>
      <c r="J30" s="351">
        <f t="shared" si="1"/>
        <v>2.9424683424450726</v>
      </c>
      <c r="K30" s="350">
        <v>2.9424683424450726</v>
      </c>
      <c r="L30" s="466"/>
      <c r="M30" s="351">
        <f t="shared" si="2"/>
        <v>2.9424683424450726</v>
      </c>
      <c r="N30" s="350">
        <v>2.9424683424450726</v>
      </c>
      <c r="O30" s="466"/>
      <c r="P30" s="351">
        <f t="shared" si="3"/>
        <v>2.9424683424450726</v>
      </c>
      <c r="Q30" s="350">
        <v>2.9424683424450726</v>
      </c>
      <c r="R30" s="466"/>
      <c r="S30" s="351">
        <f t="shared" si="4"/>
        <v>2.9424683424450726</v>
      </c>
    </row>
    <row r="31" spans="1:19" s="4" customFormat="1" ht="16.5" customHeight="1" thickBot="1">
      <c r="A31" s="465"/>
      <c r="B31" s="75">
        <f>MAX(B11:B30)+1</f>
        <v>20</v>
      </c>
      <c r="C31" s="256" t="s">
        <v>136</v>
      </c>
      <c r="D31" s="210"/>
      <c r="E31" s="352">
        <f>SUM(E27:E30)</f>
        <v>43.734817724928995</v>
      </c>
      <c r="F31" s="353"/>
      <c r="G31" s="354">
        <f>SUM(G27:G30)</f>
        <v>43.734817724928995</v>
      </c>
      <c r="H31" s="352">
        <f>SUM(H27:H30)</f>
        <v>43.734817724928995</v>
      </c>
      <c r="I31" s="353"/>
      <c r="J31" s="354">
        <f t="shared" si="1"/>
        <v>43.734817724928995</v>
      </c>
      <c r="K31" s="352">
        <f>SUM(K27:K30)</f>
        <v>43.734817724928995</v>
      </c>
      <c r="L31" s="353"/>
      <c r="M31" s="354">
        <f>SUM(M27:M30)</f>
        <v>43.734817724928995</v>
      </c>
      <c r="N31" s="352">
        <f>SUM(N27:N30)</f>
        <v>22.778212245640834</v>
      </c>
      <c r="O31" s="353"/>
      <c r="P31" s="354">
        <f>SUM(P27:P30)</f>
        <v>22.778212245640834</v>
      </c>
      <c r="Q31" s="352">
        <f>SUM(Q27:Q30)</f>
        <v>22.778212245640834</v>
      </c>
      <c r="R31" s="353"/>
      <c r="S31" s="354">
        <f>SUM(S27:S30)</f>
        <v>22.778212245640834</v>
      </c>
    </row>
    <row r="32" spans="1:19" s="4" customFormat="1" ht="15.75" customHeight="1">
      <c r="A32" s="465"/>
      <c r="B32" s="75"/>
      <c r="C32" s="200"/>
      <c r="D32" s="210"/>
      <c r="E32" s="350"/>
      <c r="F32" s="466"/>
      <c r="G32" s="351"/>
      <c r="H32" s="350"/>
      <c r="I32" s="466"/>
      <c r="J32" s="351">
        <f t="shared" si="1"/>
        <v>0</v>
      </c>
      <c r="K32" s="350"/>
      <c r="L32" s="466"/>
      <c r="M32" s="351"/>
      <c r="N32" s="350"/>
      <c r="O32" s="466"/>
      <c r="P32" s="351"/>
      <c r="Q32" s="350"/>
      <c r="R32" s="466"/>
      <c r="S32" s="351"/>
    </row>
    <row r="33" spans="1:19" s="4" customFormat="1" ht="16.5" customHeight="1">
      <c r="A33" s="465"/>
      <c r="B33" s="215" t="s">
        <v>137</v>
      </c>
      <c r="C33" s="218"/>
      <c r="D33" s="219"/>
      <c r="E33" s="350"/>
      <c r="F33" s="466"/>
      <c r="G33" s="351"/>
      <c r="H33" s="350"/>
      <c r="I33" s="466"/>
      <c r="J33" s="351">
        <f t="shared" si="1"/>
        <v>0</v>
      </c>
      <c r="K33" s="350"/>
      <c r="L33" s="466"/>
      <c r="M33" s="351"/>
      <c r="N33" s="350"/>
      <c r="O33" s="466"/>
      <c r="P33" s="351"/>
      <c r="Q33" s="350"/>
      <c r="R33" s="466"/>
      <c r="S33" s="351"/>
    </row>
    <row r="34" spans="1:19" s="4" customFormat="1">
      <c r="A34" s="465"/>
      <c r="B34" s="75">
        <f>MAX(B6:B33)+1</f>
        <v>21</v>
      </c>
      <c r="C34" s="223" t="s">
        <v>138</v>
      </c>
      <c r="D34" s="221" t="s">
        <v>139</v>
      </c>
      <c r="E34" s="350">
        <v>0</v>
      </c>
      <c r="F34" s="466"/>
      <c r="G34" s="351">
        <f t="shared" ref="G34:G61" si="5">E34+F34</f>
        <v>0</v>
      </c>
      <c r="H34" s="350">
        <v>0</v>
      </c>
      <c r="I34" s="466"/>
      <c r="J34" s="351">
        <f t="shared" si="1"/>
        <v>0</v>
      </c>
      <c r="K34" s="350">
        <v>0</v>
      </c>
      <c r="L34" s="466"/>
      <c r="M34" s="351">
        <f t="shared" ref="M34:M61" si="6">K34+L34</f>
        <v>0</v>
      </c>
      <c r="N34" s="350">
        <v>0</v>
      </c>
      <c r="O34" s="466"/>
      <c r="P34" s="351">
        <f t="shared" ref="P34:P61" si="7">N34+O34</f>
        <v>0</v>
      </c>
      <c r="Q34" s="350">
        <v>0</v>
      </c>
      <c r="R34" s="466"/>
      <c r="S34" s="351">
        <f t="shared" ref="S34:S61" si="8">Q34+R34</f>
        <v>0</v>
      </c>
    </row>
    <row r="35" spans="1:19" s="4" customFormat="1">
      <c r="A35" s="465"/>
      <c r="B35" s="75">
        <f>MAX(B6:B34)+1</f>
        <v>22</v>
      </c>
      <c r="C35" s="223" t="s">
        <v>140</v>
      </c>
      <c r="D35" s="221" t="s">
        <v>139</v>
      </c>
      <c r="E35" s="350">
        <v>0</v>
      </c>
      <c r="F35" s="466"/>
      <c r="G35" s="351">
        <f t="shared" si="5"/>
        <v>0</v>
      </c>
      <c r="H35" s="350">
        <v>0</v>
      </c>
      <c r="I35" s="466"/>
      <c r="J35" s="351">
        <f t="shared" si="1"/>
        <v>0</v>
      </c>
      <c r="K35" s="350">
        <v>0</v>
      </c>
      <c r="L35" s="466"/>
      <c r="M35" s="351">
        <f t="shared" si="6"/>
        <v>0</v>
      </c>
      <c r="N35" s="350">
        <v>0</v>
      </c>
      <c r="O35" s="466"/>
      <c r="P35" s="351">
        <f t="shared" si="7"/>
        <v>0</v>
      </c>
      <c r="Q35" s="350">
        <v>0</v>
      </c>
      <c r="R35" s="466"/>
      <c r="S35" s="351">
        <f t="shared" si="8"/>
        <v>0</v>
      </c>
    </row>
    <row r="36" spans="1:19" s="257" customFormat="1">
      <c r="A36" s="467"/>
      <c r="B36" s="222">
        <f>MAX(B8:B35)+1</f>
        <v>23</v>
      </c>
      <c r="C36" s="224" t="s">
        <v>141</v>
      </c>
      <c r="D36" s="221" t="s">
        <v>139</v>
      </c>
      <c r="E36" s="350">
        <v>1.2486282426950606</v>
      </c>
      <c r="F36" s="466"/>
      <c r="G36" s="351">
        <f t="shared" si="5"/>
        <v>1.2486282426950606</v>
      </c>
      <c r="H36" s="350">
        <v>1.2486282426950606</v>
      </c>
      <c r="I36" s="466"/>
      <c r="J36" s="351">
        <f t="shared" si="1"/>
        <v>1.2486282426950606</v>
      </c>
      <c r="K36" s="350">
        <v>1.2486282426950606</v>
      </c>
      <c r="L36" s="466"/>
      <c r="M36" s="351">
        <f t="shared" si="6"/>
        <v>1.2486282426950606</v>
      </c>
      <c r="N36" s="350">
        <v>0</v>
      </c>
      <c r="O36" s="466"/>
      <c r="P36" s="351">
        <f t="shared" si="7"/>
        <v>0</v>
      </c>
      <c r="Q36" s="350">
        <v>0</v>
      </c>
      <c r="R36" s="466"/>
      <c r="S36" s="351">
        <f t="shared" si="8"/>
        <v>0</v>
      </c>
    </row>
    <row r="37" spans="1:19" s="257" customFormat="1">
      <c r="A37" s="467"/>
      <c r="B37" s="75">
        <f>MAX(B9:B36)+1</f>
        <v>24</v>
      </c>
      <c r="C37" s="224" t="s">
        <v>142</v>
      </c>
      <c r="D37" s="221"/>
      <c r="E37" s="350">
        <v>-1.1953341651435965</v>
      </c>
      <c r="F37" s="466"/>
      <c r="G37" s="351">
        <f t="shared" si="5"/>
        <v>-1.1953341651435965</v>
      </c>
      <c r="H37" s="350">
        <v>-1.1953341651435965</v>
      </c>
      <c r="I37" s="466"/>
      <c r="J37" s="351">
        <f t="shared" si="1"/>
        <v>-1.1953341651435965</v>
      </c>
      <c r="K37" s="350">
        <v>-1.1953341651435965</v>
      </c>
      <c r="L37" s="466"/>
      <c r="M37" s="351">
        <f t="shared" si="6"/>
        <v>-1.1953341651435965</v>
      </c>
      <c r="N37" s="350">
        <v>0</v>
      </c>
      <c r="O37" s="466"/>
      <c r="P37" s="351">
        <f t="shared" si="7"/>
        <v>0</v>
      </c>
      <c r="Q37" s="350">
        <v>0</v>
      </c>
      <c r="R37" s="466"/>
      <c r="S37" s="351">
        <f t="shared" si="8"/>
        <v>0</v>
      </c>
    </row>
    <row r="38" spans="1:19" s="257" customFormat="1">
      <c r="A38" s="467"/>
      <c r="B38" s="75">
        <f>MAX(B10:B37)+1</f>
        <v>25</v>
      </c>
      <c r="C38" s="224" t="s">
        <v>143</v>
      </c>
      <c r="D38" s="221"/>
      <c r="E38" s="350">
        <v>0</v>
      </c>
      <c r="F38" s="466"/>
      <c r="G38" s="351">
        <f t="shared" si="5"/>
        <v>0</v>
      </c>
      <c r="H38" s="350">
        <v>0</v>
      </c>
      <c r="I38" s="466"/>
      <c r="J38" s="351">
        <f t="shared" si="1"/>
        <v>0</v>
      </c>
      <c r="K38" s="350">
        <v>0</v>
      </c>
      <c r="L38" s="466"/>
      <c r="M38" s="351">
        <f t="shared" si="6"/>
        <v>0</v>
      </c>
      <c r="N38" s="350">
        <v>0</v>
      </c>
      <c r="O38" s="466"/>
      <c r="P38" s="351">
        <f t="shared" si="7"/>
        <v>0</v>
      </c>
      <c r="Q38" s="350">
        <v>0</v>
      </c>
      <c r="R38" s="466"/>
      <c r="S38" s="351">
        <f t="shared" si="8"/>
        <v>0</v>
      </c>
    </row>
    <row r="39" spans="1:19" s="257" customFormat="1">
      <c r="A39" s="467"/>
      <c r="B39" s="75">
        <f>MAX(B12:B38)+1</f>
        <v>26</v>
      </c>
      <c r="C39" s="224" t="s">
        <v>144</v>
      </c>
      <c r="D39" s="221"/>
      <c r="E39" s="350">
        <v>-32.035295328881787</v>
      </c>
      <c r="F39" s="466"/>
      <c r="G39" s="351">
        <f t="shared" si="5"/>
        <v>-32.035295328881787</v>
      </c>
      <c r="H39" s="350">
        <v>-32.035295328881787</v>
      </c>
      <c r="I39" s="466"/>
      <c r="J39" s="351">
        <f t="shared" si="1"/>
        <v>-32.035295328881787</v>
      </c>
      <c r="K39" s="350">
        <v>-32.035295328881787</v>
      </c>
      <c r="L39" s="466"/>
      <c r="M39" s="351">
        <f t="shared" si="6"/>
        <v>-32.035295328881787</v>
      </c>
      <c r="N39" s="350">
        <v>0</v>
      </c>
      <c r="O39" s="466"/>
      <c r="P39" s="351">
        <f t="shared" si="7"/>
        <v>0</v>
      </c>
      <c r="Q39" s="350">
        <v>0</v>
      </c>
      <c r="R39" s="466"/>
      <c r="S39" s="351">
        <f t="shared" si="8"/>
        <v>0</v>
      </c>
    </row>
    <row r="40" spans="1:19" s="257" customFormat="1" ht="30">
      <c r="A40" s="467"/>
      <c r="B40" s="75">
        <f>MAX(B13:B39)+1</f>
        <v>27</v>
      </c>
      <c r="C40" s="224" t="s">
        <v>145</v>
      </c>
      <c r="D40" s="221"/>
      <c r="E40" s="350">
        <v>-6.3926962469568984</v>
      </c>
      <c r="F40" s="466"/>
      <c r="G40" s="351">
        <f t="shared" si="5"/>
        <v>-6.3926962469568984</v>
      </c>
      <c r="H40" s="350">
        <v>-6.3926962469568984</v>
      </c>
      <c r="I40" s="466"/>
      <c r="J40" s="351">
        <f t="shared" si="1"/>
        <v>-6.3926962469568984</v>
      </c>
      <c r="K40" s="350">
        <v>-6.3926962469568984</v>
      </c>
      <c r="L40" s="466"/>
      <c r="M40" s="351">
        <f t="shared" si="6"/>
        <v>-6.3926962469568984</v>
      </c>
      <c r="N40" s="350">
        <v>0</v>
      </c>
      <c r="O40" s="466"/>
      <c r="P40" s="351">
        <f t="shared" si="7"/>
        <v>0</v>
      </c>
      <c r="Q40" s="350">
        <v>0</v>
      </c>
      <c r="R40" s="466"/>
      <c r="S40" s="351">
        <f t="shared" si="8"/>
        <v>0</v>
      </c>
    </row>
    <row r="41" spans="1:19" s="257" customFormat="1">
      <c r="A41" s="467"/>
      <c r="B41" s="222">
        <f>MAX(B14:B40)+1</f>
        <v>28</v>
      </c>
      <c r="C41" s="224" t="s">
        <v>146</v>
      </c>
      <c r="D41" s="221"/>
      <c r="E41" s="350">
        <v>19.356250754265272</v>
      </c>
      <c r="F41" s="466"/>
      <c r="G41" s="351">
        <f t="shared" si="5"/>
        <v>19.356250754265272</v>
      </c>
      <c r="H41" s="350">
        <v>19.356250754265272</v>
      </c>
      <c r="I41" s="466"/>
      <c r="J41" s="351">
        <f t="shared" si="1"/>
        <v>19.356250754265272</v>
      </c>
      <c r="K41" s="350">
        <v>19.356250754265272</v>
      </c>
      <c r="L41" s="466"/>
      <c r="M41" s="351">
        <f t="shared" si="6"/>
        <v>19.356250754265272</v>
      </c>
      <c r="N41" s="350">
        <v>0</v>
      </c>
      <c r="O41" s="466"/>
      <c r="P41" s="351">
        <f t="shared" si="7"/>
        <v>0</v>
      </c>
      <c r="Q41" s="350">
        <v>0</v>
      </c>
      <c r="R41" s="466"/>
      <c r="S41" s="351">
        <f t="shared" si="8"/>
        <v>0</v>
      </c>
    </row>
    <row r="42" spans="1:19" s="257" customFormat="1">
      <c r="A42" s="467"/>
      <c r="B42" s="75">
        <f>MAX(B15:B41)+1</f>
        <v>29</v>
      </c>
      <c r="C42" s="224" t="s">
        <v>147</v>
      </c>
      <c r="D42" s="221"/>
      <c r="E42" s="350">
        <v>-0.71932551710919579</v>
      </c>
      <c r="F42" s="466"/>
      <c r="G42" s="351">
        <f t="shared" si="5"/>
        <v>-0.71932551710919579</v>
      </c>
      <c r="H42" s="350">
        <v>-0.71932551710919579</v>
      </c>
      <c r="I42" s="466"/>
      <c r="J42" s="351">
        <f t="shared" si="1"/>
        <v>-0.71932551710919579</v>
      </c>
      <c r="K42" s="350">
        <v>-0.71932551710919579</v>
      </c>
      <c r="L42" s="466"/>
      <c r="M42" s="351">
        <f t="shared" si="6"/>
        <v>-0.71932551710919579</v>
      </c>
      <c r="N42" s="350">
        <v>0</v>
      </c>
      <c r="O42" s="466"/>
      <c r="P42" s="351">
        <f t="shared" si="7"/>
        <v>0</v>
      </c>
      <c r="Q42" s="350">
        <v>0</v>
      </c>
      <c r="R42" s="466"/>
      <c r="S42" s="351">
        <f t="shared" si="8"/>
        <v>0</v>
      </c>
    </row>
    <row r="43" spans="1:19" s="257" customFormat="1" ht="30">
      <c r="A43" s="467"/>
      <c r="B43" s="75">
        <f>MAX(B18:B42)+1</f>
        <v>30</v>
      </c>
      <c r="C43" s="224" t="s">
        <v>148</v>
      </c>
      <c r="D43" s="221"/>
      <c r="E43" s="350">
        <v>21.050088168948456</v>
      </c>
      <c r="F43" s="466"/>
      <c r="G43" s="351">
        <f t="shared" si="5"/>
        <v>21.050088168948456</v>
      </c>
      <c r="H43" s="350">
        <v>21.050088168948456</v>
      </c>
      <c r="I43" s="466"/>
      <c r="J43" s="351">
        <f t="shared" si="1"/>
        <v>21.050088168948456</v>
      </c>
      <c r="K43" s="350">
        <v>21.050088168948456</v>
      </c>
      <c r="L43" s="466"/>
      <c r="M43" s="351">
        <f t="shared" si="6"/>
        <v>21.050088168948456</v>
      </c>
      <c r="N43" s="350">
        <v>21.050088168948456</v>
      </c>
      <c r="O43" s="466"/>
      <c r="P43" s="351">
        <f t="shared" si="7"/>
        <v>21.050088168948456</v>
      </c>
      <c r="Q43" s="350">
        <v>21.050088168948456</v>
      </c>
      <c r="R43" s="466"/>
      <c r="S43" s="351">
        <f t="shared" si="8"/>
        <v>21.050088168948456</v>
      </c>
    </row>
    <row r="44" spans="1:19" s="257" customFormat="1" ht="30">
      <c r="A44" s="467"/>
      <c r="B44" s="75">
        <f>MAX(B19:B43)+1</f>
        <v>31</v>
      </c>
      <c r="C44" s="224" t="s">
        <v>149</v>
      </c>
      <c r="D44" s="221"/>
      <c r="E44" s="350">
        <v>7.690229118670473</v>
      </c>
      <c r="F44" s="466"/>
      <c r="G44" s="351">
        <f t="shared" si="5"/>
        <v>7.690229118670473</v>
      </c>
      <c r="H44" s="350">
        <v>7.690229118670473</v>
      </c>
      <c r="I44" s="466"/>
      <c r="J44" s="351">
        <f t="shared" ref="J44:J61" si="9">H44+I44</f>
        <v>7.690229118670473</v>
      </c>
      <c r="K44" s="350">
        <v>7.690229118670473</v>
      </c>
      <c r="L44" s="466"/>
      <c r="M44" s="351">
        <f t="shared" si="6"/>
        <v>7.690229118670473</v>
      </c>
      <c r="N44" s="350">
        <v>0</v>
      </c>
      <c r="O44" s="466"/>
      <c r="P44" s="351">
        <f t="shared" si="7"/>
        <v>0</v>
      </c>
      <c r="Q44" s="350">
        <v>0</v>
      </c>
      <c r="R44" s="466"/>
      <c r="S44" s="351">
        <f t="shared" si="8"/>
        <v>0</v>
      </c>
    </row>
    <row r="45" spans="1:19" s="257" customFormat="1">
      <c r="A45" s="467"/>
      <c r="B45" s="75">
        <f>MAX(B22:B44)+1</f>
        <v>32</v>
      </c>
      <c r="C45" s="224" t="s">
        <v>150</v>
      </c>
      <c r="D45" s="221"/>
      <c r="E45" s="350">
        <v>-4.8354429059507975</v>
      </c>
      <c r="F45" s="466"/>
      <c r="G45" s="351">
        <f t="shared" si="5"/>
        <v>-4.8354429059507975</v>
      </c>
      <c r="H45" s="350">
        <v>-4.8354429059507975</v>
      </c>
      <c r="I45" s="466"/>
      <c r="J45" s="351">
        <f t="shared" si="9"/>
        <v>-4.8354429059507975</v>
      </c>
      <c r="K45" s="350">
        <v>-4.8354429059507975</v>
      </c>
      <c r="L45" s="466"/>
      <c r="M45" s="351">
        <f t="shared" si="6"/>
        <v>-4.8354429059507975</v>
      </c>
      <c r="N45" s="350">
        <v>0</v>
      </c>
      <c r="O45" s="466"/>
      <c r="P45" s="351">
        <f t="shared" si="7"/>
        <v>0</v>
      </c>
      <c r="Q45" s="350">
        <v>0</v>
      </c>
      <c r="R45" s="466"/>
      <c r="S45" s="351">
        <f t="shared" si="8"/>
        <v>0</v>
      </c>
    </row>
    <row r="46" spans="1:19" s="257" customFormat="1">
      <c r="A46" s="467"/>
      <c r="B46" s="222">
        <f>MAX(B23:B45)+1</f>
        <v>33</v>
      </c>
      <c r="C46" s="224" t="s">
        <v>151</v>
      </c>
      <c r="D46" s="221"/>
      <c r="E46" s="350">
        <v>21.46601916183959</v>
      </c>
      <c r="F46" s="466"/>
      <c r="G46" s="351">
        <f t="shared" si="5"/>
        <v>21.46601916183959</v>
      </c>
      <c r="H46" s="350">
        <v>21.46601916183959</v>
      </c>
      <c r="I46" s="466"/>
      <c r="J46" s="351">
        <f t="shared" si="9"/>
        <v>21.46601916183959</v>
      </c>
      <c r="K46" s="350">
        <v>21.46601916183959</v>
      </c>
      <c r="L46" s="466"/>
      <c r="M46" s="351">
        <f t="shared" si="6"/>
        <v>21.46601916183959</v>
      </c>
      <c r="N46" s="350">
        <v>0</v>
      </c>
      <c r="O46" s="466"/>
      <c r="P46" s="351">
        <f t="shared" si="7"/>
        <v>0</v>
      </c>
      <c r="Q46" s="350">
        <v>0</v>
      </c>
      <c r="R46" s="466"/>
      <c r="S46" s="351">
        <f t="shared" si="8"/>
        <v>0</v>
      </c>
    </row>
    <row r="47" spans="1:19" s="257" customFormat="1">
      <c r="A47" s="467"/>
      <c r="B47" s="75">
        <f>MAX(B25:B46)+1</f>
        <v>34</v>
      </c>
      <c r="C47" s="224" t="s">
        <v>152</v>
      </c>
      <c r="D47" s="221"/>
      <c r="E47" s="350">
        <v>0</v>
      </c>
      <c r="F47" s="466"/>
      <c r="G47" s="351">
        <f t="shared" si="5"/>
        <v>0</v>
      </c>
      <c r="H47" s="350">
        <v>0</v>
      </c>
      <c r="I47" s="466"/>
      <c r="J47" s="351">
        <f t="shared" si="9"/>
        <v>0</v>
      </c>
      <c r="K47" s="350">
        <v>0</v>
      </c>
      <c r="L47" s="466"/>
      <c r="M47" s="351">
        <f t="shared" si="6"/>
        <v>0</v>
      </c>
      <c r="N47" s="350">
        <v>0</v>
      </c>
      <c r="O47" s="466"/>
      <c r="P47" s="351">
        <f t="shared" si="7"/>
        <v>0</v>
      </c>
      <c r="Q47" s="350">
        <v>0</v>
      </c>
      <c r="R47" s="466"/>
      <c r="S47" s="351">
        <f t="shared" si="8"/>
        <v>0</v>
      </c>
    </row>
    <row r="48" spans="1:19" s="257" customFormat="1" ht="45">
      <c r="A48" s="467"/>
      <c r="B48" s="75">
        <f>MAX(B21:B47)+1</f>
        <v>35</v>
      </c>
      <c r="C48" s="224" t="s">
        <v>153</v>
      </c>
      <c r="D48" s="221"/>
      <c r="E48" s="350">
        <v>53.202525147604725</v>
      </c>
      <c r="F48" s="466"/>
      <c r="G48" s="351">
        <f t="shared" si="5"/>
        <v>53.202525147604725</v>
      </c>
      <c r="H48" s="350">
        <v>53.202525147604725</v>
      </c>
      <c r="I48" s="466"/>
      <c r="J48" s="351">
        <f t="shared" si="9"/>
        <v>53.202525147604725</v>
      </c>
      <c r="K48" s="350">
        <v>53.202525147604725</v>
      </c>
      <c r="L48" s="466"/>
      <c r="M48" s="351">
        <f t="shared" si="6"/>
        <v>53.202525147604725</v>
      </c>
      <c r="N48" s="350">
        <v>53.202525147604725</v>
      </c>
      <c r="O48" s="466"/>
      <c r="P48" s="351">
        <f t="shared" si="7"/>
        <v>53.202525147604725</v>
      </c>
      <c r="Q48" s="350">
        <v>53.202525147604725</v>
      </c>
      <c r="R48" s="466"/>
      <c r="S48" s="351">
        <f t="shared" si="8"/>
        <v>53.202525147604725</v>
      </c>
    </row>
    <row r="49" spans="1:19" s="257" customFormat="1" ht="30">
      <c r="A49" s="467"/>
      <c r="B49" s="75">
        <f>MAX(B22:B48)+1</f>
        <v>36</v>
      </c>
      <c r="C49" s="224" t="s">
        <v>154</v>
      </c>
      <c r="D49" s="221"/>
      <c r="E49" s="350">
        <v>44.077254631984069</v>
      </c>
      <c r="F49" s="466"/>
      <c r="G49" s="351">
        <f t="shared" si="5"/>
        <v>44.077254631984069</v>
      </c>
      <c r="H49" s="350">
        <v>44.077254631984069</v>
      </c>
      <c r="I49" s="466"/>
      <c r="J49" s="351">
        <f t="shared" si="9"/>
        <v>44.077254631984069</v>
      </c>
      <c r="K49" s="350">
        <v>44.077254631984069</v>
      </c>
      <c r="L49" s="466"/>
      <c r="M49" s="351">
        <f t="shared" si="6"/>
        <v>44.077254631984069</v>
      </c>
      <c r="N49" s="350">
        <v>0</v>
      </c>
      <c r="O49" s="466"/>
      <c r="P49" s="351">
        <f t="shared" si="7"/>
        <v>0</v>
      </c>
      <c r="Q49" s="350">
        <v>0</v>
      </c>
      <c r="R49" s="466"/>
      <c r="S49" s="351">
        <f t="shared" si="8"/>
        <v>0</v>
      </c>
    </row>
    <row r="50" spans="1:19" s="257" customFormat="1" ht="30">
      <c r="A50" s="467"/>
      <c r="B50" s="222">
        <f>MAX(B23:B49)+1</f>
        <v>37</v>
      </c>
      <c r="C50" s="224" t="s">
        <v>155</v>
      </c>
      <c r="D50" s="221"/>
      <c r="E50" s="350">
        <v>55.634930854040263</v>
      </c>
      <c r="F50" s="466"/>
      <c r="G50" s="351">
        <f t="shared" si="5"/>
        <v>55.634930854040263</v>
      </c>
      <c r="H50" s="350">
        <v>55.634930854040263</v>
      </c>
      <c r="I50" s="466"/>
      <c r="J50" s="351">
        <f t="shared" si="9"/>
        <v>55.634930854040263</v>
      </c>
      <c r="K50" s="350">
        <v>55.634930854040263</v>
      </c>
      <c r="L50" s="466"/>
      <c r="M50" s="351">
        <f t="shared" si="6"/>
        <v>55.634930854040263</v>
      </c>
      <c r="N50" s="350">
        <v>55.634930854040263</v>
      </c>
      <c r="O50" s="466"/>
      <c r="P50" s="351">
        <f t="shared" si="7"/>
        <v>55.634930854040263</v>
      </c>
      <c r="Q50" s="350">
        <v>55.634930854040263</v>
      </c>
      <c r="R50" s="466"/>
      <c r="S50" s="351">
        <f t="shared" si="8"/>
        <v>55.634930854040263</v>
      </c>
    </row>
    <row r="51" spans="1:19" s="257" customFormat="1">
      <c r="A51" s="467"/>
      <c r="B51" s="75">
        <f>MAX(B24:B50)+1</f>
        <v>38</v>
      </c>
      <c r="C51" s="224" t="s">
        <v>156</v>
      </c>
      <c r="D51" s="221"/>
      <c r="E51" s="350">
        <v>-58.066229763886639</v>
      </c>
      <c r="F51" s="466"/>
      <c r="G51" s="351">
        <f t="shared" si="5"/>
        <v>-58.066229763886639</v>
      </c>
      <c r="H51" s="350">
        <v>-58.066229763886639</v>
      </c>
      <c r="I51" s="466"/>
      <c r="J51" s="351">
        <f t="shared" si="9"/>
        <v>-58.066229763886639</v>
      </c>
      <c r="K51" s="350">
        <v>-58.066229763886639</v>
      </c>
      <c r="L51" s="466"/>
      <c r="M51" s="351">
        <f t="shared" si="6"/>
        <v>-58.066229763886639</v>
      </c>
      <c r="N51" s="350">
        <v>0</v>
      </c>
      <c r="O51" s="466"/>
      <c r="P51" s="351">
        <f t="shared" si="7"/>
        <v>0</v>
      </c>
      <c r="Q51" s="350">
        <v>0</v>
      </c>
      <c r="R51" s="466"/>
      <c r="S51" s="351">
        <f t="shared" si="8"/>
        <v>0</v>
      </c>
    </row>
    <row r="52" spans="1:19" s="257" customFormat="1">
      <c r="A52" s="467"/>
      <c r="B52" s="75">
        <f>MAX(B27:B51)+1</f>
        <v>39</v>
      </c>
      <c r="C52" s="224" t="s">
        <v>157</v>
      </c>
      <c r="D52" s="221"/>
      <c r="E52" s="350">
        <v>-0.20307483095780737</v>
      </c>
      <c r="F52" s="466"/>
      <c r="G52" s="351">
        <f t="shared" si="5"/>
        <v>-0.20307483095780737</v>
      </c>
      <c r="H52" s="350">
        <v>-0.20307483095780737</v>
      </c>
      <c r="I52" s="466"/>
      <c r="J52" s="351">
        <f t="shared" si="9"/>
        <v>-0.20307483095780737</v>
      </c>
      <c r="K52" s="350">
        <v>-0.20307483095780737</v>
      </c>
      <c r="L52" s="466"/>
      <c r="M52" s="351">
        <f t="shared" si="6"/>
        <v>-0.20307483095780737</v>
      </c>
      <c r="N52" s="350">
        <v>0</v>
      </c>
      <c r="O52" s="466"/>
      <c r="P52" s="351">
        <f t="shared" si="7"/>
        <v>0</v>
      </c>
      <c r="Q52" s="350">
        <v>0</v>
      </c>
      <c r="R52" s="466"/>
      <c r="S52" s="351">
        <f t="shared" si="8"/>
        <v>0</v>
      </c>
    </row>
    <row r="53" spans="1:19" s="257" customFormat="1">
      <c r="A53" s="467"/>
      <c r="B53" s="75">
        <f>MAX(B28:B52)+1</f>
        <v>40</v>
      </c>
      <c r="C53" s="224" t="s">
        <v>158</v>
      </c>
      <c r="D53" s="221"/>
      <c r="E53" s="350">
        <v>-7.6557697618971474</v>
      </c>
      <c r="F53" s="466"/>
      <c r="G53" s="351">
        <f t="shared" si="5"/>
        <v>-7.6557697618971474</v>
      </c>
      <c r="H53" s="350">
        <v>-7.6557697618971474</v>
      </c>
      <c r="I53" s="466"/>
      <c r="J53" s="351">
        <f t="shared" si="9"/>
        <v>-7.6557697618971474</v>
      </c>
      <c r="K53" s="350">
        <v>-7.6557697618971474</v>
      </c>
      <c r="L53" s="466"/>
      <c r="M53" s="351">
        <f t="shared" si="6"/>
        <v>-7.6557697618971474</v>
      </c>
      <c r="N53" s="350">
        <v>0</v>
      </c>
      <c r="O53" s="466"/>
      <c r="P53" s="351">
        <f t="shared" si="7"/>
        <v>0</v>
      </c>
      <c r="Q53" s="350">
        <v>0</v>
      </c>
      <c r="R53" s="466"/>
      <c r="S53" s="351">
        <f t="shared" si="8"/>
        <v>0</v>
      </c>
    </row>
    <row r="54" spans="1:19" s="257" customFormat="1">
      <c r="A54" s="467"/>
      <c r="B54" s="75">
        <f>MAX(B31:B53)+1</f>
        <v>41</v>
      </c>
      <c r="C54" s="224" t="s">
        <v>159</v>
      </c>
      <c r="D54" s="221"/>
      <c r="E54" s="350">
        <v>0</v>
      </c>
      <c r="F54" s="466"/>
      <c r="G54" s="351">
        <f t="shared" si="5"/>
        <v>0</v>
      </c>
      <c r="H54" s="350">
        <v>0</v>
      </c>
      <c r="I54" s="466"/>
      <c r="J54" s="351">
        <f t="shared" si="9"/>
        <v>0</v>
      </c>
      <c r="K54" s="350">
        <v>0</v>
      </c>
      <c r="L54" s="466"/>
      <c r="M54" s="351">
        <f t="shared" si="6"/>
        <v>0</v>
      </c>
      <c r="N54" s="350">
        <v>0</v>
      </c>
      <c r="O54" s="466"/>
      <c r="P54" s="351">
        <f t="shared" si="7"/>
        <v>0</v>
      </c>
      <c r="Q54" s="350">
        <v>0</v>
      </c>
      <c r="R54" s="466"/>
      <c r="S54" s="351">
        <f t="shared" si="8"/>
        <v>0</v>
      </c>
    </row>
    <row r="55" spans="1:19" s="257" customFormat="1">
      <c r="A55" s="467"/>
      <c r="B55" s="222">
        <f>MAX(B32:B54)+1</f>
        <v>42</v>
      </c>
      <c r="C55" s="372" t="s">
        <v>160</v>
      </c>
      <c r="D55" s="221"/>
      <c r="E55" s="350">
        <v>-4.0423028018377671</v>
      </c>
      <c r="F55" s="466"/>
      <c r="G55" s="351">
        <f t="shared" si="5"/>
        <v>-4.0423028018377671</v>
      </c>
      <c r="H55" s="350">
        <v>-4.0423028018377671</v>
      </c>
      <c r="I55" s="466"/>
      <c r="J55" s="351">
        <f t="shared" si="9"/>
        <v>-4.0423028018377671</v>
      </c>
      <c r="K55" s="350">
        <v>-4.0423028018377671</v>
      </c>
      <c r="L55" s="466"/>
      <c r="M55" s="351">
        <f t="shared" si="6"/>
        <v>-4.0423028018377671</v>
      </c>
      <c r="N55" s="350">
        <v>0</v>
      </c>
      <c r="O55" s="466"/>
      <c r="P55" s="351">
        <f t="shared" si="7"/>
        <v>0</v>
      </c>
      <c r="Q55" s="350">
        <v>0</v>
      </c>
      <c r="R55" s="466"/>
      <c r="S55" s="351">
        <f t="shared" si="8"/>
        <v>0</v>
      </c>
    </row>
    <row r="56" spans="1:19" s="257" customFormat="1">
      <c r="A56" s="467"/>
      <c r="B56" s="75">
        <f>MAX(B34:B55)+1</f>
        <v>43</v>
      </c>
      <c r="C56" s="224" t="s">
        <v>161</v>
      </c>
      <c r="D56" s="221"/>
      <c r="E56" s="350">
        <v>0</v>
      </c>
      <c r="F56" s="466"/>
      <c r="G56" s="351">
        <f t="shared" si="5"/>
        <v>0</v>
      </c>
      <c r="H56" s="350">
        <v>0</v>
      </c>
      <c r="I56" s="466"/>
      <c r="J56" s="351">
        <f t="shared" si="9"/>
        <v>0</v>
      </c>
      <c r="K56" s="350">
        <v>0</v>
      </c>
      <c r="L56" s="466"/>
      <c r="M56" s="351">
        <f t="shared" si="6"/>
        <v>0</v>
      </c>
      <c r="N56" s="350">
        <v>0</v>
      </c>
      <c r="O56" s="466"/>
      <c r="P56" s="351">
        <f t="shared" si="7"/>
        <v>0</v>
      </c>
      <c r="Q56" s="350">
        <v>0</v>
      </c>
      <c r="R56" s="466"/>
      <c r="S56" s="351">
        <f t="shared" si="8"/>
        <v>0</v>
      </c>
    </row>
    <row r="57" spans="1:19" s="257" customFormat="1" ht="30">
      <c r="A57" s="467"/>
      <c r="B57" s="75">
        <f>MAX(B30:B56)+1</f>
        <v>44</v>
      </c>
      <c r="C57" s="224" t="s">
        <v>162</v>
      </c>
      <c r="D57" s="221"/>
      <c r="E57" s="350">
        <v>-81.928867060932021</v>
      </c>
      <c r="F57" s="466"/>
      <c r="G57" s="351">
        <f t="shared" si="5"/>
        <v>-81.928867060932021</v>
      </c>
      <c r="H57" s="350">
        <v>-81.928867060932021</v>
      </c>
      <c r="I57" s="466"/>
      <c r="J57" s="351">
        <f t="shared" si="9"/>
        <v>-81.928867060932021</v>
      </c>
      <c r="K57" s="350">
        <v>-81.928867060932021</v>
      </c>
      <c r="L57" s="466"/>
      <c r="M57" s="351">
        <f t="shared" si="6"/>
        <v>-81.928867060932021</v>
      </c>
      <c r="N57" s="350">
        <v>0</v>
      </c>
      <c r="O57" s="466"/>
      <c r="P57" s="351">
        <f t="shared" si="7"/>
        <v>0</v>
      </c>
      <c r="Q57" s="350">
        <v>0</v>
      </c>
      <c r="R57" s="466"/>
      <c r="S57" s="351">
        <f t="shared" si="8"/>
        <v>0</v>
      </c>
    </row>
    <row r="58" spans="1:19" s="257" customFormat="1">
      <c r="A58" s="467"/>
      <c r="B58" s="75">
        <f>MAX(B31:B57)+1</f>
        <v>45</v>
      </c>
      <c r="C58" s="224" t="s">
        <v>73</v>
      </c>
      <c r="D58" s="221"/>
      <c r="E58" s="350">
        <f>SUM(E34:E57)</f>
        <v>26.651587696494261</v>
      </c>
      <c r="F58" s="466"/>
      <c r="G58" s="351">
        <f t="shared" si="5"/>
        <v>26.651587696494261</v>
      </c>
      <c r="H58" s="350">
        <f>SUM(H34:H57)</f>
        <v>26.651587696494261</v>
      </c>
      <c r="I58" s="466"/>
      <c r="J58" s="351">
        <f t="shared" si="9"/>
        <v>26.651587696494261</v>
      </c>
      <c r="K58" s="350">
        <f>SUM(K34:K57)</f>
        <v>26.651587696494261</v>
      </c>
      <c r="L58" s="466"/>
      <c r="M58" s="351">
        <f t="shared" si="6"/>
        <v>26.651587696494261</v>
      </c>
      <c r="N58" s="350">
        <f>SUM(N34:N57)</f>
        <v>129.88754417059346</v>
      </c>
      <c r="O58" s="466"/>
      <c r="P58" s="351">
        <f t="shared" si="7"/>
        <v>129.88754417059346</v>
      </c>
      <c r="Q58" s="350">
        <f>SUM(Q34:Q57)</f>
        <v>129.88754417059346</v>
      </c>
      <c r="R58" s="466"/>
      <c r="S58" s="351">
        <f t="shared" si="8"/>
        <v>129.88754417059346</v>
      </c>
    </row>
    <row r="59" spans="1:19" s="257" customFormat="1" ht="30">
      <c r="A59" s="467"/>
      <c r="B59" s="222">
        <f>MAX(B32:B58)+1</f>
        <v>46</v>
      </c>
      <c r="C59" s="224" t="s">
        <v>163</v>
      </c>
      <c r="D59" s="221"/>
      <c r="E59" s="350">
        <v>17.734175049201575</v>
      </c>
      <c r="F59" s="466"/>
      <c r="G59" s="351">
        <f t="shared" si="5"/>
        <v>17.734175049201575</v>
      </c>
      <c r="H59" s="350">
        <v>17.734175049201575</v>
      </c>
      <c r="I59" s="466"/>
      <c r="J59" s="351">
        <f t="shared" si="9"/>
        <v>17.734175049201575</v>
      </c>
      <c r="K59" s="350">
        <v>17.734175049201575</v>
      </c>
      <c r="L59" s="466"/>
      <c r="M59" s="351">
        <f t="shared" si="6"/>
        <v>17.734175049201575</v>
      </c>
      <c r="N59" s="350">
        <v>17.734175049201575</v>
      </c>
      <c r="O59" s="466"/>
      <c r="P59" s="351">
        <f t="shared" si="7"/>
        <v>17.734175049201575</v>
      </c>
      <c r="Q59" s="350">
        <v>17.734175049201575</v>
      </c>
      <c r="R59" s="466"/>
      <c r="S59" s="351">
        <f t="shared" si="8"/>
        <v>17.734175049201575</v>
      </c>
    </row>
    <row r="60" spans="1:19" s="257" customFormat="1" ht="30">
      <c r="A60" s="467"/>
      <c r="B60" s="75">
        <f>MAX(B33:B59)+1</f>
        <v>47</v>
      </c>
      <c r="C60" s="224" t="s">
        <v>164</v>
      </c>
      <c r="D60" s="221"/>
      <c r="E60" s="350">
        <v>14.692418210661357</v>
      </c>
      <c r="F60" s="466"/>
      <c r="G60" s="351">
        <f t="shared" si="5"/>
        <v>14.692418210661357</v>
      </c>
      <c r="H60" s="350">
        <v>14.692418210661357</v>
      </c>
      <c r="I60" s="466"/>
      <c r="J60" s="351">
        <f t="shared" si="9"/>
        <v>14.692418210661357</v>
      </c>
      <c r="K60" s="350">
        <v>14.692418210661357</v>
      </c>
      <c r="L60" s="466"/>
      <c r="M60" s="351">
        <f t="shared" si="6"/>
        <v>14.692418210661357</v>
      </c>
      <c r="N60" s="350">
        <v>0</v>
      </c>
      <c r="O60" s="466"/>
      <c r="P60" s="351">
        <f t="shared" si="7"/>
        <v>0</v>
      </c>
      <c r="Q60" s="350">
        <v>0</v>
      </c>
      <c r="R60" s="466"/>
      <c r="S60" s="351">
        <f t="shared" si="8"/>
        <v>0</v>
      </c>
    </row>
    <row r="61" spans="1:19" s="257" customFormat="1" ht="30">
      <c r="A61" s="467"/>
      <c r="B61" s="75">
        <f>MAX(B36:B60)+1</f>
        <v>48</v>
      </c>
      <c r="C61" s="224" t="s">
        <v>165</v>
      </c>
      <c r="D61" s="221"/>
      <c r="E61" s="350">
        <v>18.544976951346754</v>
      </c>
      <c r="F61" s="466"/>
      <c r="G61" s="351">
        <f t="shared" si="5"/>
        <v>18.544976951346754</v>
      </c>
      <c r="H61" s="350">
        <v>18.544976951346754</v>
      </c>
      <c r="I61" s="466"/>
      <c r="J61" s="351">
        <f t="shared" si="9"/>
        <v>18.544976951346754</v>
      </c>
      <c r="K61" s="350">
        <v>18.544976951346754</v>
      </c>
      <c r="L61" s="466"/>
      <c r="M61" s="351">
        <f t="shared" si="6"/>
        <v>18.544976951346754</v>
      </c>
      <c r="N61" s="350">
        <v>18.544976951346754</v>
      </c>
      <c r="O61" s="466"/>
      <c r="P61" s="351">
        <f t="shared" si="7"/>
        <v>18.544976951346754</v>
      </c>
      <c r="Q61" s="350">
        <v>18.544976951346754</v>
      </c>
      <c r="R61" s="466"/>
      <c r="S61" s="351">
        <f t="shared" si="8"/>
        <v>18.544976951346754</v>
      </c>
    </row>
    <row r="62" spans="1:19" s="4" customFormat="1" ht="16.5" customHeight="1" thickBot="1">
      <c r="A62" s="465"/>
      <c r="B62" s="75">
        <f>MAX(B37:B61)+1</f>
        <v>49</v>
      </c>
      <c r="C62" s="226" t="s">
        <v>136</v>
      </c>
      <c r="D62" s="255"/>
      <c r="E62" s="258">
        <f>SUM(E58:E61)</f>
        <v>77.623157907703956</v>
      </c>
      <c r="F62" s="259"/>
      <c r="G62" s="185">
        <f>SUM(G58:G61)</f>
        <v>77.623157907703956</v>
      </c>
      <c r="H62" s="258">
        <f>SUM(H58:H61)</f>
        <v>77.623157907703956</v>
      </c>
      <c r="I62" s="259"/>
      <c r="J62" s="185">
        <f>SUM(J58:J61)</f>
        <v>77.623157907703956</v>
      </c>
      <c r="K62" s="258">
        <f>SUM(K58:K61)</f>
        <v>77.623157907703956</v>
      </c>
      <c r="L62" s="259"/>
      <c r="M62" s="185">
        <f>SUM(M58:M61)</f>
        <v>77.623157907703956</v>
      </c>
      <c r="N62" s="258">
        <f>SUM(N58:N61)</f>
        <v>166.16669617114178</v>
      </c>
      <c r="O62" s="259"/>
      <c r="P62" s="185">
        <f>SUM(P58:P61)</f>
        <v>166.16669617114178</v>
      </c>
      <c r="Q62" s="258">
        <f>SUM(Q58:Q61)</f>
        <v>166.16669617114178</v>
      </c>
      <c r="R62" s="259"/>
      <c r="S62" s="185">
        <f>SUM(S58:S61)</f>
        <v>166.16669617114178</v>
      </c>
    </row>
    <row r="63" spans="1:19" s="6" customFormat="1" ht="15" customHeight="1">
      <c r="A63" s="463"/>
      <c r="B63" s="87"/>
      <c r="C63" s="93"/>
      <c r="D63" s="93"/>
      <c r="E63" s="87"/>
      <c r="F63" s="93"/>
      <c r="G63" s="87"/>
      <c r="H63" s="452"/>
      <c r="I63" s="452"/>
      <c r="J63" s="452"/>
      <c r="K63" s="452"/>
      <c r="L63" s="452"/>
      <c r="M63" s="452"/>
      <c r="N63" s="452"/>
      <c r="O63" s="452"/>
      <c r="P63" s="452"/>
      <c r="Q63" s="452"/>
      <c r="R63" s="452"/>
      <c r="S63" s="452"/>
    </row>
    <row r="64" spans="1:19" s="6" customFormat="1" ht="15" customHeight="1">
      <c r="A64" s="463"/>
      <c r="B64" s="87"/>
      <c r="C64" s="93"/>
      <c r="D64" s="93"/>
      <c r="E64" s="87"/>
      <c r="F64" s="93"/>
      <c r="G64" s="87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</row>
    <row r="65" spans="1:7" s="6" customFormat="1" ht="15" customHeight="1">
      <c r="A65" s="463"/>
      <c r="B65" s="87"/>
      <c r="C65" s="93"/>
      <c r="D65" s="93"/>
      <c r="E65" s="87"/>
      <c r="F65" s="93"/>
      <c r="G65" s="87"/>
    </row>
    <row r="66" spans="1:7" s="6" customFormat="1" ht="15" customHeight="1">
      <c r="A66" s="463"/>
      <c r="B66" s="87"/>
      <c r="C66" s="93"/>
      <c r="D66" s="93"/>
      <c r="E66" s="87"/>
      <c r="F66" s="93"/>
      <c r="G66" s="87"/>
    </row>
    <row r="67" spans="1:7" s="6" customFormat="1" ht="15" customHeight="1">
      <c r="A67" s="463"/>
      <c r="B67" s="87"/>
      <c r="C67" s="93"/>
      <c r="D67" s="93"/>
      <c r="E67" s="87"/>
      <c r="F67" s="93"/>
      <c r="G67" s="87"/>
    </row>
    <row r="68" spans="1:7" s="6" customFormat="1" ht="15" customHeight="1">
      <c r="A68" s="463"/>
      <c r="B68" s="87"/>
      <c r="C68" s="93"/>
      <c r="D68" s="93"/>
      <c r="E68" s="87"/>
      <c r="F68" s="93"/>
      <c r="G68" s="87"/>
    </row>
    <row r="69" spans="1:7" s="6" customFormat="1" ht="15" customHeight="1">
      <c r="A69" s="463"/>
      <c r="B69" s="87"/>
      <c r="C69" s="93"/>
      <c r="D69" s="93"/>
      <c r="E69" s="87"/>
      <c r="F69" s="93"/>
      <c r="G69" s="87"/>
    </row>
    <row r="70" spans="1:7" s="6" customFormat="1" ht="15" customHeight="1">
      <c r="A70" s="463"/>
      <c r="B70" s="87"/>
      <c r="C70" s="93"/>
      <c r="D70" s="93"/>
      <c r="E70" s="87"/>
      <c r="F70" s="93"/>
      <c r="G70" s="87"/>
    </row>
    <row r="71" spans="1:7" s="6" customFormat="1" ht="15" customHeight="1">
      <c r="A71" s="463"/>
      <c r="B71" s="87"/>
      <c r="C71" s="93"/>
      <c r="D71" s="93"/>
      <c r="E71" s="87"/>
      <c r="F71" s="93"/>
      <c r="G71" s="87"/>
    </row>
    <row r="72" spans="1:7" s="6" customFormat="1" ht="15" customHeight="1">
      <c r="A72" s="463"/>
      <c r="B72" s="87"/>
      <c r="C72" s="93"/>
      <c r="D72" s="93"/>
      <c r="E72" s="87"/>
      <c r="F72" s="93"/>
      <c r="G72" s="87"/>
    </row>
    <row r="73" spans="1:7" s="6" customFormat="1" ht="15" customHeight="1">
      <c r="A73" s="463"/>
      <c r="B73" s="87"/>
      <c r="C73" s="93"/>
      <c r="D73" s="93"/>
      <c r="E73" s="87"/>
      <c r="F73" s="93"/>
      <c r="G73" s="87"/>
    </row>
    <row r="74" spans="1:7" s="6" customFormat="1" ht="15" customHeight="1">
      <c r="A74" s="463"/>
      <c r="B74" s="87"/>
      <c r="C74" s="93"/>
      <c r="D74" s="93"/>
      <c r="E74" s="87"/>
      <c r="F74" s="93"/>
      <c r="G74" s="87"/>
    </row>
    <row r="75" spans="1:7" s="6" customFormat="1" ht="15" customHeight="1">
      <c r="A75" s="463"/>
      <c r="B75" s="87"/>
      <c r="C75" s="93"/>
      <c r="D75" s="93"/>
      <c r="E75" s="87"/>
      <c r="F75" s="93"/>
      <c r="G75" s="87"/>
    </row>
    <row r="76" spans="1:7" s="6" customFormat="1" ht="15" customHeight="1">
      <c r="A76" s="463"/>
      <c r="B76" s="87"/>
      <c r="C76" s="93"/>
      <c r="D76" s="93"/>
      <c r="E76" s="87"/>
      <c r="F76" s="93"/>
      <c r="G76" s="87"/>
    </row>
    <row r="77" spans="1:7" s="6" customFormat="1" ht="15" customHeight="1">
      <c r="A77" s="463"/>
      <c r="B77" s="87"/>
      <c r="C77" s="93"/>
      <c r="D77" s="93"/>
      <c r="E77" s="87"/>
      <c r="F77" s="93"/>
      <c r="G77" s="87"/>
    </row>
    <row r="78" spans="1:7" s="6" customFormat="1" ht="15" customHeight="1">
      <c r="A78" s="463"/>
      <c r="B78" s="87"/>
      <c r="C78" s="93"/>
      <c r="D78" s="93"/>
      <c r="E78" s="87"/>
      <c r="F78" s="93"/>
      <c r="G78" s="87"/>
    </row>
    <row r="79" spans="1:7" s="6" customFormat="1" ht="15" customHeight="1">
      <c r="A79" s="463"/>
      <c r="B79" s="87"/>
      <c r="C79" s="93"/>
      <c r="D79" s="93"/>
      <c r="E79" s="87"/>
      <c r="F79" s="93"/>
      <c r="G79" s="87"/>
    </row>
    <row r="80" spans="1:7" s="6" customFormat="1" ht="15" customHeight="1">
      <c r="A80" s="463"/>
      <c r="B80" s="87"/>
      <c r="C80" s="93"/>
      <c r="D80" s="93"/>
      <c r="E80" s="87"/>
      <c r="F80" s="93"/>
      <c r="G80" s="87"/>
    </row>
    <row r="81" spans="1:7" s="6" customFormat="1" ht="15" customHeight="1">
      <c r="A81" s="463"/>
      <c r="B81" s="87"/>
      <c r="C81" s="93"/>
      <c r="D81" s="93"/>
      <c r="E81" s="87"/>
      <c r="F81" s="93"/>
      <c r="G81" s="87"/>
    </row>
    <row r="82" spans="1:7" s="6" customFormat="1" ht="15" customHeight="1">
      <c r="A82" s="463"/>
      <c r="B82" s="87"/>
      <c r="C82" s="93"/>
      <c r="D82" s="93"/>
      <c r="E82" s="87"/>
      <c r="F82" s="93"/>
      <c r="G82" s="87"/>
    </row>
    <row r="83" spans="1:7" s="6" customFormat="1" ht="15" customHeight="1">
      <c r="A83" s="463"/>
      <c r="B83" s="87"/>
      <c r="C83" s="93"/>
      <c r="D83" s="93"/>
      <c r="E83" s="87"/>
      <c r="F83" s="93"/>
      <c r="G83" s="87"/>
    </row>
    <row r="84" spans="1:7" s="6" customFormat="1" ht="15" customHeight="1">
      <c r="A84" s="463"/>
      <c r="B84" s="87"/>
      <c r="C84" s="93"/>
      <c r="D84" s="93"/>
      <c r="E84" s="87"/>
      <c r="F84" s="93"/>
      <c r="G84" s="87"/>
    </row>
    <row r="85" spans="1:7" s="6" customFormat="1" ht="15" customHeight="1">
      <c r="A85" s="463"/>
      <c r="B85" s="87"/>
      <c r="C85" s="93"/>
      <c r="D85" s="93"/>
      <c r="E85" s="87"/>
      <c r="F85" s="93"/>
      <c r="G85" s="87"/>
    </row>
    <row r="86" spans="1:7" s="6" customFormat="1" ht="15" customHeight="1">
      <c r="A86" s="463"/>
      <c r="B86" s="87"/>
      <c r="C86" s="93"/>
      <c r="D86" s="93"/>
      <c r="E86" s="87"/>
      <c r="F86" s="93"/>
      <c r="G86" s="87"/>
    </row>
    <row r="87" spans="1:7" s="6" customFormat="1" ht="15" customHeight="1">
      <c r="A87" s="463"/>
      <c r="B87" s="87"/>
      <c r="C87" s="93"/>
      <c r="D87" s="93"/>
      <c r="E87" s="87"/>
      <c r="F87" s="93"/>
      <c r="G87" s="87"/>
    </row>
    <row r="88" spans="1:7" s="6" customFormat="1" ht="15" customHeight="1">
      <c r="A88" s="463"/>
      <c r="B88" s="87"/>
      <c r="C88" s="93"/>
      <c r="D88" s="93"/>
      <c r="E88" s="87"/>
      <c r="F88" s="93"/>
      <c r="G88" s="87"/>
    </row>
    <row r="89" spans="1:7" s="6" customFormat="1" ht="15" customHeight="1">
      <c r="A89" s="463"/>
      <c r="B89" s="87"/>
      <c r="C89" s="93"/>
      <c r="D89" s="93"/>
      <c r="E89" s="87"/>
      <c r="F89" s="93"/>
      <c r="G89" s="87"/>
    </row>
    <row r="90" spans="1:7" s="6" customFormat="1" ht="15" customHeight="1">
      <c r="A90" s="463"/>
      <c r="B90" s="87"/>
      <c r="C90" s="93"/>
      <c r="D90" s="93"/>
      <c r="E90" s="87"/>
      <c r="F90" s="93"/>
      <c r="G90" s="87"/>
    </row>
    <row r="91" spans="1:7" s="6" customFormat="1" ht="15" customHeight="1">
      <c r="A91" s="463"/>
      <c r="B91" s="87"/>
      <c r="C91" s="93"/>
      <c r="D91" s="93"/>
      <c r="E91" s="87"/>
      <c r="F91" s="93"/>
      <c r="G91" s="87"/>
    </row>
    <row r="92" spans="1:7" s="6" customFormat="1" ht="15" customHeight="1">
      <c r="A92" s="463"/>
      <c r="B92" s="87"/>
      <c r="C92" s="93"/>
      <c r="D92" s="93"/>
      <c r="E92" s="87"/>
      <c r="F92" s="93"/>
      <c r="G92" s="87"/>
    </row>
    <row r="93" spans="1:7" s="6" customFormat="1" ht="15" customHeight="1">
      <c r="A93" s="463"/>
      <c r="B93" s="87"/>
      <c r="C93" s="93"/>
      <c r="D93" s="93"/>
      <c r="E93" s="87"/>
      <c r="F93" s="93"/>
      <c r="G93" s="87"/>
    </row>
    <row r="94" spans="1:7" s="6" customFormat="1" ht="15" customHeight="1">
      <c r="A94" s="463"/>
      <c r="B94" s="87"/>
      <c r="C94" s="93"/>
      <c r="D94" s="93"/>
      <c r="E94" s="87"/>
      <c r="F94" s="93"/>
      <c r="G94" s="87"/>
    </row>
    <row r="95" spans="1:7" s="6" customFormat="1" ht="15" customHeight="1">
      <c r="A95" s="463"/>
      <c r="B95" s="87"/>
      <c r="C95" s="93"/>
      <c r="D95" s="93"/>
      <c r="E95" s="87"/>
      <c r="F95" s="93"/>
      <c r="G95" s="87"/>
    </row>
    <row r="96" spans="1:7" s="6" customFormat="1" ht="15" customHeight="1">
      <c r="A96" s="463"/>
      <c r="B96" s="87"/>
      <c r="C96" s="93"/>
      <c r="D96" s="93"/>
      <c r="E96" s="87"/>
      <c r="F96" s="93"/>
      <c r="G96" s="87"/>
    </row>
    <row r="97" spans="1:7" s="6" customFormat="1" ht="15" customHeight="1">
      <c r="A97" s="463"/>
      <c r="B97" s="87"/>
      <c r="C97" s="93"/>
      <c r="D97" s="93"/>
      <c r="E97" s="87"/>
      <c r="F97" s="93"/>
      <c r="G97" s="87"/>
    </row>
    <row r="98" spans="1:7" s="6" customFormat="1" ht="15" customHeight="1">
      <c r="A98" s="463"/>
      <c r="B98" s="87"/>
      <c r="C98" s="93"/>
      <c r="D98" s="93"/>
      <c r="E98" s="87"/>
      <c r="F98" s="93"/>
      <c r="G98" s="87"/>
    </row>
    <row r="99" spans="1:7" s="6" customFormat="1" ht="15" customHeight="1">
      <c r="A99" s="463"/>
      <c r="B99" s="87"/>
      <c r="C99" s="93"/>
      <c r="D99" s="93"/>
      <c r="E99" s="87"/>
      <c r="F99" s="93"/>
      <c r="G99" s="87"/>
    </row>
    <row r="100" spans="1:7" s="6" customFormat="1" ht="15" customHeight="1">
      <c r="A100" s="463"/>
      <c r="B100" s="87"/>
      <c r="C100" s="93"/>
      <c r="D100" s="93"/>
      <c r="E100" s="87"/>
      <c r="F100" s="93"/>
      <c r="G100" s="87"/>
    </row>
    <row r="101" spans="1:7" s="6" customFormat="1" ht="15" customHeight="1">
      <c r="A101" s="463"/>
      <c r="B101" s="87"/>
      <c r="C101" s="93"/>
      <c r="D101" s="93"/>
      <c r="E101" s="87"/>
      <c r="F101" s="93"/>
      <c r="G101" s="87"/>
    </row>
    <row r="102" spans="1:7" s="6" customFormat="1" ht="15" customHeight="1">
      <c r="A102" s="463"/>
      <c r="B102" s="87"/>
      <c r="C102" s="93"/>
      <c r="D102" s="93"/>
      <c r="E102" s="87"/>
      <c r="F102" s="93"/>
      <c r="G102" s="87"/>
    </row>
    <row r="103" spans="1:7" s="6" customFormat="1" ht="15" customHeight="1">
      <c r="A103" s="463"/>
      <c r="B103" s="87"/>
      <c r="C103" s="93"/>
      <c r="D103" s="93"/>
      <c r="E103" s="87"/>
      <c r="F103" s="93"/>
      <c r="G103" s="87"/>
    </row>
    <row r="104" spans="1:7" s="6" customFormat="1" ht="15" customHeight="1">
      <c r="A104" s="463"/>
      <c r="B104" s="87"/>
      <c r="C104" s="93"/>
      <c r="D104" s="93"/>
      <c r="E104" s="87"/>
      <c r="F104" s="93"/>
      <c r="G104" s="87"/>
    </row>
    <row r="105" spans="1:7" s="6" customFormat="1" ht="15" customHeight="1">
      <c r="A105" s="463"/>
      <c r="B105" s="87"/>
      <c r="C105" s="93"/>
      <c r="D105" s="93"/>
      <c r="E105" s="87"/>
      <c r="F105" s="93"/>
      <c r="G105" s="87"/>
    </row>
    <row r="106" spans="1:7" s="6" customFormat="1" ht="15" customHeight="1">
      <c r="A106" s="463"/>
      <c r="B106" s="87"/>
      <c r="C106" s="93"/>
      <c r="D106" s="93"/>
      <c r="E106" s="87"/>
      <c r="F106" s="93"/>
      <c r="G106" s="87"/>
    </row>
    <row r="107" spans="1:7" s="6" customFormat="1" ht="15" customHeight="1">
      <c r="A107" s="463"/>
      <c r="B107" s="87"/>
      <c r="C107" s="93"/>
      <c r="D107" s="93"/>
      <c r="E107" s="87"/>
      <c r="F107" s="93"/>
      <c r="G107" s="87"/>
    </row>
    <row r="108" spans="1:7" s="6" customFormat="1" ht="15" customHeight="1">
      <c r="A108" s="463"/>
      <c r="B108" s="87"/>
      <c r="C108" s="93"/>
      <c r="D108" s="93"/>
      <c r="E108" s="87"/>
      <c r="F108" s="93"/>
      <c r="G108" s="87"/>
    </row>
    <row r="109" spans="1:7" s="6" customFormat="1" ht="15" customHeight="1">
      <c r="A109" s="463"/>
      <c r="B109" s="87"/>
      <c r="C109" s="93"/>
      <c r="D109" s="93"/>
      <c r="E109" s="87"/>
      <c r="F109" s="93"/>
      <c r="G109" s="87"/>
    </row>
    <row r="110" spans="1:7" s="6" customFormat="1" ht="15" customHeight="1">
      <c r="A110" s="463"/>
      <c r="B110" s="87"/>
      <c r="C110" s="93"/>
      <c r="D110" s="93"/>
      <c r="E110" s="87"/>
      <c r="F110" s="93"/>
      <c r="G110" s="87"/>
    </row>
    <row r="111" spans="1:7" s="6" customFormat="1" ht="15" customHeight="1">
      <c r="A111" s="463"/>
      <c r="B111" s="87"/>
      <c r="C111" s="93"/>
      <c r="D111" s="93"/>
      <c r="E111" s="87"/>
      <c r="F111" s="93"/>
      <c r="G111" s="87"/>
    </row>
    <row r="112" spans="1:7" s="6" customFormat="1" ht="15" customHeight="1">
      <c r="A112" s="463"/>
      <c r="B112" s="87"/>
      <c r="C112" s="93"/>
      <c r="D112" s="93"/>
      <c r="E112" s="87"/>
      <c r="F112" s="93"/>
      <c r="G112" s="87"/>
    </row>
    <row r="113" spans="1:7" s="6" customFormat="1" ht="15" customHeight="1">
      <c r="A113" s="463"/>
      <c r="B113" s="87"/>
      <c r="C113" s="93"/>
      <c r="D113" s="93"/>
      <c r="E113" s="87"/>
      <c r="F113" s="93"/>
      <c r="G113" s="87"/>
    </row>
    <row r="114" spans="1:7" s="6" customFormat="1" ht="15" customHeight="1">
      <c r="A114" s="463"/>
      <c r="B114" s="87"/>
      <c r="C114" s="93"/>
      <c r="D114" s="93"/>
      <c r="E114" s="87"/>
      <c r="F114" s="93"/>
      <c r="G114" s="87"/>
    </row>
    <row r="115" spans="1:7" s="6" customFormat="1" ht="15" customHeight="1">
      <c r="A115" s="463"/>
      <c r="B115" s="87"/>
      <c r="C115" s="93"/>
      <c r="D115" s="93"/>
      <c r="E115" s="87"/>
      <c r="F115" s="93"/>
      <c r="G115" s="87"/>
    </row>
    <row r="116" spans="1:7" s="6" customFormat="1" ht="15" customHeight="1">
      <c r="A116" s="463"/>
      <c r="B116" s="87"/>
      <c r="C116" s="93"/>
      <c r="D116" s="93"/>
      <c r="E116" s="87"/>
      <c r="F116" s="93"/>
      <c r="G116" s="87"/>
    </row>
    <row r="117" spans="1:7" s="6" customFormat="1" ht="15" customHeight="1">
      <c r="A117" s="463"/>
      <c r="B117" s="87"/>
      <c r="C117" s="93"/>
      <c r="D117" s="93"/>
      <c r="E117" s="87"/>
      <c r="F117" s="93"/>
      <c r="G117" s="87"/>
    </row>
    <row r="118" spans="1:7" s="6" customFormat="1" ht="15" customHeight="1">
      <c r="A118" s="463"/>
      <c r="B118" s="87"/>
      <c r="C118" s="93"/>
      <c r="D118" s="93"/>
      <c r="E118" s="87"/>
      <c r="F118" s="93"/>
      <c r="G118" s="87"/>
    </row>
    <row r="119" spans="1:7" s="6" customFormat="1" ht="15" customHeight="1">
      <c r="A119" s="463"/>
      <c r="B119" s="87"/>
      <c r="C119" s="93"/>
      <c r="D119" s="93"/>
      <c r="E119" s="87"/>
      <c r="F119" s="93"/>
      <c r="G119" s="87"/>
    </row>
    <row r="120" spans="1:7" s="6" customFormat="1" ht="15" customHeight="1">
      <c r="A120" s="463"/>
      <c r="B120" s="87"/>
      <c r="C120" s="93"/>
      <c r="D120" s="93"/>
      <c r="E120" s="87"/>
      <c r="F120" s="93"/>
      <c r="G120" s="87"/>
    </row>
    <row r="121" spans="1:7" s="6" customFormat="1" ht="15" customHeight="1">
      <c r="A121" s="463"/>
      <c r="B121" s="87"/>
      <c r="C121" s="93"/>
      <c r="D121" s="93"/>
      <c r="E121" s="87"/>
      <c r="F121" s="93"/>
      <c r="G121" s="87"/>
    </row>
    <row r="122" spans="1:7" s="6" customFormat="1" ht="15" customHeight="1">
      <c r="A122" s="463"/>
      <c r="B122" s="87"/>
      <c r="C122" s="93"/>
      <c r="D122" s="93"/>
      <c r="E122" s="87"/>
      <c r="F122" s="93"/>
      <c r="G122" s="87"/>
    </row>
    <row r="123" spans="1:7" s="6" customFormat="1" ht="15" customHeight="1">
      <c r="A123" s="463"/>
      <c r="B123" s="87"/>
      <c r="C123" s="93"/>
      <c r="D123" s="93"/>
      <c r="E123" s="87"/>
      <c r="F123" s="93"/>
      <c r="G123" s="87"/>
    </row>
    <row r="124" spans="1:7" s="6" customFormat="1" ht="15" customHeight="1">
      <c r="A124" s="463"/>
      <c r="B124" s="87"/>
      <c r="C124" s="93"/>
      <c r="D124" s="93"/>
      <c r="E124" s="87"/>
      <c r="F124" s="93"/>
      <c r="G124" s="87"/>
    </row>
    <row r="125" spans="1:7" s="6" customFormat="1" ht="15" customHeight="1">
      <c r="A125" s="463"/>
      <c r="B125" s="87"/>
      <c r="C125" s="93"/>
      <c r="D125" s="93"/>
      <c r="E125" s="87"/>
      <c r="F125" s="93"/>
      <c r="G125" s="87"/>
    </row>
    <row r="126" spans="1:7" s="6" customFormat="1" ht="15" customHeight="1">
      <c r="A126" s="463"/>
      <c r="B126" s="87"/>
      <c r="C126" s="93"/>
      <c r="D126" s="93"/>
      <c r="E126" s="87"/>
      <c r="F126" s="93"/>
      <c r="G126" s="87"/>
    </row>
    <row r="127" spans="1:7" s="6" customFormat="1" ht="15" customHeight="1">
      <c r="A127" s="463"/>
      <c r="B127" s="87"/>
      <c r="C127" s="93"/>
      <c r="D127" s="93"/>
      <c r="E127" s="87"/>
      <c r="F127" s="93"/>
      <c r="G127" s="87"/>
    </row>
    <row r="128" spans="1:7" s="6" customFormat="1" ht="15" customHeight="1">
      <c r="A128" s="463"/>
      <c r="B128" s="87"/>
      <c r="C128" s="93"/>
      <c r="D128" s="93"/>
      <c r="E128" s="87"/>
      <c r="F128" s="93"/>
      <c r="G128" s="87"/>
    </row>
    <row r="129" spans="1:7" s="6" customFormat="1" ht="15" customHeight="1">
      <c r="A129" s="463"/>
      <c r="B129" s="87"/>
      <c r="C129" s="93"/>
      <c r="D129" s="93"/>
      <c r="E129" s="87"/>
      <c r="F129" s="93"/>
      <c r="G129" s="87"/>
    </row>
    <row r="130" spans="1:7" s="6" customFormat="1" ht="15" customHeight="1">
      <c r="A130" s="463"/>
      <c r="B130" s="87"/>
      <c r="C130" s="93"/>
      <c r="D130" s="93"/>
      <c r="E130" s="87"/>
      <c r="F130" s="93"/>
      <c r="G130" s="87"/>
    </row>
    <row r="131" spans="1:7" s="6" customFormat="1" ht="15" customHeight="1">
      <c r="A131" s="463"/>
      <c r="B131" s="87"/>
      <c r="C131" s="93"/>
      <c r="D131" s="93"/>
      <c r="E131" s="87"/>
      <c r="F131" s="93"/>
      <c r="G131" s="87"/>
    </row>
    <row r="132" spans="1:7" s="6" customFormat="1" ht="15" customHeight="1">
      <c r="A132" s="463"/>
      <c r="B132" s="87"/>
      <c r="C132" s="93"/>
      <c r="D132" s="93"/>
      <c r="E132" s="87"/>
      <c r="F132" s="93"/>
      <c r="G132" s="87"/>
    </row>
    <row r="133" spans="1:7" s="6" customFormat="1" ht="15" customHeight="1">
      <c r="A133" s="463"/>
      <c r="B133" s="87"/>
      <c r="C133" s="93"/>
      <c r="D133" s="93"/>
      <c r="E133" s="87"/>
      <c r="F133" s="93"/>
      <c r="G133" s="87"/>
    </row>
    <row r="134" spans="1:7" s="6" customFormat="1" ht="15" customHeight="1">
      <c r="A134" s="463"/>
      <c r="B134" s="87"/>
      <c r="C134" s="93"/>
      <c r="D134" s="93"/>
      <c r="E134" s="87"/>
      <c r="F134" s="93"/>
      <c r="G134" s="87"/>
    </row>
    <row r="135" spans="1:7" s="6" customFormat="1" ht="15" customHeight="1">
      <c r="A135" s="463"/>
      <c r="B135" s="87"/>
      <c r="C135" s="93"/>
      <c r="D135" s="93"/>
      <c r="E135" s="87"/>
      <c r="F135" s="93"/>
      <c r="G135" s="87"/>
    </row>
    <row r="136" spans="1:7" s="6" customFormat="1" ht="15" customHeight="1">
      <c r="A136" s="463"/>
      <c r="B136" s="87"/>
      <c r="C136" s="93"/>
      <c r="D136" s="93"/>
      <c r="E136" s="87"/>
      <c r="F136" s="93"/>
      <c r="G136" s="87"/>
    </row>
    <row r="137" spans="1:7" s="6" customFormat="1" ht="15" customHeight="1">
      <c r="A137" s="463"/>
      <c r="B137" s="87"/>
      <c r="C137" s="93"/>
      <c r="D137" s="93"/>
      <c r="E137" s="87"/>
      <c r="F137" s="93"/>
      <c r="G137" s="87"/>
    </row>
    <row r="138" spans="1:7" s="6" customFormat="1" ht="15" customHeight="1">
      <c r="A138" s="463"/>
      <c r="B138" s="87"/>
      <c r="C138" s="93"/>
      <c r="D138" s="93"/>
      <c r="E138" s="87"/>
      <c r="F138" s="93"/>
      <c r="G138" s="87"/>
    </row>
    <row r="139" spans="1:7" s="6" customFormat="1" ht="15" customHeight="1">
      <c r="A139" s="463"/>
      <c r="B139" s="87"/>
      <c r="C139" s="93"/>
      <c r="D139" s="93"/>
      <c r="E139" s="87"/>
      <c r="F139" s="93"/>
      <c r="G139" s="87"/>
    </row>
    <row r="140" spans="1:7" s="6" customFormat="1" ht="15" customHeight="1">
      <c r="A140" s="463"/>
      <c r="B140" s="87"/>
      <c r="C140" s="93"/>
      <c r="D140" s="93"/>
      <c r="E140" s="87"/>
      <c r="F140" s="93"/>
      <c r="G140" s="87"/>
    </row>
    <row r="141" spans="1:7" s="6" customFormat="1" ht="15" customHeight="1">
      <c r="A141" s="463"/>
      <c r="B141" s="87"/>
      <c r="C141" s="93"/>
      <c r="D141" s="93"/>
      <c r="E141" s="87"/>
      <c r="F141" s="93"/>
      <c r="G141" s="87"/>
    </row>
    <row r="142" spans="1:7" s="6" customFormat="1" ht="15" customHeight="1">
      <c r="A142" s="463"/>
      <c r="B142" s="87"/>
      <c r="C142" s="93"/>
      <c r="D142" s="93"/>
      <c r="E142" s="87"/>
      <c r="F142" s="93"/>
      <c r="G142" s="87"/>
    </row>
    <row r="143" spans="1:7" s="6" customFormat="1" ht="15" customHeight="1">
      <c r="A143" s="463"/>
      <c r="B143" s="87"/>
      <c r="C143" s="93"/>
      <c r="D143" s="93"/>
      <c r="E143" s="87"/>
      <c r="F143" s="93"/>
      <c r="G143" s="87"/>
    </row>
    <row r="144" spans="1:7" s="6" customFormat="1" ht="15" customHeight="1">
      <c r="A144" s="463"/>
      <c r="B144" s="87"/>
      <c r="C144" s="93"/>
      <c r="D144" s="93"/>
      <c r="E144" s="87"/>
      <c r="F144" s="93"/>
      <c r="G144" s="87"/>
    </row>
    <row r="145" spans="1:7" s="6" customFormat="1" ht="15" customHeight="1">
      <c r="A145" s="463"/>
      <c r="B145" s="87"/>
      <c r="C145" s="93"/>
      <c r="D145" s="93"/>
      <c r="E145" s="87"/>
      <c r="F145" s="93"/>
      <c r="G145" s="87"/>
    </row>
    <row r="146" spans="1:7" s="6" customFormat="1" ht="15" customHeight="1">
      <c r="A146" s="463"/>
      <c r="B146" s="87"/>
      <c r="C146" s="93"/>
      <c r="D146" s="93"/>
      <c r="E146" s="87"/>
      <c r="F146" s="93"/>
      <c r="G146" s="87"/>
    </row>
    <row r="147" spans="1:7" s="6" customFormat="1" ht="15" customHeight="1">
      <c r="A147" s="463"/>
      <c r="B147" s="87"/>
      <c r="C147" s="93"/>
      <c r="D147" s="93"/>
      <c r="E147" s="87"/>
      <c r="F147" s="93"/>
      <c r="G147" s="87"/>
    </row>
    <row r="148" spans="1:7" s="6" customFormat="1" ht="15" customHeight="1">
      <c r="A148" s="463"/>
      <c r="B148" s="87"/>
      <c r="C148" s="93"/>
      <c r="D148" s="93"/>
      <c r="E148" s="87"/>
      <c r="F148" s="93"/>
      <c r="G148" s="87"/>
    </row>
    <row r="149" spans="1:7" s="6" customFormat="1" ht="15" customHeight="1">
      <c r="A149" s="463"/>
      <c r="B149" s="87"/>
      <c r="C149" s="93"/>
      <c r="D149" s="93"/>
      <c r="E149" s="87"/>
      <c r="F149" s="93"/>
      <c r="G149" s="87"/>
    </row>
    <row r="150" spans="1:7" s="6" customFormat="1" ht="15" customHeight="1">
      <c r="A150" s="463"/>
      <c r="B150" s="87"/>
      <c r="C150" s="93"/>
      <c r="D150" s="93"/>
      <c r="E150" s="87"/>
      <c r="F150" s="93"/>
      <c r="G150" s="87"/>
    </row>
    <row r="151" spans="1:7" s="6" customFormat="1" ht="15" customHeight="1">
      <c r="A151" s="463"/>
      <c r="B151" s="87"/>
      <c r="C151" s="93"/>
      <c r="D151" s="93"/>
      <c r="E151" s="87"/>
      <c r="F151" s="93"/>
      <c r="G151" s="87"/>
    </row>
    <row r="152" spans="1:7" s="6" customFormat="1" ht="15" customHeight="1">
      <c r="A152" s="463"/>
      <c r="B152" s="87"/>
      <c r="C152" s="93"/>
      <c r="D152" s="93"/>
      <c r="E152" s="87"/>
      <c r="F152" s="93"/>
      <c r="G152" s="87"/>
    </row>
    <row r="153" spans="1:7" s="6" customFormat="1" ht="15" customHeight="1">
      <c r="A153" s="463"/>
      <c r="B153" s="87"/>
      <c r="C153" s="93"/>
      <c r="D153" s="93"/>
      <c r="E153" s="87"/>
      <c r="F153" s="93"/>
      <c r="G153" s="87"/>
    </row>
    <row r="154" spans="1:7" s="6" customFormat="1" ht="15" customHeight="1">
      <c r="A154" s="463"/>
      <c r="B154" s="87"/>
      <c r="C154" s="93"/>
      <c r="D154" s="93"/>
      <c r="E154" s="87"/>
      <c r="F154" s="93"/>
      <c r="G154" s="87"/>
    </row>
    <row r="155" spans="1:7" s="6" customFormat="1" ht="15" customHeight="1">
      <c r="A155" s="463"/>
      <c r="B155" s="87"/>
      <c r="C155" s="93"/>
      <c r="D155" s="93"/>
      <c r="E155" s="87"/>
      <c r="F155" s="93"/>
      <c r="G155" s="87"/>
    </row>
    <row r="156" spans="1:7" s="6" customFormat="1" ht="15" customHeight="1">
      <c r="A156" s="463"/>
      <c r="B156" s="87"/>
      <c r="C156" s="93"/>
      <c r="D156" s="93"/>
      <c r="E156" s="87"/>
      <c r="F156" s="93"/>
      <c r="G156" s="87"/>
    </row>
    <row r="157" spans="1:7" s="6" customFormat="1" ht="15" customHeight="1">
      <c r="A157" s="463"/>
      <c r="B157" s="87"/>
      <c r="C157" s="93"/>
      <c r="D157" s="93"/>
      <c r="E157" s="87"/>
      <c r="F157" s="93"/>
      <c r="G157" s="87"/>
    </row>
    <row r="158" spans="1:7" s="6" customFormat="1" ht="15" customHeight="1">
      <c r="A158" s="463"/>
      <c r="B158" s="87"/>
      <c r="C158" s="93"/>
      <c r="D158" s="93"/>
      <c r="E158" s="87"/>
      <c r="F158" s="93"/>
      <c r="G158" s="87"/>
    </row>
    <row r="159" spans="1:7" s="6" customFormat="1" ht="15" customHeight="1">
      <c r="A159" s="463"/>
      <c r="B159" s="87"/>
      <c r="C159" s="93"/>
      <c r="D159" s="93"/>
      <c r="E159" s="87"/>
      <c r="F159" s="93"/>
      <c r="G159" s="87"/>
    </row>
    <row r="160" spans="1:7" s="6" customFormat="1" ht="15" customHeight="1">
      <c r="A160" s="463"/>
      <c r="B160" s="87"/>
      <c r="C160" s="93"/>
      <c r="D160" s="93"/>
      <c r="E160" s="87"/>
      <c r="F160" s="93"/>
      <c r="G160" s="87"/>
    </row>
    <row r="161" spans="1:7" s="6" customFormat="1" ht="15" customHeight="1">
      <c r="A161" s="463"/>
      <c r="B161" s="87"/>
      <c r="C161" s="93"/>
      <c r="D161" s="93"/>
      <c r="E161" s="87"/>
      <c r="F161" s="93"/>
      <c r="G161" s="87"/>
    </row>
    <row r="162" spans="1:7" s="6" customFormat="1" ht="15" customHeight="1">
      <c r="A162" s="463"/>
      <c r="B162" s="87"/>
      <c r="C162" s="93"/>
      <c r="D162" s="93"/>
      <c r="E162" s="87"/>
      <c r="F162" s="93"/>
      <c r="G162" s="87"/>
    </row>
    <row r="163" spans="1:7" s="6" customFormat="1" ht="15" customHeight="1">
      <c r="A163" s="463"/>
      <c r="B163" s="87"/>
      <c r="C163" s="93"/>
      <c r="D163" s="93"/>
      <c r="E163" s="87"/>
      <c r="F163" s="93"/>
      <c r="G163" s="87"/>
    </row>
    <row r="164" spans="1:7" s="6" customFormat="1" ht="15" customHeight="1">
      <c r="A164" s="463"/>
      <c r="B164" s="87"/>
      <c r="C164" s="93"/>
      <c r="D164" s="93"/>
      <c r="E164" s="87"/>
      <c r="F164" s="93"/>
      <c r="G164" s="87"/>
    </row>
    <row r="165" spans="1:7" s="6" customFormat="1" ht="15" customHeight="1">
      <c r="A165" s="463"/>
      <c r="B165" s="87"/>
      <c r="C165" s="93"/>
      <c r="D165" s="93"/>
      <c r="E165" s="87"/>
      <c r="F165" s="93"/>
      <c r="G165" s="87"/>
    </row>
    <row r="166" spans="1:7" s="6" customFormat="1" ht="15" customHeight="1">
      <c r="A166" s="463"/>
      <c r="B166" s="87"/>
      <c r="C166" s="93"/>
      <c r="D166" s="93"/>
      <c r="E166" s="87"/>
      <c r="F166" s="93"/>
      <c r="G166" s="87"/>
    </row>
    <row r="167" spans="1:7" s="6" customFormat="1" ht="15" customHeight="1">
      <c r="A167" s="463"/>
      <c r="B167" s="87"/>
      <c r="C167" s="93"/>
      <c r="D167" s="93"/>
      <c r="E167" s="87"/>
      <c r="F167" s="93"/>
      <c r="G167" s="87"/>
    </row>
    <row r="168" spans="1:7" s="6" customFormat="1" ht="15" customHeight="1">
      <c r="A168" s="463"/>
      <c r="B168" s="87"/>
      <c r="C168" s="93"/>
      <c r="D168" s="93"/>
      <c r="E168" s="87"/>
      <c r="F168" s="93"/>
      <c r="G168" s="87"/>
    </row>
    <row r="169" spans="1:7" s="6" customFormat="1" ht="15" customHeight="1">
      <c r="A169" s="463"/>
      <c r="B169" s="87"/>
      <c r="C169" s="93"/>
      <c r="D169" s="93"/>
      <c r="E169" s="87"/>
      <c r="F169" s="93"/>
      <c r="G169" s="87"/>
    </row>
    <row r="170" spans="1:7" s="6" customFormat="1" ht="15" customHeight="1">
      <c r="A170" s="463"/>
      <c r="B170" s="87"/>
      <c r="C170" s="93"/>
      <c r="D170" s="93"/>
      <c r="E170" s="87"/>
      <c r="F170" s="93"/>
      <c r="G170" s="87"/>
    </row>
    <row r="171" spans="1:7" s="6" customFormat="1" ht="15" customHeight="1">
      <c r="A171" s="463"/>
      <c r="B171" s="87"/>
      <c r="C171" s="93"/>
      <c r="D171" s="93"/>
      <c r="E171" s="87"/>
      <c r="F171" s="93"/>
      <c r="G171" s="87"/>
    </row>
    <row r="172" spans="1:7" s="6" customFormat="1" ht="15" customHeight="1">
      <c r="A172" s="463"/>
      <c r="B172" s="87"/>
      <c r="C172" s="93"/>
      <c r="D172" s="93"/>
      <c r="E172" s="87"/>
      <c r="F172" s="93"/>
      <c r="G172" s="87"/>
    </row>
    <row r="173" spans="1:7" s="6" customFormat="1" ht="15" customHeight="1">
      <c r="A173" s="463"/>
      <c r="B173" s="87"/>
      <c r="C173" s="93"/>
      <c r="D173" s="93"/>
      <c r="E173" s="87"/>
      <c r="F173" s="93"/>
      <c r="G173" s="87"/>
    </row>
    <row r="174" spans="1:7" s="6" customFormat="1" ht="15" customHeight="1">
      <c r="A174" s="463"/>
      <c r="B174" s="87"/>
      <c r="C174" s="93"/>
      <c r="D174" s="93"/>
      <c r="E174" s="87"/>
      <c r="F174" s="93"/>
      <c r="G174" s="87"/>
    </row>
    <row r="175" spans="1:7" s="6" customFormat="1" ht="15" customHeight="1">
      <c r="A175" s="463"/>
      <c r="B175" s="87"/>
      <c r="C175" s="93"/>
      <c r="D175" s="93"/>
      <c r="E175" s="87"/>
      <c r="F175" s="93"/>
      <c r="G175" s="87"/>
    </row>
    <row r="176" spans="1:7" s="6" customFormat="1" ht="15" customHeight="1">
      <c r="A176" s="463"/>
      <c r="B176" s="87"/>
      <c r="C176" s="93"/>
      <c r="D176" s="93"/>
      <c r="E176" s="87"/>
      <c r="F176" s="93"/>
      <c r="G176" s="87"/>
    </row>
    <row r="177" spans="1:7" s="6" customFormat="1" ht="15" customHeight="1">
      <c r="A177" s="463"/>
      <c r="B177" s="87"/>
      <c r="C177" s="93"/>
      <c r="D177" s="93"/>
      <c r="E177" s="87"/>
      <c r="F177" s="93"/>
      <c r="G177" s="87"/>
    </row>
    <row r="178" spans="1:7" s="6" customFormat="1" ht="15" customHeight="1">
      <c r="A178" s="463"/>
      <c r="B178" s="87"/>
      <c r="C178" s="93"/>
      <c r="D178" s="93"/>
      <c r="E178" s="87"/>
      <c r="F178" s="93"/>
      <c r="G178" s="87"/>
    </row>
    <row r="179" spans="1:7" s="6" customFormat="1" ht="15" customHeight="1">
      <c r="A179" s="463"/>
      <c r="B179" s="87"/>
      <c r="C179" s="93"/>
      <c r="D179" s="93"/>
      <c r="E179" s="87"/>
      <c r="F179" s="93"/>
      <c r="G179" s="87"/>
    </row>
    <row r="180" spans="1:7" s="6" customFormat="1" ht="15" customHeight="1">
      <c r="A180" s="463"/>
      <c r="B180" s="87"/>
      <c r="C180" s="93"/>
      <c r="D180" s="93"/>
      <c r="E180" s="87"/>
      <c r="F180" s="93"/>
      <c r="G180" s="87"/>
    </row>
    <row r="181" spans="1:7" s="6" customFormat="1" ht="15" customHeight="1">
      <c r="A181" s="463"/>
      <c r="B181" s="87"/>
      <c r="C181" s="93"/>
      <c r="D181" s="93"/>
      <c r="E181" s="87"/>
      <c r="F181" s="93"/>
      <c r="G181" s="87"/>
    </row>
    <row r="182" spans="1:7" s="6" customFormat="1" ht="15" customHeight="1">
      <c r="A182" s="463"/>
      <c r="B182" s="87"/>
      <c r="C182" s="93"/>
      <c r="D182" s="93"/>
      <c r="E182" s="87"/>
      <c r="F182" s="93"/>
      <c r="G182" s="87"/>
    </row>
    <row r="183" spans="1:7" s="6" customFormat="1" ht="15" customHeight="1">
      <c r="A183" s="463"/>
      <c r="B183" s="87"/>
      <c r="C183" s="93"/>
      <c r="D183" s="93"/>
      <c r="E183" s="87"/>
      <c r="F183" s="93"/>
      <c r="G183" s="87"/>
    </row>
    <row r="184" spans="1:7" s="6" customFormat="1" ht="15" customHeight="1">
      <c r="A184" s="463"/>
      <c r="B184" s="87"/>
      <c r="C184" s="93"/>
      <c r="D184" s="93"/>
      <c r="E184" s="87"/>
      <c r="F184" s="93"/>
      <c r="G184" s="87"/>
    </row>
    <row r="185" spans="1:7" s="6" customFormat="1" ht="15" customHeight="1">
      <c r="A185" s="463"/>
      <c r="B185" s="87"/>
      <c r="C185" s="93"/>
      <c r="D185" s="93"/>
      <c r="E185" s="87"/>
      <c r="F185" s="93"/>
      <c r="G185" s="87"/>
    </row>
    <row r="186" spans="1:7" s="6" customFormat="1" ht="15" customHeight="1">
      <c r="A186" s="463"/>
      <c r="B186" s="87"/>
      <c r="C186" s="93"/>
      <c r="D186" s="93"/>
      <c r="E186" s="87"/>
      <c r="F186" s="93"/>
      <c r="G186" s="87"/>
    </row>
    <row r="187" spans="1:7" s="6" customFormat="1" ht="15" customHeight="1">
      <c r="A187" s="463"/>
      <c r="B187" s="87"/>
      <c r="C187" s="93"/>
      <c r="D187" s="93"/>
      <c r="E187" s="87"/>
      <c r="F187" s="93"/>
      <c r="G187" s="87"/>
    </row>
    <row r="188" spans="1:7" s="6" customFormat="1" ht="15" customHeight="1">
      <c r="A188" s="463"/>
      <c r="B188" s="87"/>
      <c r="C188" s="93"/>
      <c r="D188" s="93"/>
      <c r="E188" s="87"/>
      <c r="F188" s="93"/>
      <c r="G188" s="87"/>
    </row>
    <row r="189" spans="1:7" s="6" customFormat="1" ht="15" customHeight="1">
      <c r="A189" s="463"/>
      <c r="B189" s="87"/>
      <c r="C189" s="93"/>
      <c r="D189" s="93"/>
      <c r="E189" s="87"/>
      <c r="F189" s="93"/>
      <c r="G189" s="87"/>
    </row>
    <row r="190" spans="1:7" s="6" customFormat="1" ht="15" customHeight="1">
      <c r="A190" s="463"/>
      <c r="B190" s="87"/>
      <c r="C190" s="93"/>
      <c r="D190" s="93"/>
      <c r="E190" s="87"/>
      <c r="F190" s="93"/>
      <c r="G190" s="87"/>
    </row>
    <row r="191" spans="1:7" s="6" customFormat="1" ht="15" customHeight="1">
      <c r="A191" s="463"/>
      <c r="B191" s="87"/>
      <c r="C191" s="93"/>
      <c r="D191" s="93"/>
      <c r="E191" s="87"/>
      <c r="F191" s="93"/>
      <c r="G191" s="87"/>
    </row>
    <row r="192" spans="1:7" s="6" customFormat="1" ht="15" customHeight="1">
      <c r="A192" s="463"/>
      <c r="B192" s="87"/>
      <c r="C192" s="93"/>
      <c r="D192" s="93"/>
      <c r="E192" s="87"/>
      <c r="F192" s="93"/>
      <c r="G192" s="87"/>
    </row>
    <row r="193" spans="1:7" s="6" customFormat="1" ht="15" customHeight="1">
      <c r="A193" s="463"/>
      <c r="B193" s="87"/>
      <c r="C193" s="93"/>
      <c r="D193" s="93"/>
      <c r="E193" s="87"/>
      <c r="F193" s="93"/>
      <c r="G193" s="87"/>
    </row>
    <row r="194" spans="1:7" s="6" customFormat="1" ht="15" customHeight="1">
      <c r="A194" s="463"/>
      <c r="B194" s="87"/>
      <c r="C194" s="93"/>
      <c r="D194" s="93"/>
      <c r="E194" s="87"/>
      <c r="F194" s="93"/>
      <c r="G194" s="87"/>
    </row>
    <row r="195" spans="1:7" s="6" customFormat="1" ht="15" customHeight="1">
      <c r="A195" s="463"/>
      <c r="B195" s="87"/>
      <c r="C195" s="93"/>
      <c r="D195" s="93"/>
      <c r="E195" s="87"/>
      <c r="F195" s="93"/>
      <c r="G195" s="87"/>
    </row>
    <row r="196" spans="1:7" s="6" customFormat="1" ht="15" customHeight="1">
      <c r="A196" s="463"/>
      <c r="B196" s="87"/>
      <c r="C196" s="93"/>
      <c r="D196" s="93"/>
      <c r="E196" s="87"/>
      <c r="F196" s="93"/>
      <c r="G196" s="87"/>
    </row>
    <row r="197" spans="1:7" s="6" customFormat="1" ht="15" customHeight="1">
      <c r="A197" s="463"/>
      <c r="B197" s="87"/>
      <c r="C197" s="93"/>
      <c r="D197" s="93"/>
      <c r="E197" s="87"/>
      <c r="F197" s="93"/>
      <c r="G197" s="87"/>
    </row>
    <row r="198" spans="1:7" s="6" customFormat="1" ht="15" customHeight="1">
      <c r="A198" s="463"/>
      <c r="B198" s="87"/>
      <c r="C198" s="93"/>
      <c r="D198" s="93"/>
      <c r="E198" s="87"/>
      <c r="F198" s="93"/>
      <c r="G198" s="87"/>
    </row>
    <row r="199" spans="1:7" s="6" customFormat="1" ht="15" customHeight="1">
      <c r="A199" s="463"/>
      <c r="B199" s="87"/>
      <c r="C199" s="93"/>
      <c r="D199" s="93"/>
      <c r="E199" s="87"/>
      <c r="F199" s="93"/>
      <c r="G199" s="87"/>
    </row>
    <row r="200" spans="1:7" s="6" customFormat="1" ht="15" customHeight="1">
      <c r="A200" s="463"/>
      <c r="B200" s="87"/>
      <c r="C200" s="93"/>
      <c r="D200" s="93"/>
      <c r="E200" s="87"/>
      <c r="F200" s="93"/>
      <c r="G200" s="87"/>
    </row>
    <row r="201" spans="1:7" s="6" customFormat="1" ht="15" customHeight="1">
      <c r="A201" s="463"/>
      <c r="B201" s="87"/>
      <c r="C201" s="93"/>
      <c r="D201" s="93"/>
      <c r="E201" s="87"/>
      <c r="F201" s="93"/>
      <c r="G201" s="87"/>
    </row>
    <row r="202" spans="1:7" s="6" customFormat="1" ht="15" customHeight="1">
      <c r="A202" s="463"/>
      <c r="B202" s="87"/>
      <c r="C202" s="93"/>
      <c r="D202" s="93"/>
      <c r="E202" s="87"/>
      <c r="F202" s="93"/>
      <c r="G202" s="87"/>
    </row>
    <row r="203" spans="1:7" s="6" customFormat="1" ht="15" customHeight="1">
      <c r="A203" s="463"/>
      <c r="B203" s="87"/>
      <c r="C203" s="93"/>
      <c r="D203" s="93"/>
      <c r="E203" s="87"/>
      <c r="F203" s="93"/>
      <c r="G203" s="87"/>
    </row>
    <row r="204" spans="1:7" s="6" customFormat="1" ht="15" customHeight="1">
      <c r="A204" s="463"/>
      <c r="B204" s="87"/>
      <c r="C204" s="93"/>
      <c r="D204" s="93"/>
      <c r="E204" s="87"/>
      <c r="F204" s="93"/>
      <c r="G204" s="87"/>
    </row>
    <row r="205" spans="1:7" s="6" customFormat="1" ht="15" customHeight="1">
      <c r="A205" s="463"/>
      <c r="B205" s="87"/>
      <c r="C205" s="93"/>
      <c r="D205" s="93"/>
      <c r="E205" s="87"/>
      <c r="F205" s="93"/>
      <c r="G205" s="87"/>
    </row>
    <row r="206" spans="1:7" s="6" customFormat="1" ht="15" customHeight="1">
      <c r="A206" s="463"/>
      <c r="B206" s="87"/>
      <c r="C206" s="93"/>
      <c r="D206" s="93"/>
      <c r="E206" s="87"/>
      <c r="F206" s="93"/>
      <c r="G206" s="87"/>
    </row>
    <row r="207" spans="1:7" s="6" customFormat="1" ht="15" customHeight="1">
      <c r="A207" s="463"/>
      <c r="B207" s="87"/>
      <c r="C207" s="93"/>
      <c r="D207" s="93"/>
      <c r="E207" s="87"/>
      <c r="F207" s="93"/>
      <c r="G207" s="87"/>
    </row>
    <row r="208" spans="1:7" s="6" customFormat="1" ht="15" customHeight="1">
      <c r="A208" s="463"/>
      <c r="B208" s="87"/>
      <c r="C208" s="93"/>
      <c r="D208" s="93"/>
      <c r="E208" s="87"/>
      <c r="F208" s="93"/>
      <c r="G208" s="87"/>
    </row>
    <row r="209" spans="1:7" s="6" customFormat="1" ht="15" customHeight="1">
      <c r="A209" s="463"/>
      <c r="B209" s="87"/>
      <c r="C209" s="93"/>
      <c r="D209" s="93"/>
      <c r="E209" s="87"/>
      <c r="F209" s="93"/>
      <c r="G209" s="87"/>
    </row>
    <row r="210" spans="1:7" s="6" customFormat="1" ht="15" customHeight="1">
      <c r="A210" s="463"/>
      <c r="B210" s="87"/>
      <c r="C210" s="93"/>
      <c r="D210" s="93"/>
      <c r="E210" s="87"/>
      <c r="F210" s="93"/>
      <c r="G210" s="87"/>
    </row>
    <row r="211" spans="1:7" s="6" customFormat="1" ht="15" customHeight="1">
      <c r="A211" s="463"/>
      <c r="B211" s="87"/>
      <c r="C211" s="93"/>
      <c r="D211" s="93"/>
      <c r="E211" s="87"/>
      <c r="F211" s="93"/>
      <c r="G211" s="87"/>
    </row>
    <row r="212" spans="1:7" s="6" customFormat="1" ht="15" customHeight="1">
      <c r="A212" s="463"/>
      <c r="B212" s="87"/>
      <c r="C212" s="93"/>
      <c r="D212" s="93"/>
      <c r="E212" s="87"/>
      <c r="F212" s="93"/>
      <c r="G212" s="87"/>
    </row>
    <row r="213" spans="1:7" s="6" customFormat="1" ht="15" customHeight="1">
      <c r="A213" s="463"/>
      <c r="B213" s="87"/>
      <c r="C213" s="93"/>
      <c r="D213" s="93"/>
      <c r="E213" s="87"/>
      <c r="F213" s="93"/>
      <c r="G213" s="87"/>
    </row>
    <row r="214" spans="1:7" s="6" customFormat="1" ht="15" customHeight="1">
      <c r="A214" s="463"/>
      <c r="B214" s="87"/>
      <c r="C214" s="93"/>
      <c r="D214" s="93"/>
      <c r="E214" s="87"/>
      <c r="F214" s="93"/>
      <c r="G214" s="87"/>
    </row>
    <row r="215" spans="1:7" s="6" customFormat="1" ht="15" customHeight="1">
      <c r="A215" s="463"/>
      <c r="B215" s="87"/>
      <c r="C215" s="93"/>
      <c r="D215" s="93"/>
      <c r="E215" s="87"/>
      <c r="F215" s="93"/>
      <c r="G215" s="87"/>
    </row>
    <row r="216" spans="1:7" s="6" customFormat="1" ht="15" customHeight="1">
      <c r="A216" s="463"/>
      <c r="B216" s="87"/>
      <c r="C216" s="93"/>
      <c r="D216" s="93"/>
      <c r="E216" s="87"/>
      <c r="F216" s="93"/>
      <c r="G216" s="87"/>
    </row>
    <row r="217" spans="1:7" s="6" customFormat="1" ht="15" customHeight="1">
      <c r="A217" s="463"/>
      <c r="B217" s="87"/>
      <c r="C217" s="93"/>
      <c r="D217" s="93"/>
      <c r="E217" s="87"/>
      <c r="F217" s="93"/>
      <c r="G217" s="87"/>
    </row>
    <row r="218" spans="1:7" s="6" customFormat="1" ht="15" customHeight="1">
      <c r="A218" s="463"/>
      <c r="B218" s="87"/>
      <c r="C218" s="93"/>
      <c r="D218" s="93"/>
      <c r="E218" s="87"/>
      <c r="F218" s="93"/>
      <c r="G218" s="87"/>
    </row>
    <row r="219" spans="1:7" s="6" customFormat="1" ht="15" customHeight="1">
      <c r="A219" s="463"/>
      <c r="B219" s="87"/>
      <c r="C219" s="93"/>
      <c r="D219" s="93"/>
      <c r="E219" s="87"/>
      <c r="F219" s="93"/>
      <c r="G219" s="87"/>
    </row>
    <row r="220" spans="1:7" s="6" customFormat="1" ht="15" customHeight="1">
      <c r="A220" s="463"/>
      <c r="B220" s="87"/>
      <c r="C220" s="93"/>
      <c r="D220" s="93"/>
      <c r="E220" s="87"/>
      <c r="F220" s="93"/>
      <c r="G220" s="87"/>
    </row>
    <row r="221" spans="1:7" s="6" customFormat="1" ht="15" customHeight="1">
      <c r="A221" s="463"/>
      <c r="B221" s="87"/>
      <c r="C221" s="93"/>
      <c r="D221" s="93"/>
      <c r="E221" s="87"/>
      <c r="F221" s="93"/>
      <c r="G221" s="87"/>
    </row>
    <row r="222" spans="1:7" s="6" customFormat="1" ht="15" customHeight="1">
      <c r="A222" s="463"/>
      <c r="B222" s="87"/>
      <c r="C222" s="93"/>
      <c r="D222" s="93"/>
      <c r="E222" s="87"/>
      <c r="F222" s="93"/>
      <c r="G222" s="87"/>
    </row>
    <row r="223" spans="1:7" s="6" customFormat="1" ht="15" customHeight="1">
      <c r="A223" s="463"/>
      <c r="B223" s="87"/>
      <c r="C223" s="93"/>
      <c r="D223" s="93"/>
      <c r="E223" s="87"/>
      <c r="F223" s="93"/>
      <c r="G223" s="87"/>
    </row>
    <row r="224" spans="1:7" s="6" customFormat="1" ht="15" customHeight="1">
      <c r="A224" s="463"/>
      <c r="B224" s="87"/>
      <c r="C224" s="93"/>
      <c r="D224" s="93"/>
      <c r="E224" s="87"/>
      <c r="F224" s="93"/>
      <c r="G224" s="87"/>
    </row>
    <row r="225" spans="1:7" s="6" customFormat="1" ht="15" customHeight="1">
      <c r="A225" s="463"/>
      <c r="B225" s="87"/>
      <c r="C225" s="93"/>
      <c r="D225" s="93"/>
      <c r="E225" s="87"/>
      <c r="F225" s="93"/>
      <c r="G225" s="87"/>
    </row>
    <row r="226" spans="1:7" s="6" customFormat="1" ht="15" customHeight="1">
      <c r="A226" s="463"/>
      <c r="B226" s="87"/>
      <c r="C226" s="93"/>
      <c r="D226" s="93"/>
      <c r="E226" s="87"/>
      <c r="F226" s="93"/>
      <c r="G226" s="87"/>
    </row>
    <row r="227" spans="1:7" s="6" customFormat="1" ht="15" customHeight="1">
      <c r="A227" s="463"/>
      <c r="B227" s="87"/>
      <c r="C227" s="93"/>
      <c r="D227" s="93"/>
      <c r="E227" s="87"/>
      <c r="F227" s="93"/>
      <c r="G227" s="87"/>
    </row>
    <row r="228" spans="1:7" s="6" customFormat="1" ht="15" customHeight="1">
      <c r="A228" s="463"/>
      <c r="B228" s="87"/>
      <c r="C228" s="93"/>
      <c r="D228" s="93"/>
      <c r="E228" s="87"/>
      <c r="F228" s="93"/>
      <c r="G228" s="87"/>
    </row>
    <row r="229" spans="1:7" s="6" customFormat="1" ht="15" customHeight="1">
      <c r="A229" s="463"/>
      <c r="B229" s="87"/>
      <c r="C229" s="93"/>
      <c r="D229" s="93"/>
      <c r="E229" s="87"/>
      <c r="F229" s="93"/>
      <c r="G229" s="87"/>
    </row>
    <row r="230" spans="1:7" s="6" customFormat="1" ht="15" customHeight="1">
      <c r="A230" s="463"/>
      <c r="B230" s="87"/>
      <c r="C230" s="93"/>
      <c r="D230" s="93"/>
      <c r="E230" s="87"/>
      <c r="F230" s="93"/>
      <c r="G230" s="87"/>
    </row>
    <row r="231" spans="1:7" s="6" customFormat="1" ht="15" customHeight="1">
      <c r="A231" s="463"/>
      <c r="B231" s="87"/>
      <c r="C231" s="93"/>
      <c r="D231" s="93"/>
      <c r="E231" s="87"/>
      <c r="F231" s="93"/>
      <c r="G231" s="87"/>
    </row>
    <row r="232" spans="1:7" s="6" customFormat="1" ht="15" customHeight="1">
      <c r="A232" s="463"/>
      <c r="B232" s="87"/>
      <c r="C232" s="93"/>
      <c r="D232" s="93"/>
      <c r="E232" s="87"/>
      <c r="F232" s="93"/>
      <c r="G232" s="87"/>
    </row>
    <row r="233" spans="1:7" s="6" customFormat="1" ht="15" customHeight="1">
      <c r="A233" s="463"/>
      <c r="B233" s="87"/>
      <c r="C233" s="93"/>
      <c r="D233" s="93"/>
      <c r="E233" s="87"/>
      <c r="F233" s="93"/>
      <c r="G233" s="87"/>
    </row>
    <row r="234" spans="1:7" s="6" customFormat="1" ht="15" customHeight="1">
      <c r="A234" s="463"/>
      <c r="B234" s="87"/>
      <c r="C234" s="93"/>
      <c r="D234" s="93"/>
      <c r="E234" s="87"/>
      <c r="F234" s="93"/>
      <c r="G234" s="87"/>
    </row>
    <row r="235" spans="1:7" s="6" customFormat="1" ht="15" customHeight="1">
      <c r="A235" s="463"/>
      <c r="B235" s="87"/>
      <c r="C235" s="93"/>
      <c r="D235" s="93"/>
      <c r="E235" s="87"/>
      <c r="F235" s="93"/>
      <c r="G235" s="87"/>
    </row>
    <row r="236" spans="1:7" s="6" customFormat="1" ht="15" customHeight="1">
      <c r="A236" s="463"/>
      <c r="B236" s="87"/>
      <c r="C236" s="93"/>
      <c r="D236" s="93"/>
      <c r="E236" s="87"/>
      <c r="F236" s="93"/>
      <c r="G236" s="87"/>
    </row>
    <row r="237" spans="1:7" s="6" customFormat="1" ht="15" customHeight="1">
      <c r="A237" s="463"/>
      <c r="B237" s="87"/>
      <c r="C237" s="93"/>
      <c r="D237" s="93"/>
      <c r="E237" s="87"/>
      <c r="F237" s="93"/>
      <c r="G237" s="87"/>
    </row>
    <row r="238" spans="1:7" s="6" customFormat="1" ht="15" customHeight="1">
      <c r="A238" s="463"/>
      <c r="B238" s="87"/>
      <c r="C238" s="93"/>
      <c r="D238" s="93"/>
      <c r="E238" s="87"/>
      <c r="F238" s="93"/>
      <c r="G238" s="87"/>
    </row>
    <row r="239" spans="1:7" s="6" customFormat="1" ht="15" customHeight="1">
      <c r="A239" s="463"/>
      <c r="B239" s="87"/>
      <c r="C239" s="93"/>
      <c r="D239" s="93"/>
      <c r="E239" s="87"/>
      <c r="F239" s="93"/>
      <c r="G239" s="87"/>
    </row>
    <row r="240" spans="1:7" s="6" customFormat="1" ht="15" customHeight="1">
      <c r="A240" s="463"/>
      <c r="B240" s="87"/>
      <c r="C240" s="93"/>
      <c r="D240" s="93"/>
      <c r="E240" s="87"/>
      <c r="F240" s="93"/>
      <c r="G240" s="87"/>
    </row>
    <row r="241" spans="1:7" s="6" customFormat="1" ht="15" customHeight="1">
      <c r="A241" s="463"/>
      <c r="B241" s="87"/>
      <c r="C241" s="93"/>
      <c r="D241" s="93"/>
      <c r="E241" s="87"/>
      <c r="F241" s="93"/>
      <c r="G241" s="87"/>
    </row>
    <row r="242" spans="1:7" s="6" customFormat="1" ht="15" customHeight="1">
      <c r="A242" s="463"/>
      <c r="B242" s="87"/>
      <c r="C242" s="93"/>
      <c r="D242" s="93"/>
      <c r="E242" s="87"/>
      <c r="F242" s="93"/>
      <c r="G242" s="87"/>
    </row>
    <row r="243" spans="1:7" s="6" customFormat="1" ht="15" customHeight="1">
      <c r="A243" s="463"/>
      <c r="B243" s="87"/>
      <c r="C243" s="93"/>
      <c r="D243" s="93"/>
      <c r="E243" s="87"/>
      <c r="F243" s="93"/>
      <c r="G243" s="87"/>
    </row>
    <row r="244" spans="1:7" s="6" customFormat="1" ht="15" customHeight="1">
      <c r="A244" s="463"/>
      <c r="B244" s="87"/>
      <c r="C244" s="93"/>
      <c r="D244" s="93"/>
      <c r="E244" s="87"/>
      <c r="F244" s="93"/>
      <c r="G244" s="87"/>
    </row>
    <row r="245" spans="1:7" s="6" customFormat="1" ht="15" customHeight="1">
      <c r="A245" s="463"/>
      <c r="B245" s="87"/>
      <c r="C245" s="93"/>
      <c r="D245" s="93"/>
      <c r="E245" s="87"/>
      <c r="F245" s="93"/>
      <c r="G245" s="87"/>
    </row>
    <row r="246" spans="1:7" s="6" customFormat="1" ht="15" customHeight="1">
      <c r="A246" s="463"/>
      <c r="B246" s="87"/>
      <c r="C246" s="93"/>
      <c r="D246" s="93"/>
      <c r="E246" s="87"/>
      <c r="F246" s="93"/>
      <c r="G246" s="87"/>
    </row>
    <row r="247" spans="1:7" s="6" customFormat="1" ht="15" customHeight="1">
      <c r="A247" s="463"/>
      <c r="B247" s="87"/>
      <c r="C247" s="93"/>
      <c r="D247" s="93"/>
      <c r="E247" s="87"/>
      <c r="F247" s="93"/>
      <c r="G247" s="87"/>
    </row>
    <row r="248" spans="1:7" s="6" customFormat="1" ht="15" customHeight="1">
      <c r="A248" s="463"/>
      <c r="B248" s="87"/>
      <c r="C248" s="93"/>
      <c r="D248" s="93"/>
      <c r="E248" s="87"/>
      <c r="F248" s="93"/>
      <c r="G248" s="87"/>
    </row>
    <row r="249" spans="1:7" s="6" customFormat="1" ht="15" customHeight="1">
      <c r="A249" s="463"/>
      <c r="B249" s="87"/>
      <c r="C249" s="93"/>
      <c r="D249" s="93"/>
      <c r="E249" s="87"/>
      <c r="F249" s="93"/>
      <c r="G249" s="87"/>
    </row>
    <row r="250" spans="1:7" s="6" customFormat="1" ht="15" customHeight="1">
      <c r="A250" s="463"/>
      <c r="B250" s="87"/>
      <c r="C250" s="93"/>
      <c r="D250" s="93"/>
      <c r="E250" s="87"/>
      <c r="F250" s="93"/>
      <c r="G250" s="87"/>
    </row>
    <row r="251" spans="1:7" s="6" customFormat="1" ht="15" customHeight="1">
      <c r="A251" s="463"/>
      <c r="B251" s="87"/>
      <c r="C251" s="93"/>
      <c r="D251" s="93"/>
      <c r="E251" s="87"/>
      <c r="F251" s="93"/>
      <c r="G251" s="87"/>
    </row>
    <row r="252" spans="1:7" s="6" customFormat="1" ht="15" customHeight="1">
      <c r="A252" s="463"/>
      <c r="B252" s="87"/>
      <c r="C252" s="93"/>
      <c r="D252" s="93"/>
      <c r="E252" s="87"/>
      <c r="F252" s="93"/>
      <c r="G252" s="87"/>
    </row>
    <row r="253" spans="1:7" s="6" customFormat="1" ht="15" customHeight="1">
      <c r="A253" s="463"/>
      <c r="B253" s="87"/>
      <c r="C253" s="93"/>
      <c r="D253" s="93"/>
      <c r="E253" s="87"/>
      <c r="F253" s="93"/>
      <c r="G253" s="87"/>
    </row>
    <row r="254" spans="1:7" s="6" customFormat="1" ht="15" customHeight="1">
      <c r="A254" s="463"/>
      <c r="B254" s="87"/>
      <c r="C254" s="93"/>
      <c r="D254" s="93"/>
      <c r="E254" s="87"/>
      <c r="F254" s="93"/>
      <c r="G254" s="87"/>
    </row>
    <row r="255" spans="1:7" s="6" customFormat="1" ht="15" customHeight="1">
      <c r="A255" s="463"/>
      <c r="B255" s="87"/>
      <c r="C255" s="93"/>
      <c r="D255" s="93"/>
      <c r="E255" s="87"/>
      <c r="F255" s="93"/>
      <c r="G255" s="87"/>
    </row>
    <row r="256" spans="1:7" s="6" customFormat="1" ht="15" customHeight="1">
      <c r="A256" s="463"/>
      <c r="B256" s="87"/>
      <c r="C256" s="93"/>
      <c r="D256" s="93"/>
      <c r="E256" s="87"/>
      <c r="F256" s="93"/>
      <c r="G256" s="87"/>
    </row>
    <row r="257" spans="1:7" s="6" customFormat="1" ht="15" customHeight="1">
      <c r="A257" s="463"/>
      <c r="B257" s="87"/>
      <c r="C257" s="93"/>
      <c r="D257" s="93"/>
      <c r="E257" s="87"/>
      <c r="F257" s="93"/>
      <c r="G257" s="87"/>
    </row>
    <row r="258" spans="1:7" s="6" customFormat="1" ht="15" customHeight="1">
      <c r="A258" s="463"/>
      <c r="B258" s="87"/>
      <c r="C258" s="93"/>
      <c r="D258" s="93"/>
      <c r="E258" s="87"/>
      <c r="F258" s="93"/>
      <c r="G258" s="87"/>
    </row>
    <row r="259" spans="1:7" s="6" customFormat="1" ht="15" customHeight="1">
      <c r="A259" s="463"/>
      <c r="B259" s="87"/>
      <c r="C259" s="93"/>
      <c r="D259" s="93"/>
      <c r="E259" s="87"/>
      <c r="F259" s="93"/>
      <c r="G259" s="87"/>
    </row>
    <row r="260" spans="1:7" s="6" customFormat="1" ht="15" customHeight="1">
      <c r="A260" s="463"/>
      <c r="B260" s="87"/>
      <c r="C260" s="93"/>
      <c r="D260" s="93"/>
      <c r="E260" s="87"/>
      <c r="F260" s="93"/>
      <c r="G260" s="87"/>
    </row>
    <row r="261" spans="1:7" s="6" customFormat="1" ht="15" customHeight="1">
      <c r="A261" s="463"/>
      <c r="B261" s="87"/>
      <c r="C261" s="93"/>
      <c r="D261" s="93"/>
      <c r="E261" s="87"/>
      <c r="F261" s="93"/>
      <c r="G261" s="87"/>
    </row>
    <row r="262" spans="1:7" s="6" customFormat="1" ht="15" customHeight="1">
      <c r="A262" s="463"/>
      <c r="B262" s="87"/>
      <c r="C262" s="93"/>
      <c r="D262" s="93"/>
      <c r="E262" s="87"/>
      <c r="F262" s="93"/>
      <c r="G262" s="87"/>
    </row>
    <row r="263" spans="1:7" s="6" customFormat="1" ht="15" customHeight="1">
      <c r="A263" s="463"/>
      <c r="B263" s="87"/>
      <c r="C263" s="93"/>
      <c r="D263" s="93"/>
      <c r="E263" s="87"/>
      <c r="F263" s="93"/>
      <c r="G263" s="87"/>
    </row>
    <row r="264" spans="1:7" s="6" customFormat="1" ht="15" customHeight="1">
      <c r="A264" s="463"/>
      <c r="B264" s="87"/>
      <c r="C264" s="93"/>
      <c r="D264" s="93"/>
      <c r="E264" s="87"/>
      <c r="F264" s="93"/>
      <c r="G264" s="87"/>
    </row>
    <row r="265" spans="1:7" s="6" customFormat="1" ht="15" customHeight="1">
      <c r="A265" s="463"/>
      <c r="B265" s="87"/>
      <c r="C265" s="93"/>
      <c r="D265" s="93"/>
      <c r="E265" s="87"/>
      <c r="F265" s="93"/>
      <c r="G265" s="87"/>
    </row>
    <row r="266" spans="1:7" s="6" customFormat="1" ht="15" customHeight="1">
      <c r="A266" s="463"/>
      <c r="B266" s="87"/>
      <c r="C266" s="93"/>
      <c r="D266" s="93"/>
      <c r="E266" s="87"/>
      <c r="F266" s="93"/>
      <c r="G266" s="87"/>
    </row>
    <row r="267" spans="1:7" s="6" customFormat="1" ht="15" customHeight="1">
      <c r="A267" s="463"/>
      <c r="B267" s="87"/>
      <c r="C267" s="93"/>
      <c r="D267" s="93"/>
      <c r="E267" s="87"/>
      <c r="F267" s="93"/>
      <c r="G267" s="87"/>
    </row>
    <row r="268" spans="1:7" s="6" customFormat="1" ht="15" customHeight="1">
      <c r="A268" s="463"/>
      <c r="B268" s="87"/>
      <c r="C268" s="93"/>
      <c r="D268" s="93"/>
      <c r="E268" s="87"/>
      <c r="F268" s="93"/>
      <c r="G268" s="87"/>
    </row>
    <row r="269" spans="1:7" s="6" customFormat="1" ht="15" customHeight="1">
      <c r="A269" s="463"/>
      <c r="B269" s="87"/>
      <c r="C269" s="93"/>
      <c r="D269" s="93"/>
      <c r="E269" s="87"/>
      <c r="F269" s="93"/>
      <c r="G269" s="87"/>
    </row>
    <row r="270" spans="1:7" s="6" customFormat="1" ht="15" customHeight="1">
      <c r="A270" s="463"/>
      <c r="B270" s="87"/>
      <c r="C270" s="93"/>
      <c r="D270" s="93"/>
      <c r="E270" s="87"/>
      <c r="F270" s="93"/>
      <c r="G270" s="87"/>
    </row>
    <row r="271" spans="1:7" s="6" customFormat="1" ht="15" customHeight="1">
      <c r="A271" s="463"/>
      <c r="B271" s="87"/>
      <c r="C271" s="93"/>
      <c r="D271" s="93"/>
      <c r="E271" s="87"/>
      <c r="F271" s="93"/>
      <c r="G271" s="87"/>
    </row>
    <row r="272" spans="1:7" s="6" customFormat="1" ht="15" customHeight="1">
      <c r="A272" s="463"/>
      <c r="B272" s="87"/>
      <c r="C272" s="93"/>
      <c r="D272" s="93"/>
      <c r="E272" s="87"/>
      <c r="F272" s="93"/>
      <c r="G272" s="87"/>
    </row>
    <row r="273" spans="1:19" s="6" customFormat="1" ht="15" customHeight="1">
      <c r="A273" s="463"/>
      <c r="B273" s="87"/>
      <c r="C273" s="93"/>
      <c r="D273" s="93"/>
      <c r="E273" s="87"/>
      <c r="F273" s="93"/>
      <c r="G273" s="87"/>
      <c r="H273" s="452"/>
      <c r="I273" s="452"/>
      <c r="J273" s="452"/>
      <c r="K273" s="452"/>
      <c r="L273" s="452"/>
      <c r="M273" s="452"/>
      <c r="N273" s="452"/>
      <c r="O273" s="452"/>
      <c r="P273" s="452"/>
      <c r="Q273" s="452"/>
      <c r="R273" s="452"/>
      <c r="S273" s="452"/>
    </row>
    <row r="274" spans="1:19" s="6" customFormat="1" ht="15" customHeight="1">
      <c r="A274" s="463"/>
      <c r="B274" s="87"/>
      <c r="C274" s="93"/>
      <c r="D274" s="93"/>
      <c r="E274" s="87"/>
      <c r="F274" s="93"/>
      <c r="G274" s="87"/>
      <c r="H274" s="452"/>
      <c r="I274" s="452"/>
      <c r="J274" s="452"/>
      <c r="K274" s="452"/>
      <c r="L274" s="452"/>
      <c r="M274" s="452"/>
      <c r="N274" s="452"/>
      <c r="O274" s="452"/>
      <c r="P274" s="452"/>
      <c r="Q274" s="452"/>
      <c r="R274" s="452"/>
      <c r="S274" s="452"/>
    </row>
    <row r="275" spans="1:19" s="6" customFormat="1" ht="15" customHeight="1">
      <c r="A275" s="463"/>
      <c r="B275" s="87"/>
      <c r="C275" s="93"/>
      <c r="D275" s="93"/>
      <c r="E275" s="87"/>
      <c r="F275" s="93"/>
      <c r="G275" s="87"/>
      <c r="H275" s="452"/>
      <c r="I275" s="452"/>
      <c r="J275" s="452"/>
      <c r="K275" s="452"/>
      <c r="L275" s="452"/>
      <c r="M275" s="452"/>
      <c r="N275" s="452"/>
      <c r="O275" s="452"/>
      <c r="P275" s="452"/>
      <c r="Q275" s="452"/>
      <c r="R275" s="452"/>
      <c r="S275" s="452"/>
    </row>
    <row r="276" spans="1:19" s="6" customFormat="1" ht="15" customHeight="1">
      <c r="A276" s="463"/>
      <c r="B276" s="87"/>
      <c r="C276" s="93"/>
      <c r="D276" s="93"/>
      <c r="E276" s="87"/>
      <c r="F276" s="93"/>
      <c r="G276" s="87"/>
      <c r="H276" s="452"/>
      <c r="I276" s="452"/>
      <c r="J276" s="452"/>
      <c r="K276" s="452"/>
      <c r="L276" s="452"/>
      <c r="M276" s="452"/>
      <c r="N276" s="452"/>
      <c r="O276" s="452"/>
      <c r="P276" s="452"/>
      <c r="Q276" s="452"/>
      <c r="R276" s="452"/>
      <c r="S276" s="452"/>
    </row>
    <row r="277" spans="1:19" s="6" customFormat="1" ht="15" customHeight="1">
      <c r="A277" s="463"/>
      <c r="B277" s="87"/>
      <c r="C277" s="93"/>
      <c r="D277" s="93"/>
      <c r="E277" s="87"/>
      <c r="F277" s="93"/>
      <c r="G277" s="87"/>
      <c r="H277" s="452"/>
      <c r="I277" s="452"/>
      <c r="J277" s="452"/>
      <c r="K277" s="452"/>
      <c r="L277" s="452"/>
      <c r="M277" s="452"/>
      <c r="N277" s="452"/>
      <c r="O277" s="452"/>
      <c r="P277" s="452"/>
      <c r="Q277" s="452"/>
      <c r="R277" s="452"/>
      <c r="S277" s="452"/>
    </row>
    <row r="278" spans="1:19" s="6" customFormat="1" ht="15" customHeight="1">
      <c r="A278" s="463"/>
      <c r="B278" s="87"/>
      <c r="C278" s="93"/>
      <c r="D278" s="93"/>
      <c r="E278" s="87"/>
      <c r="F278" s="93"/>
      <c r="G278" s="87"/>
      <c r="H278" s="452"/>
      <c r="I278" s="452"/>
      <c r="J278" s="452"/>
      <c r="K278" s="452"/>
      <c r="L278" s="452"/>
      <c r="M278" s="452"/>
      <c r="N278" s="452"/>
      <c r="O278" s="452"/>
      <c r="P278" s="452"/>
      <c r="Q278" s="452"/>
      <c r="R278" s="452"/>
      <c r="S278" s="452"/>
    </row>
    <row r="279" spans="1:19" s="6" customFormat="1" ht="15" customHeight="1">
      <c r="A279" s="463"/>
      <c r="B279" s="87"/>
      <c r="C279" s="93"/>
      <c r="D279" s="93"/>
      <c r="E279" s="87"/>
      <c r="F279" s="93"/>
      <c r="G279" s="87"/>
      <c r="H279" s="452"/>
      <c r="I279" s="452"/>
      <c r="J279" s="452"/>
      <c r="K279" s="452"/>
      <c r="L279" s="452"/>
      <c r="M279" s="452"/>
      <c r="N279" s="452"/>
      <c r="O279" s="452"/>
      <c r="P279" s="452"/>
      <c r="Q279" s="452"/>
      <c r="R279" s="452"/>
      <c r="S279" s="452"/>
    </row>
    <row r="280" spans="1:19" s="6" customFormat="1" ht="15" customHeight="1">
      <c r="A280" s="463"/>
      <c r="B280" s="87"/>
      <c r="C280" s="93"/>
      <c r="D280" s="93"/>
      <c r="E280" s="87"/>
      <c r="F280" s="93"/>
      <c r="G280" s="87"/>
      <c r="H280" s="452"/>
      <c r="I280" s="452"/>
      <c r="J280" s="452"/>
      <c r="K280" s="452"/>
      <c r="L280" s="452"/>
      <c r="M280" s="452"/>
      <c r="N280" s="452"/>
      <c r="O280" s="452"/>
      <c r="P280" s="452"/>
      <c r="Q280" s="452"/>
      <c r="R280" s="452"/>
      <c r="S280" s="452"/>
    </row>
    <row r="281" spans="1:19" s="6" customFormat="1" ht="15" customHeight="1">
      <c r="A281" s="463"/>
      <c r="B281" s="87"/>
      <c r="C281" s="93"/>
      <c r="D281" s="93"/>
      <c r="E281" s="87"/>
      <c r="F281" s="93"/>
      <c r="G281" s="87"/>
      <c r="H281" s="452"/>
      <c r="I281" s="452"/>
      <c r="J281" s="452"/>
      <c r="K281" s="452"/>
      <c r="L281" s="452"/>
      <c r="M281" s="452"/>
      <c r="N281" s="452"/>
      <c r="O281" s="452"/>
      <c r="P281" s="452"/>
      <c r="Q281" s="452"/>
      <c r="R281" s="452"/>
      <c r="S281" s="452"/>
    </row>
    <row r="282" spans="1:19" s="6" customFormat="1" ht="15" customHeight="1">
      <c r="A282" s="463"/>
      <c r="B282" s="87"/>
      <c r="C282" s="93"/>
      <c r="D282" s="93"/>
      <c r="E282" s="87"/>
      <c r="F282" s="93"/>
      <c r="G282" s="87"/>
      <c r="H282" s="452"/>
      <c r="I282" s="452"/>
      <c r="J282" s="452"/>
      <c r="K282" s="452"/>
      <c r="L282" s="452"/>
      <c r="M282" s="452"/>
      <c r="N282" s="452"/>
      <c r="O282" s="452"/>
      <c r="P282" s="452"/>
      <c r="Q282" s="452"/>
      <c r="R282" s="452"/>
      <c r="S282" s="452"/>
    </row>
    <row r="283" spans="1:19" s="6" customFormat="1" ht="15" customHeight="1">
      <c r="A283" s="463"/>
      <c r="B283" s="87"/>
      <c r="C283" s="93"/>
      <c r="D283" s="93"/>
      <c r="E283" s="87"/>
      <c r="F283" s="93"/>
      <c r="G283" s="87"/>
      <c r="H283" s="452"/>
      <c r="I283" s="452"/>
      <c r="J283" s="452"/>
      <c r="K283" s="452"/>
      <c r="L283" s="452"/>
      <c r="M283" s="452"/>
      <c r="N283" s="452"/>
      <c r="O283" s="452"/>
      <c r="P283" s="452"/>
      <c r="Q283" s="452"/>
      <c r="R283" s="452"/>
      <c r="S283" s="452"/>
    </row>
    <row r="284" spans="1:19" s="6" customFormat="1" ht="15" customHeight="1">
      <c r="A284" s="463"/>
      <c r="B284" s="87"/>
      <c r="C284" s="93"/>
      <c r="D284" s="93"/>
      <c r="E284" s="87"/>
      <c r="F284" s="93"/>
      <c r="G284" s="87"/>
      <c r="H284" s="452"/>
      <c r="I284" s="452"/>
      <c r="J284" s="452"/>
      <c r="K284" s="452"/>
      <c r="L284" s="452"/>
      <c r="M284" s="452"/>
      <c r="N284" s="452"/>
      <c r="O284" s="452"/>
      <c r="P284" s="452"/>
      <c r="Q284" s="452"/>
      <c r="R284" s="452"/>
      <c r="S284" s="452"/>
    </row>
    <row r="285" spans="1:19" s="6" customFormat="1" ht="15" customHeight="1">
      <c r="A285" s="463"/>
      <c r="B285"/>
      <c r="C285"/>
      <c r="D285"/>
      <c r="E285"/>
      <c r="F285"/>
      <c r="G285"/>
      <c r="H285" s="452"/>
      <c r="I285" s="452"/>
      <c r="J285" s="452"/>
      <c r="K285" s="452"/>
      <c r="L285" s="452"/>
      <c r="M285" s="452"/>
      <c r="N285" s="452"/>
      <c r="O285" s="452"/>
      <c r="P285" s="452"/>
      <c r="Q285" s="452"/>
      <c r="R285" s="452"/>
      <c r="S285" s="452"/>
    </row>
    <row r="286" spans="1:19" s="5" customFormat="1" ht="15" customHeight="1">
      <c r="A286" s="463"/>
      <c r="B286" s="2"/>
      <c r="C286" s="2"/>
      <c r="D286" s="2"/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52"/>
      <c r="R286" s="452"/>
      <c r="S286" s="452"/>
    </row>
    <row r="287" spans="1:19" s="5" customFormat="1">
      <c r="A287" s="463"/>
      <c r="B287" s="2"/>
      <c r="C287" s="2"/>
      <c r="D287" s="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</row>
    <row r="288" spans="1:19" s="5" customFormat="1">
      <c r="A288" s="463"/>
      <c r="B288" s="2"/>
      <c r="C288" s="2"/>
      <c r="D288" s="2"/>
      <c r="E288" s="452"/>
      <c r="F288" s="452"/>
      <c r="G288" s="452"/>
      <c r="H288" s="452"/>
      <c r="I288" s="452"/>
      <c r="J288" s="452"/>
      <c r="K288" s="452"/>
      <c r="L288" s="452"/>
      <c r="M288" s="452"/>
      <c r="N288" s="452"/>
      <c r="O288" s="452"/>
      <c r="P288" s="452"/>
      <c r="Q288" s="452"/>
      <c r="R288" s="452"/>
      <c r="S288" s="452"/>
    </row>
    <row r="289" spans="2:19" s="5" customFormat="1">
      <c r="B289" s="2"/>
      <c r="C289" s="2"/>
      <c r="D289" s="2"/>
      <c r="E289" s="452"/>
      <c r="F289" s="452"/>
      <c r="G289" s="452"/>
      <c r="H289" s="452"/>
      <c r="I289" s="452"/>
      <c r="J289" s="452"/>
      <c r="K289" s="452"/>
      <c r="L289" s="452"/>
      <c r="M289" s="452"/>
      <c r="N289" s="452"/>
      <c r="O289" s="452"/>
      <c r="P289" s="452"/>
      <c r="Q289" s="452"/>
      <c r="R289" s="452"/>
      <c r="S289" s="452"/>
    </row>
    <row r="290" spans="2:19" s="5" customFormat="1">
      <c r="B290" s="2"/>
      <c r="C290" s="2"/>
      <c r="D290" s="2"/>
      <c r="E290" s="452"/>
      <c r="F290" s="452"/>
      <c r="G290" s="452"/>
      <c r="H290" s="452"/>
      <c r="I290" s="452"/>
      <c r="J290" s="452"/>
      <c r="K290" s="452"/>
      <c r="L290" s="452"/>
      <c r="M290" s="452"/>
      <c r="N290" s="452"/>
      <c r="O290" s="452"/>
      <c r="P290" s="452"/>
      <c r="Q290" s="452"/>
      <c r="R290" s="452"/>
      <c r="S290" s="452"/>
    </row>
    <row r="291" spans="2:19" s="5" customFormat="1">
      <c r="B291" s="2"/>
      <c r="C291" s="2"/>
      <c r="D291" s="2"/>
      <c r="E291" s="452"/>
      <c r="F291" s="452"/>
      <c r="G291" s="452"/>
      <c r="H291" s="452"/>
      <c r="I291" s="452"/>
      <c r="J291" s="452"/>
      <c r="K291" s="452"/>
      <c r="L291" s="452"/>
      <c r="M291" s="452"/>
      <c r="N291" s="452"/>
      <c r="O291" s="452"/>
      <c r="P291" s="452"/>
      <c r="Q291" s="452"/>
      <c r="R291" s="452"/>
      <c r="S291" s="452"/>
    </row>
    <row r="292" spans="2:19" s="5" customFormat="1">
      <c r="B292" s="2"/>
      <c r="C292" s="2"/>
      <c r="D292" s="2"/>
      <c r="E292" s="452"/>
      <c r="F292" s="452"/>
      <c r="G292" s="452"/>
      <c r="H292" s="452"/>
      <c r="I292" s="452"/>
      <c r="J292" s="452"/>
      <c r="K292" s="452"/>
      <c r="L292" s="452"/>
      <c r="M292" s="452"/>
      <c r="N292" s="452"/>
      <c r="O292" s="452"/>
      <c r="P292" s="452"/>
      <c r="Q292" s="452"/>
      <c r="R292" s="452"/>
      <c r="S292" s="452"/>
    </row>
    <row r="293" spans="2:19" s="5" customFormat="1">
      <c r="B293" s="2"/>
      <c r="C293" s="2"/>
      <c r="D293" s="2"/>
      <c r="E293" s="452"/>
      <c r="F293" s="452"/>
      <c r="G293" s="452"/>
      <c r="H293" s="452"/>
      <c r="I293" s="452"/>
      <c r="J293" s="452"/>
      <c r="K293" s="452"/>
      <c r="L293" s="452"/>
      <c r="M293" s="452"/>
      <c r="N293" s="452"/>
      <c r="O293" s="452"/>
      <c r="P293" s="452"/>
      <c r="Q293" s="452"/>
      <c r="R293" s="452"/>
      <c r="S293" s="452"/>
    </row>
    <row r="294" spans="2:19" s="5" customFormat="1">
      <c r="B294" s="2"/>
      <c r="C294" s="2"/>
      <c r="D294" s="2"/>
      <c r="E294" s="452"/>
      <c r="F294" s="452"/>
      <c r="G294" s="452"/>
      <c r="H294" s="452"/>
      <c r="I294" s="452"/>
      <c r="J294" s="452"/>
      <c r="K294" s="452"/>
      <c r="L294" s="452"/>
      <c r="M294" s="452"/>
      <c r="N294" s="452"/>
      <c r="O294" s="452"/>
      <c r="P294" s="452"/>
      <c r="Q294" s="452"/>
      <c r="R294" s="452"/>
      <c r="S294" s="452"/>
    </row>
    <row r="295" spans="2:19" s="5" customFormat="1">
      <c r="B295" s="2"/>
      <c r="C295" s="2"/>
      <c r="D295" s="2"/>
      <c r="E295" s="452"/>
      <c r="F295" s="452"/>
      <c r="G295" s="452"/>
      <c r="H295" s="452"/>
      <c r="I295" s="452"/>
      <c r="J295" s="452"/>
      <c r="K295" s="452"/>
      <c r="L295" s="452"/>
      <c r="M295" s="452"/>
      <c r="N295" s="452"/>
      <c r="O295" s="452"/>
      <c r="P295" s="452"/>
      <c r="Q295" s="452"/>
      <c r="R295" s="452"/>
      <c r="S295" s="452"/>
    </row>
    <row r="296" spans="2:19" s="5" customFormat="1">
      <c r="B296" s="2"/>
      <c r="C296" s="2"/>
      <c r="D296" s="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</row>
    <row r="297" spans="2:19" s="5" customFormat="1">
      <c r="B297" s="2"/>
      <c r="C297" s="2"/>
      <c r="D297" s="2"/>
      <c r="E297" s="452"/>
      <c r="F297" s="452"/>
      <c r="G297" s="452"/>
      <c r="H297" s="452"/>
      <c r="I297" s="452"/>
      <c r="J297" s="452"/>
      <c r="K297" s="452"/>
      <c r="L297" s="452"/>
      <c r="M297" s="452"/>
      <c r="N297" s="452"/>
      <c r="O297" s="452"/>
      <c r="P297" s="452"/>
      <c r="Q297" s="452"/>
      <c r="R297" s="452"/>
      <c r="S297" s="452"/>
    </row>
    <row r="298" spans="2:19" s="5" customFormat="1">
      <c r="B298" s="2"/>
      <c r="C298" s="2"/>
      <c r="D298" s="2"/>
      <c r="E298" s="452"/>
      <c r="F298" s="452"/>
      <c r="G298" s="452"/>
      <c r="H298" s="452"/>
      <c r="I298" s="452"/>
      <c r="J298" s="452"/>
      <c r="K298" s="452"/>
      <c r="L298" s="452"/>
      <c r="M298" s="452"/>
      <c r="N298" s="452"/>
      <c r="O298" s="452"/>
      <c r="P298" s="452"/>
      <c r="Q298" s="452"/>
      <c r="R298" s="452"/>
      <c r="S298" s="452"/>
    </row>
    <row r="299" spans="2:19" s="5" customFormat="1">
      <c r="B299" s="2"/>
      <c r="C299" s="2"/>
      <c r="D299" s="2"/>
      <c r="E299" s="452"/>
      <c r="F299" s="452"/>
      <c r="G299" s="452"/>
      <c r="H299" s="452"/>
      <c r="I299" s="452"/>
      <c r="J299" s="452"/>
      <c r="K299" s="452"/>
      <c r="L299" s="452"/>
      <c r="M299" s="452"/>
      <c r="N299" s="452"/>
      <c r="O299" s="452"/>
      <c r="P299" s="452"/>
      <c r="Q299" s="452"/>
      <c r="R299" s="452"/>
      <c r="S299" s="452"/>
    </row>
    <row r="300" spans="2:19" s="5" customFormat="1">
      <c r="B300" s="2"/>
      <c r="C300" s="2"/>
      <c r="D300" s="2"/>
      <c r="E300" s="452"/>
      <c r="F300" s="452"/>
      <c r="G300" s="452"/>
      <c r="H300" s="452"/>
      <c r="I300" s="452"/>
      <c r="J300" s="452"/>
      <c r="K300" s="452"/>
      <c r="L300" s="452"/>
      <c r="M300" s="452"/>
      <c r="N300" s="452"/>
      <c r="O300" s="452"/>
      <c r="P300" s="452"/>
      <c r="Q300" s="452"/>
      <c r="R300" s="452"/>
      <c r="S300" s="452"/>
    </row>
    <row r="301" spans="2:19" s="5" customFormat="1">
      <c r="B301" s="2"/>
      <c r="C301" s="2"/>
      <c r="D301" s="2"/>
      <c r="E301" s="452"/>
      <c r="F301" s="452"/>
      <c r="G301" s="452"/>
      <c r="H301" s="452"/>
      <c r="I301" s="452"/>
      <c r="J301" s="452"/>
      <c r="K301" s="452"/>
      <c r="L301" s="452"/>
      <c r="M301" s="452"/>
      <c r="N301" s="452"/>
      <c r="O301" s="452"/>
      <c r="P301" s="452"/>
      <c r="Q301" s="452"/>
      <c r="R301" s="452"/>
      <c r="S301" s="452"/>
    </row>
    <row r="302" spans="2:19" s="5" customFormat="1">
      <c r="B302" s="2"/>
      <c r="C302" s="2"/>
      <c r="D302" s="2"/>
      <c r="E302" s="452"/>
      <c r="F302" s="452"/>
      <c r="G302" s="452"/>
      <c r="H302" s="452"/>
      <c r="I302" s="452"/>
      <c r="J302" s="452"/>
      <c r="K302" s="452"/>
      <c r="L302" s="452"/>
      <c r="M302" s="452"/>
      <c r="N302" s="452"/>
      <c r="O302" s="452"/>
      <c r="P302" s="452"/>
      <c r="Q302" s="452"/>
      <c r="R302" s="452"/>
      <c r="S302" s="452"/>
    </row>
    <row r="303" spans="2:19" s="5" customFormat="1">
      <c r="B303" s="2"/>
      <c r="C303" s="2"/>
      <c r="D303" s="2"/>
      <c r="E303" s="452"/>
      <c r="F303" s="452"/>
      <c r="G303" s="452"/>
      <c r="H303" s="452"/>
      <c r="I303" s="452"/>
      <c r="J303" s="452"/>
      <c r="K303" s="452"/>
      <c r="L303" s="452"/>
      <c r="M303" s="452"/>
      <c r="N303" s="452"/>
      <c r="O303" s="452"/>
      <c r="P303" s="452"/>
      <c r="Q303" s="452"/>
      <c r="R303" s="452"/>
      <c r="S303" s="452"/>
    </row>
    <row r="304" spans="2:19" s="5" customFormat="1">
      <c r="B304" s="2"/>
      <c r="C304" s="2"/>
      <c r="D304" s="2"/>
      <c r="E304" s="452"/>
      <c r="F304" s="452"/>
      <c r="G304" s="452"/>
      <c r="H304" s="452"/>
      <c r="I304" s="452"/>
      <c r="J304" s="452"/>
      <c r="K304" s="452"/>
      <c r="L304" s="452"/>
      <c r="M304" s="452"/>
      <c r="N304" s="452"/>
      <c r="O304" s="452"/>
      <c r="P304" s="452"/>
      <c r="Q304" s="452"/>
      <c r="R304" s="452"/>
      <c r="S304" s="452"/>
    </row>
    <row r="305" spans="2:19" s="5" customFormat="1">
      <c r="B305" s="2"/>
      <c r="C305" s="2"/>
      <c r="D305" s="2"/>
      <c r="E305" s="452"/>
      <c r="F305" s="452"/>
      <c r="G305" s="452"/>
      <c r="H305" s="452"/>
      <c r="I305" s="452"/>
      <c r="J305" s="452"/>
      <c r="K305" s="452"/>
      <c r="L305" s="452"/>
      <c r="M305" s="452"/>
      <c r="N305" s="452"/>
      <c r="O305" s="452"/>
      <c r="P305" s="452"/>
      <c r="Q305" s="452"/>
      <c r="R305" s="452"/>
      <c r="S305" s="452"/>
    </row>
    <row r="306" spans="2:19" s="5" customFormat="1">
      <c r="B306" s="2"/>
      <c r="C306" s="2"/>
      <c r="D306" s="2"/>
      <c r="E306" s="452"/>
      <c r="F306" s="452"/>
      <c r="G306" s="452"/>
      <c r="H306" s="452"/>
      <c r="I306" s="452"/>
      <c r="J306" s="452"/>
      <c r="K306" s="452"/>
      <c r="L306" s="452"/>
      <c r="M306" s="452"/>
      <c r="N306" s="452"/>
      <c r="O306" s="452"/>
      <c r="P306" s="452"/>
      <c r="Q306" s="452"/>
      <c r="R306" s="452"/>
      <c r="S306" s="452"/>
    </row>
    <row r="307" spans="2:19" s="5" customFormat="1">
      <c r="B307" s="2"/>
      <c r="C307" s="2"/>
      <c r="D307" s="2"/>
      <c r="E307" s="452"/>
      <c r="F307" s="452"/>
      <c r="G307" s="452"/>
      <c r="H307" s="452"/>
      <c r="I307" s="452"/>
      <c r="J307" s="452"/>
      <c r="K307" s="452"/>
      <c r="L307" s="452"/>
      <c r="M307" s="452"/>
      <c r="N307" s="452"/>
      <c r="O307" s="452"/>
      <c r="P307" s="452"/>
      <c r="Q307" s="452"/>
      <c r="R307" s="452"/>
      <c r="S307" s="452"/>
    </row>
    <row r="308" spans="2:19" s="5" customFormat="1">
      <c r="B308" s="2"/>
      <c r="C308" s="2"/>
      <c r="D308" s="2"/>
      <c r="E308" s="452"/>
      <c r="F308" s="452"/>
      <c r="G308" s="452"/>
      <c r="H308" s="452"/>
      <c r="I308" s="452"/>
      <c r="J308" s="452"/>
      <c r="K308" s="452"/>
      <c r="L308" s="452"/>
      <c r="M308" s="452"/>
      <c r="N308" s="452"/>
      <c r="O308" s="452"/>
      <c r="P308" s="452"/>
      <c r="Q308" s="452"/>
      <c r="R308" s="452"/>
      <c r="S308" s="452"/>
    </row>
    <row r="309" spans="2:19" s="5" customFormat="1">
      <c r="B309" s="2"/>
      <c r="C309" s="2"/>
      <c r="D309" s="2"/>
      <c r="E309" s="452"/>
      <c r="F309" s="452"/>
      <c r="G309" s="452"/>
      <c r="H309" s="452"/>
      <c r="I309" s="452"/>
      <c r="J309" s="452"/>
      <c r="K309" s="452"/>
      <c r="L309" s="452"/>
      <c r="M309" s="452"/>
      <c r="N309" s="452"/>
      <c r="O309" s="452"/>
      <c r="P309" s="452"/>
      <c r="Q309" s="452"/>
      <c r="R309" s="452"/>
      <c r="S309" s="452"/>
    </row>
    <row r="310" spans="2:19" s="5" customFormat="1">
      <c r="B310" s="2"/>
      <c r="C310" s="2"/>
      <c r="D310" s="2"/>
      <c r="E310" s="452"/>
      <c r="F310" s="452"/>
      <c r="G310" s="452"/>
      <c r="H310" s="452"/>
      <c r="I310" s="452"/>
      <c r="J310" s="452"/>
      <c r="K310" s="452"/>
      <c r="L310" s="452"/>
      <c r="M310" s="452"/>
      <c r="N310" s="452"/>
      <c r="O310" s="452"/>
      <c r="P310" s="452"/>
      <c r="Q310" s="452"/>
      <c r="R310" s="452"/>
      <c r="S310" s="452"/>
    </row>
    <row r="311" spans="2:19" s="5" customFormat="1">
      <c r="B311" s="2"/>
      <c r="C311" s="2"/>
      <c r="D311" s="2"/>
      <c r="E311" s="452"/>
      <c r="F311" s="452"/>
      <c r="G311" s="452"/>
      <c r="H311" s="452"/>
      <c r="I311" s="452"/>
      <c r="J311" s="452"/>
      <c r="K311" s="452"/>
      <c r="L311" s="452"/>
      <c r="M311" s="452"/>
      <c r="N311" s="452"/>
      <c r="O311" s="452"/>
      <c r="P311" s="452"/>
      <c r="Q311" s="452"/>
      <c r="R311" s="452"/>
      <c r="S311" s="452"/>
    </row>
    <row r="312" spans="2:19" s="5" customFormat="1">
      <c r="B312" s="2"/>
      <c r="C312" s="2"/>
      <c r="D312" s="2"/>
      <c r="E312" s="452"/>
      <c r="F312" s="452"/>
      <c r="G312" s="452"/>
      <c r="H312" s="452"/>
      <c r="I312" s="452"/>
      <c r="J312" s="452"/>
      <c r="K312" s="452"/>
      <c r="L312" s="452"/>
      <c r="M312" s="452"/>
      <c r="N312" s="452"/>
      <c r="O312" s="452"/>
      <c r="P312" s="452"/>
      <c r="Q312" s="452"/>
      <c r="R312" s="452"/>
      <c r="S312" s="452"/>
    </row>
    <row r="313" spans="2:19" s="5" customFormat="1">
      <c r="B313" s="2"/>
      <c r="C313" s="2"/>
      <c r="D313" s="2"/>
      <c r="E313" s="452"/>
      <c r="F313" s="452"/>
      <c r="G313" s="452"/>
      <c r="H313" s="452"/>
      <c r="I313" s="452"/>
      <c r="J313" s="452"/>
      <c r="K313" s="452"/>
      <c r="L313" s="452"/>
      <c r="M313" s="452"/>
      <c r="N313" s="452"/>
      <c r="O313" s="452"/>
      <c r="P313" s="452"/>
      <c r="Q313" s="452"/>
      <c r="R313" s="452"/>
      <c r="S313" s="452"/>
    </row>
    <row r="314" spans="2:19" s="5" customFormat="1">
      <c r="B314" s="2"/>
      <c r="C314" s="2"/>
      <c r="D314" s="2"/>
      <c r="E314" s="452"/>
      <c r="F314" s="452"/>
      <c r="G314" s="452"/>
      <c r="H314" s="452"/>
      <c r="I314" s="452"/>
      <c r="J314" s="452"/>
      <c r="K314" s="452"/>
      <c r="L314" s="452"/>
      <c r="M314" s="452"/>
      <c r="N314" s="452"/>
      <c r="O314" s="452"/>
      <c r="P314" s="452"/>
      <c r="Q314" s="452"/>
      <c r="R314" s="452"/>
      <c r="S314" s="452"/>
    </row>
    <row r="315" spans="2:19" s="5" customFormat="1">
      <c r="B315" s="2"/>
      <c r="C315" s="2"/>
      <c r="D315" s="2"/>
      <c r="E315" s="452"/>
      <c r="F315" s="452"/>
      <c r="G315" s="452"/>
      <c r="H315" s="452"/>
      <c r="I315" s="452"/>
      <c r="J315" s="452"/>
      <c r="K315" s="452"/>
      <c r="L315" s="452"/>
      <c r="M315" s="452"/>
      <c r="N315" s="452"/>
      <c r="O315" s="452"/>
      <c r="P315" s="452"/>
      <c r="Q315" s="452"/>
      <c r="R315" s="452"/>
      <c r="S315" s="452"/>
    </row>
    <row r="316" spans="2:19" s="5" customFormat="1">
      <c r="B316" s="2"/>
      <c r="C316" s="2"/>
      <c r="D316" s="2"/>
      <c r="E316" s="452"/>
      <c r="F316" s="452"/>
      <c r="G316" s="452"/>
      <c r="H316" s="452"/>
      <c r="I316" s="452"/>
      <c r="J316" s="452"/>
      <c r="K316" s="452"/>
      <c r="L316" s="452"/>
      <c r="M316" s="452"/>
      <c r="N316" s="452"/>
      <c r="O316" s="452"/>
      <c r="P316" s="452"/>
      <c r="Q316" s="452"/>
      <c r="R316" s="452"/>
      <c r="S316" s="452"/>
    </row>
    <row r="317" spans="2:19" s="5" customFormat="1">
      <c r="B317" s="2"/>
      <c r="C317" s="2"/>
      <c r="D317" s="2"/>
      <c r="E317" s="452"/>
      <c r="F317" s="452"/>
      <c r="G317" s="452"/>
      <c r="H317" s="452"/>
      <c r="I317" s="452"/>
      <c r="J317" s="452"/>
      <c r="K317" s="452"/>
      <c r="L317" s="452"/>
      <c r="M317" s="452"/>
      <c r="N317" s="452"/>
      <c r="O317" s="452"/>
      <c r="P317" s="452"/>
      <c r="Q317" s="452"/>
      <c r="R317" s="452"/>
      <c r="S317" s="452"/>
    </row>
    <row r="318" spans="2:19" s="5" customFormat="1">
      <c r="B318" s="2"/>
      <c r="C318" s="2"/>
      <c r="D318" s="2"/>
      <c r="E318" s="452"/>
      <c r="F318" s="452"/>
      <c r="G318" s="452"/>
      <c r="H318" s="452"/>
      <c r="I318" s="452"/>
      <c r="J318" s="452"/>
      <c r="K318" s="452"/>
      <c r="L318" s="452"/>
      <c r="M318" s="452"/>
      <c r="N318" s="452"/>
      <c r="O318" s="452"/>
      <c r="P318" s="452"/>
      <c r="Q318" s="452"/>
      <c r="R318" s="452"/>
      <c r="S318" s="452"/>
    </row>
    <row r="319" spans="2:19" s="5" customFormat="1">
      <c r="B319" s="2"/>
      <c r="C319" s="2"/>
      <c r="D319" s="2"/>
      <c r="E319" s="452"/>
      <c r="F319" s="452"/>
      <c r="G319" s="452"/>
      <c r="H319" s="452"/>
      <c r="I319" s="452"/>
      <c r="J319" s="452"/>
      <c r="K319" s="452"/>
      <c r="L319" s="452"/>
      <c r="M319" s="452"/>
      <c r="N319" s="452"/>
      <c r="O319" s="452"/>
      <c r="P319" s="452"/>
      <c r="Q319" s="452"/>
      <c r="R319" s="452"/>
      <c r="S319" s="452"/>
    </row>
    <row r="320" spans="2:19" s="5" customFormat="1">
      <c r="B320" s="2"/>
      <c r="C320" s="2"/>
      <c r="D320" s="2"/>
      <c r="E320" s="452"/>
      <c r="F320" s="452"/>
      <c r="G320" s="452"/>
      <c r="H320" s="452"/>
      <c r="I320" s="452"/>
      <c r="J320" s="452"/>
      <c r="K320" s="452"/>
      <c r="L320" s="452"/>
      <c r="M320" s="452"/>
      <c r="N320" s="452"/>
      <c r="O320" s="452"/>
      <c r="P320" s="452"/>
      <c r="Q320" s="452"/>
      <c r="R320" s="452"/>
      <c r="S320" s="452"/>
    </row>
    <row r="321" spans="2:19" s="5" customFormat="1">
      <c r="B321" s="2"/>
      <c r="C321" s="2"/>
      <c r="D321" s="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</row>
    <row r="322" spans="2:19" s="5" customFormat="1">
      <c r="B322" s="2"/>
      <c r="C322" s="2"/>
      <c r="D322" s="2"/>
      <c r="E322" s="452"/>
      <c r="F322" s="452"/>
      <c r="G322" s="452"/>
      <c r="H322" s="452"/>
      <c r="I322" s="452"/>
      <c r="J322" s="452"/>
      <c r="K322" s="452"/>
      <c r="L322" s="452"/>
      <c r="M322" s="452"/>
      <c r="N322" s="452"/>
      <c r="O322" s="452"/>
      <c r="P322" s="452"/>
      <c r="Q322" s="452"/>
      <c r="R322" s="452"/>
      <c r="S322" s="452"/>
    </row>
    <row r="323" spans="2:19" s="5" customFormat="1">
      <c r="B323" s="2"/>
      <c r="C323" s="2"/>
      <c r="D323" s="2"/>
      <c r="E323" s="452"/>
      <c r="F323" s="452"/>
      <c r="G323" s="452"/>
      <c r="H323" s="452"/>
      <c r="I323" s="452"/>
      <c r="J323" s="452"/>
      <c r="K323" s="452"/>
      <c r="L323" s="452"/>
      <c r="M323" s="452"/>
      <c r="N323" s="452"/>
      <c r="O323" s="452"/>
      <c r="P323" s="452"/>
      <c r="Q323" s="452"/>
      <c r="R323" s="452"/>
      <c r="S323" s="452"/>
    </row>
    <row r="324" spans="2:19" s="5" customFormat="1">
      <c r="B324" s="2"/>
      <c r="C324" s="2"/>
      <c r="D324" s="2"/>
      <c r="E324" s="452"/>
      <c r="F324" s="452"/>
      <c r="G324" s="452"/>
      <c r="H324" s="452"/>
      <c r="I324" s="452"/>
      <c r="J324" s="452"/>
      <c r="K324" s="452"/>
      <c r="L324" s="452"/>
      <c r="M324" s="452"/>
      <c r="N324" s="452"/>
      <c r="O324" s="452"/>
      <c r="P324" s="452"/>
      <c r="Q324" s="452"/>
      <c r="R324" s="452"/>
      <c r="S324" s="452"/>
    </row>
    <row r="325" spans="2:19" s="5" customFormat="1">
      <c r="B325" s="2"/>
      <c r="C325" s="2"/>
      <c r="D325" s="2"/>
      <c r="E325" s="452"/>
      <c r="F325" s="452"/>
      <c r="G325" s="452"/>
      <c r="H325" s="452"/>
      <c r="I325" s="452"/>
      <c r="J325" s="452"/>
      <c r="K325" s="452"/>
      <c r="L325" s="452"/>
      <c r="M325" s="452"/>
      <c r="N325" s="452"/>
      <c r="O325" s="452"/>
      <c r="P325" s="452"/>
      <c r="Q325" s="452"/>
      <c r="R325" s="452"/>
      <c r="S325" s="452"/>
    </row>
    <row r="326" spans="2:19" s="5" customFormat="1">
      <c r="B326" s="2"/>
      <c r="C326" s="2"/>
      <c r="D326" s="2"/>
      <c r="E326" s="452"/>
      <c r="F326" s="452"/>
      <c r="G326" s="452"/>
      <c r="H326" s="452"/>
      <c r="I326" s="452"/>
      <c r="J326" s="452"/>
      <c r="K326" s="452"/>
      <c r="L326" s="452"/>
      <c r="M326" s="452"/>
      <c r="N326" s="452"/>
      <c r="O326" s="452"/>
      <c r="P326" s="452"/>
      <c r="Q326" s="452"/>
      <c r="R326" s="452"/>
      <c r="S326" s="452"/>
    </row>
    <row r="327" spans="2:19" s="5" customFormat="1">
      <c r="B327" s="2"/>
      <c r="C327" s="2"/>
      <c r="D327" s="2"/>
      <c r="E327" s="452"/>
      <c r="F327" s="452"/>
      <c r="G327" s="452"/>
      <c r="H327" s="452"/>
      <c r="I327" s="452"/>
      <c r="J327" s="452"/>
      <c r="K327" s="452"/>
      <c r="L327" s="452"/>
      <c r="M327" s="452"/>
      <c r="N327" s="452"/>
      <c r="O327" s="452"/>
      <c r="P327" s="452"/>
      <c r="Q327" s="452"/>
      <c r="R327" s="452"/>
      <c r="S327" s="452"/>
    </row>
    <row r="328" spans="2:19" s="5" customFormat="1">
      <c r="B328" s="2"/>
      <c r="C328" s="2"/>
      <c r="D328" s="2"/>
      <c r="E328" s="452"/>
      <c r="F328" s="452"/>
      <c r="G328" s="452"/>
      <c r="H328" s="452"/>
      <c r="I328" s="452"/>
      <c r="J328" s="452"/>
      <c r="K328" s="452"/>
      <c r="L328" s="452"/>
      <c r="M328" s="452"/>
      <c r="N328" s="452"/>
      <c r="O328" s="452"/>
      <c r="P328" s="452"/>
      <c r="Q328" s="452"/>
      <c r="R328" s="452"/>
      <c r="S328" s="452"/>
    </row>
    <row r="329" spans="2:19" s="5" customFormat="1">
      <c r="B329" s="2"/>
      <c r="C329" s="2"/>
      <c r="D329" s="2"/>
      <c r="E329" s="452"/>
      <c r="F329" s="452"/>
      <c r="G329" s="452"/>
      <c r="H329" s="452"/>
      <c r="I329" s="452"/>
      <c r="J329" s="452"/>
      <c r="K329" s="452"/>
      <c r="L329" s="452"/>
      <c r="M329" s="452"/>
      <c r="N329" s="452"/>
      <c r="O329" s="452"/>
      <c r="P329" s="452"/>
      <c r="Q329" s="452"/>
      <c r="R329" s="452"/>
      <c r="S329" s="452"/>
    </row>
    <row r="330" spans="2:19" s="5" customFormat="1">
      <c r="B330" s="2"/>
      <c r="C330" s="2"/>
      <c r="D330" s="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</row>
    <row r="331" spans="2:19" s="5" customFormat="1">
      <c r="B331" s="2"/>
      <c r="C331" s="2"/>
      <c r="D331" s="2"/>
      <c r="E331" s="452"/>
      <c r="F331" s="452"/>
      <c r="G331" s="452"/>
      <c r="H331" s="452"/>
      <c r="I331" s="452"/>
      <c r="J331" s="452"/>
      <c r="K331" s="452"/>
      <c r="L331" s="452"/>
      <c r="M331" s="452"/>
      <c r="N331" s="452"/>
      <c r="O331" s="452"/>
      <c r="P331" s="452"/>
      <c r="Q331" s="452"/>
      <c r="R331" s="452"/>
      <c r="S331" s="452"/>
    </row>
    <row r="332" spans="2:19" s="5" customFormat="1">
      <c r="B332" s="2"/>
      <c r="C332" s="2"/>
      <c r="D332" s="2"/>
      <c r="E332" s="452"/>
      <c r="F332" s="452"/>
      <c r="G332" s="452"/>
      <c r="H332" s="452"/>
      <c r="I332" s="452"/>
      <c r="J332" s="452"/>
      <c r="K332" s="452"/>
      <c r="L332" s="452"/>
      <c r="M332" s="452"/>
      <c r="N332" s="452"/>
      <c r="O332" s="452"/>
      <c r="P332" s="452"/>
      <c r="Q332" s="452"/>
      <c r="R332" s="452"/>
      <c r="S332" s="452"/>
    </row>
    <row r="333" spans="2:19" s="5" customFormat="1">
      <c r="B333" s="2"/>
      <c r="C333" s="2"/>
      <c r="D333" s="2"/>
      <c r="E333" s="452"/>
      <c r="F333" s="452"/>
      <c r="G333" s="452"/>
      <c r="H333" s="452"/>
      <c r="I333" s="452"/>
      <c r="J333" s="452"/>
      <c r="K333" s="452"/>
      <c r="L333" s="452"/>
      <c r="M333" s="452"/>
      <c r="N333" s="452"/>
      <c r="O333" s="452"/>
      <c r="P333" s="452"/>
      <c r="Q333" s="452"/>
      <c r="R333" s="452"/>
      <c r="S333" s="452"/>
    </row>
    <row r="334" spans="2:19" s="5" customFormat="1">
      <c r="B334" s="2"/>
      <c r="C334" s="2"/>
      <c r="D334" s="2"/>
      <c r="E334" s="452"/>
      <c r="F334" s="452"/>
      <c r="G334" s="452"/>
      <c r="H334" s="452"/>
      <c r="I334" s="452"/>
      <c r="J334" s="452"/>
      <c r="K334" s="452"/>
      <c r="L334" s="452"/>
      <c r="M334" s="452"/>
      <c r="N334" s="452"/>
      <c r="O334" s="452"/>
      <c r="P334" s="452"/>
      <c r="Q334" s="452"/>
      <c r="R334" s="452"/>
      <c r="S334" s="452"/>
    </row>
    <row r="335" spans="2:19" s="5" customFormat="1">
      <c r="B335" s="2"/>
      <c r="C335" s="2"/>
      <c r="D335" s="2"/>
      <c r="E335" s="452"/>
      <c r="F335" s="452"/>
      <c r="G335" s="452"/>
      <c r="H335" s="452"/>
      <c r="I335" s="452"/>
      <c r="J335" s="452"/>
      <c r="K335" s="452"/>
      <c r="L335" s="452"/>
      <c r="M335" s="452"/>
      <c r="N335" s="452"/>
      <c r="O335" s="452"/>
      <c r="P335" s="452"/>
      <c r="Q335" s="452"/>
      <c r="R335" s="452"/>
      <c r="S335" s="452"/>
    </row>
    <row r="336" spans="2:19" s="5" customFormat="1">
      <c r="B336" s="2"/>
      <c r="C336" s="2"/>
      <c r="D336" s="2"/>
      <c r="E336" s="452"/>
      <c r="F336" s="452"/>
      <c r="G336" s="452"/>
      <c r="H336" s="452"/>
      <c r="I336" s="452"/>
      <c r="J336" s="452"/>
      <c r="K336" s="452"/>
      <c r="L336" s="452"/>
      <c r="M336" s="452"/>
      <c r="N336" s="452"/>
      <c r="O336" s="452"/>
      <c r="P336" s="452"/>
      <c r="Q336" s="452"/>
      <c r="R336" s="452"/>
      <c r="S336" s="452"/>
    </row>
    <row r="337" spans="2:19" s="5" customFormat="1">
      <c r="B337" s="2"/>
      <c r="C337" s="2"/>
      <c r="D337" s="2"/>
      <c r="E337" s="452"/>
      <c r="F337" s="452"/>
      <c r="G337" s="452"/>
      <c r="H337" s="452"/>
      <c r="I337" s="452"/>
      <c r="J337" s="452"/>
      <c r="K337" s="452"/>
      <c r="L337" s="452"/>
      <c r="M337" s="452"/>
      <c r="N337" s="452"/>
      <c r="O337" s="452"/>
      <c r="P337" s="452"/>
      <c r="Q337" s="452"/>
      <c r="R337" s="452"/>
      <c r="S337" s="452"/>
    </row>
    <row r="338" spans="2:19" s="5" customFormat="1">
      <c r="B338" s="2"/>
      <c r="C338" s="2"/>
      <c r="D338" s="2"/>
      <c r="E338" s="452"/>
      <c r="F338" s="452"/>
      <c r="G338" s="452"/>
      <c r="H338" s="452"/>
      <c r="I338" s="452"/>
      <c r="J338" s="452"/>
      <c r="K338" s="452"/>
      <c r="L338" s="452"/>
      <c r="M338" s="452"/>
      <c r="N338" s="452"/>
      <c r="O338" s="452"/>
      <c r="P338" s="452"/>
      <c r="Q338" s="452"/>
      <c r="R338" s="452"/>
      <c r="S338" s="452"/>
    </row>
    <row r="339" spans="2:19" s="5" customFormat="1">
      <c r="B339" s="2"/>
      <c r="C339" s="2"/>
      <c r="D339" s="2"/>
      <c r="E339" s="452"/>
      <c r="F339" s="452"/>
      <c r="G339" s="452"/>
      <c r="H339" s="452"/>
      <c r="I339" s="452"/>
      <c r="J339" s="452"/>
      <c r="K339" s="452"/>
      <c r="L339" s="452"/>
      <c r="M339" s="452"/>
      <c r="N339" s="452"/>
      <c r="O339" s="452"/>
      <c r="P339" s="452"/>
      <c r="Q339" s="452"/>
      <c r="R339" s="452"/>
      <c r="S339" s="452"/>
    </row>
    <row r="340" spans="2:19" s="5" customFormat="1">
      <c r="B340" s="2"/>
      <c r="C340" s="2"/>
      <c r="D340" s="2"/>
      <c r="E340" s="452"/>
      <c r="F340" s="452"/>
      <c r="G340" s="452"/>
      <c r="H340" s="452"/>
      <c r="I340" s="452"/>
      <c r="J340" s="452"/>
      <c r="K340" s="452"/>
      <c r="L340" s="452"/>
      <c r="M340" s="452"/>
      <c r="N340" s="452"/>
      <c r="O340" s="452"/>
      <c r="P340" s="452"/>
      <c r="Q340" s="452"/>
      <c r="R340" s="452"/>
      <c r="S340" s="452"/>
    </row>
    <row r="341" spans="2:19" s="5" customFormat="1">
      <c r="B341" s="2"/>
      <c r="C341" s="2"/>
      <c r="D341" s="2"/>
      <c r="E341" s="452"/>
      <c r="F341" s="452"/>
      <c r="G341" s="452"/>
      <c r="H341" s="452"/>
      <c r="I341" s="452"/>
      <c r="J341" s="452"/>
      <c r="K341" s="452"/>
      <c r="L341" s="452"/>
      <c r="M341" s="452"/>
      <c r="N341" s="452"/>
      <c r="O341" s="452"/>
      <c r="P341" s="452"/>
      <c r="Q341" s="452"/>
      <c r="R341" s="452"/>
      <c r="S341" s="452"/>
    </row>
    <row r="342" spans="2:19" s="5" customFormat="1">
      <c r="B342" s="2"/>
      <c r="C342" s="2"/>
      <c r="D342" s="2"/>
      <c r="E342" s="452"/>
      <c r="F342" s="452"/>
      <c r="G342" s="452"/>
      <c r="H342" s="452"/>
      <c r="I342" s="452"/>
      <c r="J342" s="452"/>
      <c r="K342" s="452"/>
      <c r="L342" s="452"/>
      <c r="M342" s="452"/>
      <c r="N342" s="452"/>
      <c r="O342" s="452"/>
      <c r="P342" s="452"/>
      <c r="Q342" s="452"/>
      <c r="R342" s="452"/>
      <c r="S342" s="452"/>
    </row>
    <row r="343" spans="2:19" s="5" customFormat="1">
      <c r="B343" s="2"/>
      <c r="C343" s="2"/>
      <c r="D343" s="2"/>
      <c r="E343" s="452"/>
      <c r="F343" s="452"/>
      <c r="G343" s="452"/>
      <c r="H343" s="452"/>
      <c r="I343" s="452"/>
      <c r="J343" s="452"/>
      <c r="K343" s="452"/>
      <c r="L343" s="452"/>
      <c r="M343" s="452"/>
      <c r="N343" s="452"/>
      <c r="O343" s="452"/>
      <c r="P343" s="452"/>
      <c r="Q343" s="452"/>
      <c r="R343" s="452"/>
      <c r="S343" s="452"/>
    </row>
    <row r="344" spans="2:19" s="5" customFormat="1">
      <c r="B344" s="2"/>
      <c r="C344" s="2"/>
      <c r="D344" s="2"/>
      <c r="E344" s="452"/>
      <c r="F344" s="452"/>
      <c r="G344" s="452"/>
      <c r="H344" s="452"/>
      <c r="I344" s="452"/>
      <c r="J344" s="452"/>
      <c r="K344" s="452"/>
      <c r="L344" s="452"/>
      <c r="M344" s="452"/>
      <c r="N344" s="452"/>
      <c r="O344" s="452"/>
      <c r="P344" s="452"/>
      <c r="Q344" s="452"/>
      <c r="R344" s="452"/>
      <c r="S344" s="452"/>
    </row>
    <row r="345" spans="2:19" s="5" customFormat="1">
      <c r="B345" s="2"/>
      <c r="C345" s="2"/>
      <c r="D345" s="2"/>
      <c r="E345" s="452"/>
      <c r="F345" s="452"/>
      <c r="G345" s="452"/>
      <c r="H345" s="452"/>
      <c r="I345" s="452"/>
      <c r="J345" s="452"/>
      <c r="K345" s="452"/>
      <c r="L345" s="452"/>
      <c r="M345" s="452"/>
      <c r="N345" s="452"/>
      <c r="O345" s="452"/>
      <c r="P345" s="452"/>
      <c r="Q345" s="452"/>
      <c r="R345" s="452"/>
      <c r="S345" s="452"/>
    </row>
    <row r="346" spans="2:19" s="5" customFormat="1">
      <c r="B346" s="2"/>
      <c r="C346" s="2"/>
      <c r="D346" s="2"/>
      <c r="E346" s="452"/>
      <c r="F346" s="452"/>
      <c r="G346" s="452"/>
      <c r="H346" s="452"/>
      <c r="I346" s="452"/>
      <c r="J346" s="452"/>
      <c r="K346" s="452"/>
      <c r="L346" s="452"/>
      <c r="M346" s="452"/>
      <c r="N346" s="452"/>
      <c r="O346" s="452"/>
      <c r="P346" s="452"/>
      <c r="Q346" s="452"/>
      <c r="R346" s="452"/>
      <c r="S346" s="452"/>
    </row>
    <row r="347" spans="2:19" s="5" customFormat="1">
      <c r="B347" s="2"/>
      <c r="C347" s="2"/>
      <c r="D347" s="2"/>
      <c r="E347" s="452"/>
      <c r="F347" s="452"/>
      <c r="G347" s="452"/>
      <c r="H347" s="452"/>
      <c r="I347" s="452"/>
      <c r="J347" s="452"/>
      <c r="K347" s="452"/>
      <c r="L347" s="452"/>
      <c r="M347" s="452"/>
      <c r="N347" s="452"/>
      <c r="O347" s="452"/>
      <c r="P347" s="452"/>
      <c r="Q347" s="452"/>
      <c r="R347" s="452"/>
      <c r="S347" s="452"/>
    </row>
    <row r="348" spans="2:19" s="5" customFormat="1">
      <c r="B348" s="2"/>
      <c r="C348" s="2"/>
      <c r="D348" s="2"/>
      <c r="E348" s="452"/>
      <c r="F348" s="452"/>
      <c r="G348" s="452"/>
      <c r="H348" s="452"/>
      <c r="I348" s="452"/>
      <c r="J348" s="452"/>
      <c r="K348" s="452"/>
      <c r="L348" s="452"/>
      <c r="M348" s="452"/>
      <c r="N348" s="452"/>
      <c r="O348" s="452"/>
      <c r="P348" s="452"/>
      <c r="Q348" s="452"/>
      <c r="R348" s="452"/>
      <c r="S348" s="452"/>
    </row>
    <row r="349" spans="2:19" s="5" customFormat="1">
      <c r="B349" s="2"/>
      <c r="C349" s="2"/>
      <c r="D349" s="2"/>
      <c r="E349" s="452"/>
      <c r="F349" s="452"/>
      <c r="G349" s="452"/>
      <c r="H349" s="452"/>
      <c r="I349" s="452"/>
      <c r="J349" s="452"/>
      <c r="K349" s="452"/>
      <c r="L349" s="452"/>
      <c r="M349" s="452"/>
      <c r="N349" s="452"/>
      <c r="O349" s="452"/>
      <c r="P349" s="452"/>
      <c r="Q349" s="452"/>
      <c r="R349" s="452"/>
      <c r="S349" s="452"/>
    </row>
    <row r="350" spans="2:19" s="5" customFormat="1">
      <c r="B350" s="2"/>
      <c r="C350" s="2"/>
      <c r="D350" s="2"/>
      <c r="E350" s="452"/>
      <c r="F350" s="452"/>
      <c r="G350" s="452"/>
      <c r="H350" s="452"/>
      <c r="I350" s="452"/>
      <c r="J350" s="452"/>
      <c r="K350" s="452"/>
      <c r="L350" s="452"/>
      <c r="M350" s="452"/>
      <c r="N350" s="452"/>
      <c r="O350" s="452"/>
      <c r="P350" s="452"/>
      <c r="Q350" s="452"/>
      <c r="R350" s="452"/>
      <c r="S350" s="452"/>
    </row>
    <row r="351" spans="2:19" s="5" customFormat="1">
      <c r="B351" s="2"/>
      <c r="C351" s="2"/>
      <c r="D351" s="2"/>
      <c r="E351" s="452"/>
      <c r="F351" s="452"/>
      <c r="G351" s="452"/>
      <c r="H351" s="452"/>
      <c r="I351" s="452"/>
      <c r="J351" s="452"/>
      <c r="K351" s="452"/>
      <c r="L351" s="452"/>
      <c r="M351" s="452"/>
      <c r="N351" s="452"/>
      <c r="O351" s="452"/>
      <c r="P351" s="452"/>
      <c r="Q351" s="452"/>
      <c r="R351" s="452"/>
      <c r="S351" s="452"/>
    </row>
    <row r="352" spans="2:19" s="5" customFormat="1">
      <c r="B352" s="2"/>
      <c r="C352" s="2"/>
      <c r="D352" s="2"/>
      <c r="E352" s="452"/>
      <c r="F352" s="452"/>
      <c r="G352" s="452"/>
      <c r="H352" s="452"/>
      <c r="I352" s="452"/>
      <c r="J352" s="452"/>
      <c r="K352" s="452"/>
      <c r="L352" s="452"/>
      <c r="M352" s="452"/>
      <c r="N352" s="452"/>
      <c r="O352" s="452"/>
      <c r="P352" s="452"/>
      <c r="Q352" s="452"/>
      <c r="R352" s="452"/>
      <c r="S352" s="452"/>
    </row>
    <row r="353" spans="2:19" s="5" customFormat="1">
      <c r="B353" s="2"/>
      <c r="C353" s="2"/>
      <c r="D353" s="2"/>
      <c r="E353" s="452"/>
      <c r="F353" s="452"/>
      <c r="G353" s="452"/>
      <c r="H353" s="452"/>
      <c r="I353" s="452"/>
      <c r="J353" s="452"/>
      <c r="K353" s="452"/>
      <c r="L353" s="452"/>
      <c r="M353" s="452"/>
      <c r="N353" s="452"/>
      <c r="O353" s="452"/>
      <c r="P353" s="452"/>
      <c r="Q353" s="452"/>
      <c r="R353" s="452"/>
      <c r="S353" s="452"/>
    </row>
    <row r="354" spans="2:19" s="5" customFormat="1">
      <c r="B354" s="2"/>
      <c r="C354" s="2"/>
      <c r="D354" s="2"/>
      <c r="E354" s="452"/>
      <c r="F354" s="452"/>
      <c r="G354" s="452"/>
      <c r="H354" s="452"/>
      <c r="I354" s="452"/>
      <c r="J354" s="452"/>
      <c r="K354" s="452"/>
      <c r="L354" s="452"/>
      <c r="M354" s="452"/>
      <c r="N354" s="452"/>
      <c r="O354" s="452"/>
      <c r="P354" s="452"/>
      <c r="Q354" s="452"/>
      <c r="R354" s="452"/>
      <c r="S354" s="452"/>
    </row>
    <row r="355" spans="2:19" s="5" customFormat="1">
      <c r="B355" s="2"/>
      <c r="C355" s="2"/>
      <c r="D355" s="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</row>
    <row r="356" spans="2:19" s="5" customFormat="1">
      <c r="B356" s="2"/>
      <c r="C356" s="2"/>
      <c r="D356" s="2"/>
      <c r="E356" s="452"/>
      <c r="F356" s="452"/>
      <c r="G356" s="452"/>
      <c r="H356" s="452"/>
      <c r="I356" s="452"/>
      <c r="J356" s="452"/>
      <c r="K356" s="452"/>
      <c r="L356" s="452"/>
      <c r="M356" s="452"/>
      <c r="N356" s="452"/>
      <c r="O356" s="452"/>
      <c r="P356" s="452"/>
      <c r="Q356" s="452"/>
      <c r="R356" s="452"/>
      <c r="S356" s="452"/>
    </row>
    <row r="357" spans="2:19" s="5" customFormat="1">
      <c r="B357" s="2"/>
      <c r="C357" s="2"/>
      <c r="D357" s="2"/>
      <c r="E357" s="452"/>
      <c r="F357" s="452"/>
      <c r="G357" s="452"/>
      <c r="H357" s="452"/>
      <c r="I357" s="452"/>
      <c r="J357" s="452"/>
      <c r="K357" s="452"/>
      <c r="L357" s="452"/>
      <c r="M357" s="452"/>
      <c r="N357" s="452"/>
      <c r="O357" s="452"/>
      <c r="P357" s="452"/>
      <c r="Q357" s="452"/>
      <c r="R357" s="452"/>
      <c r="S357" s="452"/>
    </row>
    <row r="358" spans="2:19" s="5" customFormat="1">
      <c r="B358" s="2"/>
      <c r="C358" s="2"/>
      <c r="D358" s="2"/>
      <c r="E358" s="452"/>
      <c r="F358" s="452"/>
      <c r="G358" s="452"/>
      <c r="H358" s="452"/>
      <c r="I358" s="452"/>
      <c r="J358" s="452"/>
      <c r="K358" s="452"/>
      <c r="L358" s="452"/>
      <c r="M358" s="452"/>
      <c r="N358" s="452"/>
      <c r="O358" s="452"/>
      <c r="P358" s="452"/>
      <c r="Q358" s="452"/>
      <c r="R358" s="452"/>
      <c r="S358" s="452"/>
    </row>
    <row r="359" spans="2:19" s="5" customFormat="1">
      <c r="B359" s="2"/>
      <c r="C359" s="2"/>
      <c r="D359" s="2"/>
      <c r="E359" s="452"/>
      <c r="F359" s="452"/>
      <c r="G359" s="452"/>
      <c r="H359" s="452"/>
      <c r="I359" s="452"/>
      <c r="J359" s="452"/>
      <c r="K359" s="452"/>
      <c r="L359" s="452"/>
      <c r="M359" s="452"/>
      <c r="N359" s="452"/>
      <c r="O359" s="452"/>
      <c r="P359" s="452"/>
      <c r="Q359" s="452"/>
      <c r="R359" s="452"/>
      <c r="S359" s="452"/>
    </row>
    <row r="360" spans="2:19" s="5" customFormat="1">
      <c r="B360" s="2"/>
      <c r="C360" s="2"/>
      <c r="D360" s="2"/>
      <c r="E360" s="452"/>
      <c r="F360" s="452"/>
      <c r="G360" s="452"/>
      <c r="H360" s="452"/>
      <c r="I360" s="452"/>
      <c r="J360" s="452"/>
      <c r="K360" s="452"/>
      <c r="L360" s="452"/>
      <c r="M360" s="452"/>
      <c r="N360" s="452"/>
      <c r="O360" s="452"/>
      <c r="P360" s="452"/>
      <c r="Q360" s="452"/>
      <c r="R360" s="452"/>
      <c r="S360" s="452"/>
    </row>
    <row r="361" spans="2:19" s="5" customFormat="1">
      <c r="B361" s="2"/>
      <c r="C361" s="2"/>
      <c r="D361" s="2"/>
      <c r="E361" s="452"/>
      <c r="F361" s="452"/>
      <c r="G361" s="452"/>
      <c r="H361" s="452"/>
      <c r="I361" s="452"/>
      <c r="J361" s="452"/>
      <c r="K361" s="452"/>
      <c r="L361" s="452"/>
      <c r="M361" s="452"/>
      <c r="N361" s="452"/>
      <c r="O361" s="452"/>
      <c r="P361" s="452"/>
      <c r="Q361" s="452"/>
      <c r="R361" s="452"/>
      <c r="S361" s="452"/>
    </row>
    <row r="362" spans="2:19" s="5" customFormat="1">
      <c r="B362" s="2"/>
      <c r="C362" s="2"/>
      <c r="D362" s="2"/>
      <c r="E362" s="452"/>
      <c r="F362" s="452"/>
      <c r="G362" s="452"/>
      <c r="H362" s="452"/>
      <c r="I362" s="452"/>
      <c r="J362" s="452"/>
      <c r="K362" s="452"/>
      <c r="L362" s="452"/>
      <c r="M362" s="452"/>
      <c r="N362" s="452"/>
      <c r="O362" s="452"/>
      <c r="P362" s="452"/>
      <c r="Q362" s="452"/>
      <c r="R362" s="452"/>
      <c r="S362" s="452"/>
    </row>
    <row r="363" spans="2:19" s="5" customFormat="1">
      <c r="B363" s="2"/>
      <c r="C363" s="2"/>
      <c r="D363" s="2"/>
      <c r="E363" s="452"/>
      <c r="F363" s="452"/>
      <c r="G363" s="452"/>
      <c r="H363" s="452"/>
      <c r="I363" s="452"/>
      <c r="J363" s="452"/>
      <c r="K363" s="452"/>
      <c r="L363" s="452"/>
      <c r="M363" s="452"/>
      <c r="N363" s="452"/>
      <c r="O363" s="452"/>
      <c r="P363" s="452"/>
      <c r="Q363" s="452"/>
      <c r="R363" s="452"/>
      <c r="S363" s="452"/>
    </row>
    <row r="364" spans="2:19" s="5" customFormat="1">
      <c r="B364" s="2"/>
      <c r="C364" s="2"/>
      <c r="D364" s="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</row>
    <row r="365" spans="2:19" s="5" customFormat="1">
      <c r="B365" s="2"/>
      <c r="C365" s="2"/>
      <c r="D365" s="2"/>
      <c r="E365" s="452"/>
      <c r="F365" s="452"/>
      <c r="G365" s="452"/>
      <c r="H365" s="452"/>
      <c r="I365" s="452"/>
      <c r="J365" s="452"/>
      <c r="K365" s="452"/>
      <c r="L365" s="452"/>
      <c r="M365" s="452"/>
      <c r="N365" s="452"/>
      <c r="O365" s="452"/>
      <c r="P365" s="452"/>
      <c r="Q365" s="452"/>
      <c r="R365" s="452"/>
      <c r="S365" s="452"/>
    </row>
    <row r="366" spans="2:19" s="5" customFormat="1">
      <c r="B366" s="2"/>
      <c r="C366" s="2"/>
      <c r="D366" s="2"/>
      <c r="E366" s="452"/>
      <c r="F366" s="452"/>
      <c r="G366" s="452"/>
      <c r="H366" s="452"/>
      <c r="I366" s="452"/>
      <c r="J366" s="452"/>
      <c r="K366" s="452"/>
      <c r="L366" s="452"/>
      <c r="M366" s="452"/>
      <c r="N366" s="452"/>
      <c r="O366" s="452"/>
      <c r="P366" s="452"/>
      <c r="Q366" s="452"/>
      <c r="R366" s="452"/>
      <c r="S366" s="452"/>
    </row>
    <row r="367" spans="2:19" s="5" customFormat="1">
      <c r="B367" s="2"/>
      <c r="C367" s="2"/>
      <c r="D367" s="2"/>
      <c r="E367" s="452"/>
      <c r="F367" s="452"/>
      <c r="G367" s="452"/>
      <c r="H367" s="452"/>
      <c r="I367" s="452"/>
      <c r="J367" s="452"/>
      <c r="K367" s="452"/>
      <c r="L367" s="452"/>
      <c r="M367" s="452"/>
      <c r="N367" s="452"/>
      <c r="O367" s="452"/>
      <c r="P367" s="452"/>
      <c r="Q367" s="452"/>
      <c r="R367" s="452"/>
      <c r="S367" s="452"/>
    </row>
    <row r="368" spans="2:19" s="5" customFormat="1">
      <c r="B368" s="2"/>
      <c r="C368" s="2"/>
      <c r="D368" s="2"/>
      <c r="E368" s="452"/>
      <c r="F368" s="452"/>
      <c r="G368" s="452"/>
      <c r="H368" s="452"/>
      <c r="I368" s="452"/>
      <c r="J368" s="452"/>
      <c r="K368" s="452"/>
      <c r="L368" s="452"/>
      <c r="M368" s="452"/>
      <c r="N368" s="452"/>
      <c r="O368" s="452"/>
      <c r="P368" s="452"/>
      <c r="Q368" s="452"/>
      <c r="R368" s="452"/>
      <c r="S368" s="452"/>
    </row>
    <row r="369" spans="2:19" s="5" customFormat="1">
      <c r="B369" s="2"/>
      <c r="C369" s="2"/>
      <c r="D369" s="2"/>
      <c r="E369" s="452"/>
      <c r="F369" s="452"/>
      <c r="G369" s="452"/>
      <c r="H369" s="452"/>
      <c r="I369" s="452"/>
      <c r="J369" s="452"/>
      <c r="K369" s="452"/>
      <c r="L369" s="452"/>
      <c r="M369" s="452"/>
      <c r="N369" s="452"/>
      <c r="O369" s="452"/>
      <c r="P369" s="452"/>
      <c r="Q369" s="452"/>
      <c r="R369" s="452"/>
      <c r="S369" s="452"/>
    </row>
    <row r="370" spans="2:19" s="5" customFormat="1">
      <c r="B370" s="2"/>
      <c r="C370" s="2"/>
      <c r="D370" s="2"/>
      <c r="E370" s="452"/>
      <c r="F370" s="452"/>
      <c r="G370" s="452"/>
      <c r="H370" s="452"/>
      <c r="I370" s="452"/>
      <c r="J370" s="452"/>
      <c r="K370" s="452"/>
      <c r="L370" s="452"/>
      <c r="M370" s="452"/>
      <c r="N370" s="452"/>
      <c r="O370" s="452"/>
      <c r="P370" s="452"/>
      <c r="Q370" s="452"/>
      <c r="R370" s="452"/>
      <c r="S370" s="452"/>
    </row>
    <row r="371" spans="2:19" s="5" customFormat="1">
      <c r="B371" s="2"/>
      <c r="C371" s="2"/>
      <c r="D371" s="2"/>
      <c r="E371" s="452"/>
      <c r="F371" s="452"/>
      <c r="G371" s="452"/>
      <c r="H371" s="452"/>
      <c r="I371" s="452"/>
      <c r="J371" s="452"/>
      <c r="K371" s="452"/>
      <c r="L371" s="452"/>
      <c r="M371" s="452"/>
      <c r="N371" s="452"/>
      <c r="O371" s="452"/>
      <c r="P371" s="452"/>
      <c r="Q371" s="452"/>
      <c r="R371" s="452"/>
      <c r="S371" s="452"/>
    </row>
    <row r="372" spans="2:19" s="5" customFormat="1">
      <c r="B372" s="2"/>
      <c r="C372" s="2"/>
      <c r="D372" s="2"/>
      <c r="E372" s="452"/>
      <c r="F372" s="452"/>
      <c r="G372" s="452"/>
      <c r="H372" s="452"/>
      <c r="I372" s="452"/>
      <c r="J372" s="452"/>
      <c r="K372" s="452"/>
      <c r="L372" s="452"/>
      <c r="M372" s="452"/>
      <c r="N372" s="452"/>
      <c r="O372" s="452"/>
      <c r="P372" s="452"/>
      <c r="Q372" s="452"/>
      <c r="R372" s="452"/>
      <c r="S372" s="452"/>
    </row>
    <row r="373" spans="2:19" s="5" customFormat="1">
      <c r="B373" s="2"/>
      <c r="C373" s="2"/>
      <c r="D373" s="2"/>
      <c r="E373" s="452"/>
      <c r="F373" s="452"/>
      <c r="G373" s="452"/>
      <c r="H373" s="452"/>
      <c r="I373" s="452"/>
      <c r="J373" s="452"/>
      <c r="K373" s="452"/>
      <c r="L373" s="452"/>
      <c r="M373" s="452"/>
      <c r="N373" s="452"/>
      <c r="O373" s="452"/>
      <c r="P373" s="452"/>
      <c r="Q373" s="452"/>
      <c r="R373" s="452"/>
      <c r="S373" s="452"/>
    </row>
    <row r="374" spans="2:19" s="5" customFormat="1">
      <c r="B374" s="2"/>
      <c r="C374" s="2"/>
      <c r="D374" s="2"/>
      <c r="E374" s="452"/>
      <c r="F374" s="452"/>
      <c r="G374" s="452"/>
      <c r="H374" s="452"/>
      <c r="I374" s="452"/>
      <c r="J374" s="452"/>
      <c r="K374" s="452"/>
      <c r="L374" s="452"/>
      <c r="M374" s="452"/>
      <c r="N374" s="452"/>
      <c r="O374" s="452"/>
      <c r="P374" s="452"/>
      <c r="Q374" s="452"/>
      <c r="R374" s="452"/>
      <c r="S374" s="452"/>
    </row>
    <row r="375" spans="2:19" s="5" customFormat="1">
      <c r="B375" s="2"/>
      <c r="C375" s="2"/>
      <c r="D375" s="2"/>
      <c r="E375" s="452"/>
      <c r="F375" s="452"/>
      <c r="G375" s="452"/>
      <c r="H375" s="452"/>
      <c r="I375" s="452"/>
      <c r="J375" s="452"/>
      <c r="K375" s="452"/>
      <c r="L375" s="452"/>
      <c r="M375" s="452"/>
      <c r="N375" s="452"/>
      <c r="O375" s="452"/>
      <c r="P375" s="452"/>
      <c r="Q375" s="452"/>
      <c r="R375" s="452"/>
      <c r="S375" s="452"/>
    </row>
    <row r="376" spans="2:19" s="5" customFormat="1">
      <c r="B376" s="2"/>
      <c r="C376" s="2"/>
      <c r="D376" s="2"/>
      <c r="E376" s="452"/>
      <c r="F376" s="452"/>
      <c r="G376" s="452"/>
      <c r="H376" s="452"/>
      <c r="I376" s="452"/>
      <c r="J376" s="452"/>
      <c r="K376" s="452"/>
      <c r="L376" s="452"/>
      <c r="M376" s="452"/>
      <c r="N376" s="452"/>
      <c r="O376" s="452"/>
      <c r="P376" s="452"/>
      <c r="Q376" s="452"/>
      <c r="R376" s="452"/>
      <c r="S376" s="452"/>
    </row>
    <row r="377" spans="2:19" s="5" customFormat="1">
      <c r="B377" s="2"/>
      <c r="C377" s="2"/>
      <c r="D377" s="2"/>
      <c r="E377" s="452"/>
      <c r="F377" s="452"/>
      <c r="G377" s="452"/>
      <c r="H377" s="452"/>
      <c r="I377" s="452"/>
      <c r="J377" s="452"/>
      <c r="K377" s="452"/>
      <c r="L377" s="452"/>
      <c r="M377" s="452"/>
      <c r="N377" s="452"/>
      <c r="O377" s="452"/>
      <c r="P377" s="452"/>
      <c r="Q377" s="452"/>
      <c r="R377" s="452"/>
      <c r="S377" s="452"/>
    </row>
    <row r="378" spans="2:19" s="5" customFormat="1">
      <c r="B378" s="2"/>
      <c r="C378" s="2"/>
      <c r="D378" s="2"/>
      <c r="E378" s="452"/>
      <c r="F378" s="452"/>
      <c r="G378" s="452"/>
      <c r="H378" s="452"/>
      <c r="I378" s="452"/>
      <c r="J378" s="452"/>
      <c r="K378" s="452"/>
      <c r="L378" s="452"/>
      <c r="M378" s="452"/>
      <c r="N378" s="452"/>
      <c r="O378" s="452"/>
      <c r="P378" s="452"/>
      <c r="Q378" s="452"/>
      <c r="R378" s="452"/>
      <c r="S378" s="452"/>
    </row>
    <row r="379" spans="2:19" s="5" customFormat="1">
      <c r="B379" s="2"/>
      <c r="C379" s="2"/>
      <c r="D379" s="2"/>
      <c r="E379" s="452"/>
      <c r="F379" s="452"/>
      <c r="G379" s="452"/>
      <c r="H379" s="452"/>
      <c r="I379" s="452"/>
      <c r="J379" s="452"/>
      <c r="K379" s="452"/>
      <c r="L379" s="452"/>
      <c r="M379" s="452"/>
      <c r="N379" s="452"/>
      <c r="O379" s="452"/>
      <c r="P379" s="452"/>
      <c r="Q379" s="452"/>
      <c r="R379" s="452"/>
      <c r="S379" s="452"/>
    </row>
    <row r="380" spans="2:19" s="5" customFormat="1">
      <c r="B380" s="2"/>
      <c r="C380" s="2"/>
      <c r="D380" s="2"/>
      <c r="E380" s="452"/>
      <c r="F380" s="452"/>
      <c r="G380" s="452"/>
      <c r="H380" s="452"/>
      <c r="I380" s="452"/>
      <c r="J380" s="452"/>
      <c r="K380" s="452"/>
      <c r="L380" s="452"/>
      <c r="M380" s="452"/>
      <c r="N380" s="452"/>
      <c r="O380" s="452"/>
      <c r="P380" s="452"/>
      <c r="Q380" s="452"/>
      <c r="R380" s="452"/>
      <c r="S380" s="452"/>
    </row>
    <row r="381" spans="2:19" s="5" customFormat="1">
      <c r="B381" s="2"/>
      <c r="C381" s="2"/>
      <c r="D381" s="2"/>
      <c r="E381" s="452"/>
      <c r="F381" s="452"/>
      <c r="G381" s="452"/>
      <c r="H381" s="452"/>
      <c r="I381" s="452"/>
      <c r="J381" s="452"/>
      <c r="K381" s="452"/>
      <c r="L381" s="452"/>
      <c r="M381" s="452"/>
      <c r="N381" s="452"/>
      <c r="O381" s="452"/>
      <c r="P381" s="452"/>
      <c r="Q381" s="452"/>
      <c r="R381" s="452"/>
      <c r="S381" s="452"/>
    </row>
    <row r="382" spans="2:19" s="5" customFormat="1">
      <c r="B382" s="2"/>
      <c r="C382" s="2"/>
      <c r="D382" s="2"/>
      <c r="E382" s="452"/>
      <c r="F382" s="452"/>
      <c r="G382" s="452"/>
      <c r="H382" s="452"/>
      <c r="I382" s="452"/>
      <c r="J382" s="452"/>
      <c r="K382" s="452"/>
      <c r="L382" s="452"/>
      <c r="M382" s="452"/>
      <c r="N382" s="452"/>
      <c r="O382" s="452"/>
      <c r="P382" s="452"/>
      <c r="Q382" s="452"/>
      <c r="R382" s="452"/>
      <c r="S382" s="452"/>
    </row>
    <row r="383" spans="2:19" s="5" customFormat="1">
      <c r="B383" s="2"/>
      <c r="C383" s="2"/>
      <c r="D383" s="2"/>
      <c r="E383" s="452"/>
      <c r="F383" s="452"/>
      <c r="G383" s="452"/>
      <c r="H383" s="452"/>
      <c r="I383" s="452"/>
      <c r="J383" s="452"/>
      <c r="K383" s="452"/>
      <c r="L383" s="452"/>
      <c r="M383" s="452"/>
      <c r="N383" s="452"/>
      <c r="O383" s="452"/>
      <c r="P383" s="452"/>
      <c r="Q383" s="452"/>
      <c r="R383" s="452"/>
      <c r="S383" s="452"/>
    </row>
    <row r="384" spans="2:19" s="5" customFormat="1">
      <c r="B384" s="2"/>
      <c r="C384" s="2"/>
      <c r="D384" s="2"/>
      <c r="E384" s="452"/>
      <c r="F384" s="452"/>
      <c r="G384" s="452"/>
      <c r="H384" s="452"/>
      <c r="I384" s="452"/>
      <c r="J384" s="452"/>
      <c r="K384" s="452"/>
      <c r="L384" s="452"/>
      <c r="M384" s="452"/>
      <c r="N384" s="452"/>
      <c r="O384" s="452"/>
      <c r="P384" s="452"/>
      <c r="Q384" s="452"/>
      <c r="R384" s="452"/>
      <c r="S384" s="452"/>
    </row>
    <row r="385" spans="2:19" s="5" customFormat="1">
      <c r="B385" s="2"/>
      <c r="C385" s="2"/>
      <c r="D385" s="2"/>
      <c r="E385" s="452"/>
      <c r="F385" s="452"/>
      <c r="G385" s="452"/>
      <c r="H385" s="452"/>
      <c r="I385" s="452"/>
      <c r="J385" s="452"/>
      <c r="K385" s="452"/>
      <c r="L385" s="452"/>
      <c r="M385" s="452"/>
      <c r="N385" s="452"/>
      <c r="O385" s="452"/>
      <c r="P385" s="452"/>
      <c r="Q385" s="452"/>
      <c r="R385" s="452"/>
      <c r="S385" s="452"/>
    </row>
    <row r="386" spans="2:19" s="5" customFormat="1">
      <c r="B386" s="2"/>
      <c r="C386" s="2"/>
      <c r="D386" s="2"/>
      <c r="E386" s="452"/>
      <c r="F386" s="452"/>
      <c r="G386" s="452"/>
      <c r="H386" s="452"/>
      <c r="I386" s="452"/>
      <c r="J386" s="452"/>
      <c r="K386" s="452"/>
      <c r="L386" s="452"/>
      <c r="M386" s="452"/>
      <c r="N386" s="452"/>
      <c r="O386" s="452"/>
      <c r="P386" s="452"/>
      <c r="Q386" s="452"/>
      <c r="R386" s="452"/>
      <c r="S386" s="452"/>
    </row>
    <row r="387" spans="2:19" s="5" customFormat="1">
      <c r="B387" s="2"/>
      <c r="C387" s="2"/>
      <c r="D387" s="2"/>
      <c r="E387" s="452"/>
      <c r="F387" s="452"/>
      <c r="G387" s="452"/>
      <c r="H387" s="452"/>
      <c r="I387" s="452"/>
      <c r="J387" s="452"/>
      <c r="K387" s="452"/>
      <c r="L387" s="452"/>
      <c r="M387" s="452"/>
      <c r="N387" s="452"/>
      <c r="O387" s="452"/>
      <c r="P387" s="452"/>
      <c r="Q387" s="452"/>
      <c r="R387" s="452"/>
      <c r="S387" s="452"/>
    </row>
    <row r="388" spans="2:19" s="5" customFormat="1">
      <c r="B388" s="2"/>
      <c r="C388" s="2"/>
      <c r="D388" s="2"/>
      <c r="E388" s="452"/>
      <c r="F388" s="452"/>
      <c r="G388" s="452"/>
      <c r="H388" s="452"/>
      <c r="I388" s="452"/>
      <c r="J388" s="452"/>
      <c r="K388" s="452"/>
      <c r="L388" s="452"/>
      <c r="M388" s="452"/>
      <c r="N388" s="452"/>
      <c r="O388" s="452"/>
      <c r="P388" s="452"/>
      <c r="Q388" s="452"/>
      <c r="R388" s="452"/>
      <c r="S388" s="452"/>
    </row>
    <row r="389" spans="2:19" s="5" customFormat="1">
      <c r="B389" s="2"/>
      <c r="C389" s="2"/>
      <c r="D389" s="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</row>
    <row r="390" spans="2:19" s="5" customFormat="1">
      <c r="B390" s="2"/>
      <c r="C390" s="2"/>
      <c r="D390" s="2"/>
      <c r="E390" s="452"/>
      <c r="F390" s="452"/>
      <c r="G390" s="452"/>
      <c r="H390" s="452"/>
      <c r="I390" s="452"/>
      <c r="J390" s="452"/>
      <c r="K390" s="452"/>
      <c r="L390" s="452"/>
      <c r="M390" s="452"/>
      <c r="N390" s="452"/>
      <c r="O390" s="452"/>
      <c r="P390" s="452"/>
      <c r="Q390" s="452"/>
      <c r="R390" s="452"/>
      <c r="S390" s="452"/>
    </row>
    <row r="391" spans="2:19" s="5" customFormat="1">
      <c r="B391" s="2"/>
      <c r="C391" s="2"/>
      <c r="D391" s="2"/>
      <c r="E391" s="452"/>
      <c r="F391" s="452"/>
      <c r="G391" s="452"/>
      <c r="H391" s="452"/>
      <c r="I391" s="452"/>
      <c r="J391" s="452"/>
      <c r="K391" s="452"/>
      <c r="L391" s="452"/>
      <c r="M391" s="452"/>
      <c r="N391" s="452"/>
      <c r="O391" s="452"/>
      <c r="P391" s="452"/>
      <c r="Q391" s="452"/>
      <c r="R391" s="452"/>
      <c r="S391" s="452"/>
    </row>
    <row r="392" spans="2:19" s="5" customFormat="1">
      <c r="B392" s="2"/>
      <c r="C392" s="2"/>
      <c r="D392" s="2"/>
      <c r="E392" s="452"/>
      <c r="F392" s="452"/>
      <c r="G392" s="452"/>
      <c r="H392" s="452"/>
      <c r="I392" s="452"/>
      <c r="J392" s="452"/>
      <c r="K392" s="452"/>
      <c r="L392" s="452"/>
      <c r="M392" s="452"/>
      <c r="N392" s="452"/>
      <c r="O392" s="452"/>
      <c r="P392" s="452"/>
      <c r="Q392" s="452"/>
      <c r="R392" s="452"/>
      <c r="S392" s="452"/>
    </row>
    <row r="393" spans="2:19" s="5" customFormat="1">
      <c r="B393" s="2"/>
      <c r="C393" s="2"/>
      <c r="D393" s="2"/>
      <c r="E393" s="452"/>
      <c r="F393" s="452"/>
      <c r="G393" s="452"/>
      <c r="H393" s="452"/>
      <c r="I393" s="452"/>
      <c r="J393" s="452"/>
      <c r="K393" s="452"/>
      <c r="L393" s="452"/>
      <c r="M393" s="452"/>
      <c r="N393" s="452"/>
      <c r="O393" s="452"/>
      <c r="P393" s="452"/>
      <c r="Q393" s="452"/>
      <c r="R393" s="452"/>
      <c r="S393" s="452"/>
    </row>
    <row r="394" spans="2:19" s="5" customFormat="1">
      <c r="B394" s="2"/>
      <c r="C394" s="2"/>
      <c r="D394" s="2"/>
      <c r="E394" s="452"/>
      <c r="F394" s="452"/>
      <c r="G394" s="452"/>
      <c r="H394" s="452"/>
      <c r="I394" s="452"/>
      <c r="J394" s="452"/>
      <c r="K394" s="452"/>
      <c r="L394" s="452"/>
      <c r="M394" s="452"/>
      <c r="N394" s="452"/>
      <c r="O394" s="452"/>
      <c r="P394" s="452"/>
      <c r="Q394" s="452"/>
      <c r="R394" s="452"/>
      <c r="S394" s="452"/>
    </row>
    <row r="395" spans="2:19" s="5" customFormat="1">
      <c r="B395" s="2"/>
      <c r="C395" s="2"/>
      <c r="D395" s="2"/>
      <c r="E395" s="452"/>
      <c r="F395" s="452"/>
      <c r="G395" s="452"/>
      <c r="H395" s="452"/>
      <c r="I395" s="452"/>
      <c r="J395" s="452"/>
      <c r="K395" s="452"/>
      <c r="L395" s="452"/>
      <c r="M395" s="452"/>
      <c r="N395" s="452"/>
      <c r="O395" s="452"/>
      <c r="P395" s="452"/>
      <c r="Q395" s="452"/>
      <c r="R395" s="452"/>
      <c r="S395" s="452"/>
    </row>
    <row r="396" spans="2:19" s="5" customFormat="1">
      <c r="B396" s="2"/>
      <c r="C396" s="2"/>
      <c r="D396" s="2"/>
      <c r="E396" s="452"/>
      <c r="F396" s="452"/>
      <c r="G396" s="452"/>
      <c r="H396" s="452"/>
      <c r="I396" s="452"/>
      <c r="J396" s="452"/>
      <c r="K396" s="452"/>
      <c r="L396" s="452"/>
      <c r="M396" s="452"/>
      <c r="N396" s="452"/>
      <c r="O396" s="452"/>
      <c r="P396" s="452"/>
      <c r="Q396" s="452"/>
      <c r="R396" s="452"/>
      <c r="S396" s="452"/>
    </row>
    <row r="397" spans="2:19" s="5" customFormat="1">
      <c r="B397" s="2"/>
      <c r="C397" s="2"/>
      <c r="D397" s="2"/>
      <c r="E397" s="452"/>
      <c r="F397" s="452"/>
      <c r="G397" s="452"/>
      <c r="H397" s="452"/>
      <c r="I397" s="452"/>
      <c r="J397" s="452"/>
      <c r="K397" s="452"/>
      <c r="L397" s="452"/>
      <c r="M397" s="452"/>
      <c r="N397" s="452"/>
      <c r="O397" s="452"/>
      <c r="P397" s="452"/>
      <c r="Q397" s="452"/>
      <c r="R397" s="452"/>
      <c r="S397" s="452"/>
    </row>
    <row r="398" spans="2:19" s="5" customFormat="1">
      <c r="B398" s="2"/>
      <c r="C398" s="2"/>
      <c r="D398" s="2"/>
      <c r="E398" s="452"/>
      <c r="F398" s="452"/>
      <c r="G398" s="452"/>
      <c r="H398" s="452"/>
      <c r="I398" s="452"/>
      <c r="J398" s="452"/>
      <c r="K398" s="452"/>
      <c r="L398" s="452"/>
      <c r="M398" s="452"/>
      <c r="N398" s="452"/>
      <c r="O398" s="452"/>
      <c r="P398" s="452"/>
      <c r="Q398" s="452"/>
      <c r="R398" s="452"/>
      <c r="S398" s="452"/>
    </row>
    <row r="399" spans="2:19" s="5" customFormat="1">
      <c r="B399" s="2"/>
      <c r="C399" s="2"/>
      <c r="D399" s="2"/>
      <c r="E399" s="452"/>
      <c r="F399" s="452"/>
      <c r="G399" s="452"/>
      <c r="H399" s="452"/>
      <c r="I399" s="452"/>
      <c r="J399" s="452"/>
      <c r="K399" s="452"/>
      <c r="L399" s="452"/>
      <c r="M399" s="452"/>
      <c r="N399" s="452"/>
      <c r="O399" s="452"/>
      <c r="P399" s="452"/>
      <c r="Q399" s="452"/>
      <c r="R399" s="452"/>
      <c r="S399" s="452"/>
    </row>
    <row r="400" spans="2:19" s="5" customFormat="1">
      <c r="B400" s="2"/>
      <c r="C400" s="2"/>
      <c r="D400" s="2"/>
      <c r="E400" s="452"/>
      <c r="F400" s="452"/>
      <c r="G400" s="452"/>
      <c r="H400" s="452"/>
      <c r="I400" s="452"/>
      <c r="J400" s="452"/>
      <c r="K400" s="452"/>
      <c r="L400" s="452"/>
      <c r="M400" s="452"/>
      <c r="N400" s="452"/>
      <c r="O400" s="452"/>
      <c r="P400" s="452"/>
      <c r="Q400" s="452"/>
      <c r="R400" s="452"/>
      <c r="S400" s="452"/>
    </row>
    <row r="401" spans="2:19" s="5" customFormat="1">
      <c r="B401" s="2"/>
      <c r="C401" s="2"/>
      <c r="D401" s="2"/>
      <c r="E401" s="452"/>
      <c r="F401" s="452"/>
      <c r="G401" s="452"/>
      <c r="H401" s="452"/>
      <c r="I401" s="452"/>
      <c r="J401" s="452"/>
      <c r="K401" s="452"/>
      <c r="L401" s="452"/>
      <c r="M401" s="452"/>
      <c r="N401" s="452"/>
      <c r="O401" s="452"/>
      <c r="P401" s="452"/>
      <c r="Q401" s="452"/>
      <c r="R401" s="452"/>
      <c r="S401" s="452"/>
    </row>
    <row r="402" spans="2:19" s="5" customFormat="1">
      <c r="B402" s="2"/>
      <c r="C402" s="2"/>
      <c r="D402" s="2"/>
      <c r="E402" s="452"/>
      <c r="F402" s="452"/>
      <c r="G402" s="452"/>
      <c r="H402" s="452"/>
      <c r="I402" s="452"/>
      <c r="J402" s="452"/>
      <c r="K402" s="452"/>
      <c r="L402" s="452"/>
      <c r="M402" s="452"/>
      <c r="N402" s="452"/>
      <c r="O402" s="452"/>
      <c r="P402" s="452"/>
      <c r="Q402" s="452"/>
      <c r="R402" s="452"/>
      <c r="S402" s="452"/>
    </row>
    <row r="403" spans="2:19" s="5" customFormat="1">
      <c r="B403" s="2"/>
      <c r="C403" s="2"/>
      <c r="D403" s="2"/>
      <c r="E403" s="452"/>
      <c r="F403" s="452"/>
      <c r="G403" s="452"/>
      <c r="H403" s="452"/>
      <c r="I403" s="452"/>
      <c r="J403" s="452"/>
      <c r="K403" s="452"/>
      <c r="L403" s="452"/>
      <c r="M403" s="452"/>
      <c r="N403" s="452"/>
      <c r="O403" s="452"/>
      <c r="P403" s="452"/>
      <c r="Q403" s="452"/>
      <c r="R403" s="452"/>
      <c r="S403" s="452"/>
    </row>
    <row r="404" spans="2:19" s="5" customFormat="1">
      <c r="B404" s="2"/>
      <c r="C404" s="2"/>
      <c r="D404" s="2"/>
      <c r="E404" s="452"/>
      <c r="F404" s="452"/>
      <c r="G404" s="452"/>
      <c r="H404" s="452"/>
      <c r="I404" s="452"/>
      <c r="J404" s="452"/>
      <c r="K404" s="452"/>
      <c r="L404" s="452"/>
      <c r="M404" s="452"/>
      <c r="N404" s="452"/>
      <c r="O404" s="452"/>
      <c r="P404" s="452"/>
      <c r="Q404" s="452"/>
      <c r="R404" s="452"/>
      <c r="S404" s="452"/>
    </row>
    <row r="405" spans="2:19" s="5" customFormat="1">
      <c r="B405" s="2"/>
      <c r="C405" s="2"/>
      <c r="D405" s="2"/>
      <c r="E405" s="452"/>
      <c r="F405" s="452"/>
      <c r="G405" s="452"/>
      <c r="H405" s="452"/>
      <c r="I405" s="452"/>
      <c r="J405" s="452"/>
      <c r="K405" s="452"/>
      <c r="L405" s="452"/>
      <c r="M405" s="452"/>
      <c r="N405" s="452"/>
      <c r="O405" s="452"/>
      <c r="P405" s="452"/>
      <c r="Q405" s="452"/>
      <c r="R405" s="452"/>
      <c r="S405" s="452"/>
    </row>
    <row r="406" spans="2:19" s="5" customFormat="1">
      <c r="B406" s="2"/>
      <c r="C406" s="2"/>
      <c r="D406" s="2"/>
      <c r="E406" s="452"/>
      <c r="F406" s="452"/>
      <c r="G406" s="452"/>
      <c r="H406" s="452"/>
      <c r="I406" s="452"/>
      <c r="J406" s="452"/>
      <c r="K406" s="452"/>
      <c r="L406" s="452"/>
      <c r="M406" s="452"/>
      <c r="N406" s="452"/>
      <c r="O406" s="452"/>
      <c r="P406" s="452"/>
      <c r="Q406" s="452"/>
      <c r="R406" s="452"/>
      <c r="S406" s="452"/>
    </row>
    <row r="407" spans="2:19" s="5" customFormat="1">
      <c r="B407" s="2"/>
      <c r="C407" s="2"/>
      <c r="D407" s="2"/>
      <c r="E407" s="452"/>
      <c r="F407" s="452"/>
      <c r="G407" s="452"/>
      <c r="H407" s="452"/>
      <c r="I407" s="452"/>
      <c r="J407" s="452"/>
      <c r="K407" s="452"/>
      <c r="L407" s="452"/>
      <c r="M407" s="452"/>
      <c r="N407" s="452"/>
      <c r="O407" s="452"/>
      <c r="P407" s="452"/>
      <c r="Q407" s="452"/>
      <c r="R407" s="452"/>
      <c r="S407" s="452"/>
    </row>
    <row r="408" spans="2:19">
      <c r="B408" s="2"/>
      <c r="C408" s="2"/>
      <c r="D408" s="2"/>
      <c r="E408" s="452"/>
      <c r="F408" s="452"/>
      <c r="G408" s="452"/>
      <c r="H408" s="452"/>
      <c r="I408" s="452"/>
      <c r="J408" s="452"/>
      <c r="K408" s="452"/>
      <c r="L408" s="452"/>
      <c r="M408" s="452"/>
      <c r="N408" s="452"/>
      <c r="O408" s="452"/>
      <c r="P408" s="452"/>
      <c r="Q408" s="452"/>
      <c r="R408" s="452"/>
      <c r="S408" s="452"/>
    </row>
    <row r="409" spans="2:19">
      <c r="B409" s="2"/>
      <c r="C409" s="2"/>
      <c r="D409" s="2"/>
      <c r="E409" s="452"/>
      <c r="F409" s="452"/>
      <c r="G409" s="452"/>
      <c r="H409" s="452"/>
      <c r="I409" s="452"/>
      <c r="J409" s="452"/>
      <c r="K409" s="452"/>
      <c r="L409" s="452"/>
      <c r="M409" s="452"/>
      <c r="N409" s="452"/>
      <c r="O409" s="452"/>
      <c r="P409" s="452"/>
      <c r="Q409" s="452"/>
      <c r="R409" s="452"/>
      <c r="S409" s="452"/>
    </row>
    <row r="410" spans="2:19">
      <c r="B410" s="2"/>
      <c r="C410" s="2"/>
      <c r="D410" s="2"/>
      <c r="E410" s="452"/>
      <c r="F410" s="452"/>
      <c r="G410" s="452"/>
      <c r="H410" s="452"/>
      <c r="I410" s="452"/>
      <c r="J410" s="452"/>
      <c r="K410" s="452"/>
      <c r="L410" s="452"/>
      <c r="M410" s="452"/>
      <c r="N410" s="452"/>
      <c r="O410" s="452"/>
      <c r="P410" s="452"/>
      <c r="Q410" s="452"/>
      <c r="R410" s="452"/>
      <c r="S410" s="452"/>
    </row>
    <row r="411" spans="2:19">
      <c r="B411" s="2"/>
      <c r="C411" s="2"/>
      <c r="D411" s="2"/>
      <c r="E411" s="452"/>
      <c r="F411" s="452"/>
      <c r="G411" s="452"/>
      <c r="H411" s="452"/>
      <c r="I411" s="452"/>
      <c r="J411" s="452"/>
      <c r="K411" s="452"/>
      <c r="L411" s="452"/>
      <c r="M411" s="452"/>
      <c r="N411" s="452"/>
      <c r="O411" s="452"/>
      <c r="P411" s="452"/>
      <c r="Q411" s="452"/>
      <c r="R411" s="452"/>
      <c r="S411" s="452"/>
    </row>
    <row r="412" spans="2:19">
      <c r="B412" s="2"/>
      <c r="C412" s="2"/>
      <c r="D412" s="2"/>
      <c r="E412" s="452"/>
      <c r="F412" s="452"/>
      <c r="G412" s="452"/>
      <c r="H412" s="452"/>
      <c r="I412" s="452"/>
      <c r="J412" s="452"/>
      <c r="K412" s="452"/>
      <c r="L412" s="452"/>
      <c r="M412" s="452"/>
      <c r="N412" s="452"/>
      <c r="O412" s="452"/>
      <c r="P412" s="452"/>
      <c r="Q412" s="452"/>
      <c r="R412" s="452"/>
      <c r="S412" s="452"/>
    </row>
    <row r="413" spans="2:19">
      <c r="B413" s="2"/>
      <c r="C413" s="2"/>
      <c r="D413" s="2"/>
      <c r="E413" s="452"/>
      <c r="F413" s="452"/>
      <c r="G413" s="452"/>
      <c r="H413" s="452"/>
      <c r="I413" s="452"/>
      <c r="J413" s="452"/>
      <c r="K413" s="452"/>
      <c r="L413" s="452"/>
      <c r="M413" s="452"/>
      <c r="N413" s="452"/>
      <c r="O413" s="452"/>
      <c r="P413" s="452"/>
      <c r="Q413" s="452"/>
      <c r="R413" s="452"/>
      <c r="S413" s="452"/>
    </row>
    <row r="414" spans="2:19">
      <c r="B414" s="2"/>
      <c r="C414" s="2"/>
      <c r="D414" s="2"/>
      <c r="E414" s="452"/>
      <c r="F414" s="452"/>
      <c r="G414" s="452"/>
      <c r="H414" s="452"/>
      <c r="I414" s="452"/>
      <c r="J414" s="452"/>
      <c r="K414" s="452"/>
      <c r="L414" s="452"/>
      <c r="M414" s="452"/>
      <c r="N414" s="452"/>
      <c r="O414" s="452"/>
      <c r="P414" s="452"/>
      <c r="Q414" s="452"/>
      <c r="R414" s="452"/>
      <c r="S414" s="452"/>
    </row>
    <row r="415" spans="2:19">
      <c r="B415" s="2"/>
      <c r="C415" s="2"/>
      <c r="D415" s="2"/>
      <c r="E415" s="452"/>
      <c r="F415" s="452"/>
      <c r="G415" s="452"/>
      <c r="H415" s="452"/>
      <c r="I415" s="452"/>
      <c r="J415" s="452"/>
      <c r="K415" s="452"/>
      <c r="L415" s="452"/>
      <c r="M415" s="452"/>
      <c r="N415" s="452"/>
      <c r="O415" s="452"/>
      <c r="P415" s="452"/>
      <c r="Q415" s="452"/>
      <c r="R415" s="452"/>
      <c r="S415" s="452"/>
    </row>
    <row r="416" spans="2:19">
      <c r="B416" s="2"/>
      <c r="C416" s="2"/>
      <c r="D416" s="2"/>
      <c r="E416" s="452"/>
      <c r="F416" s="452"/>
      <c r="G416" s="452"/>
      <c r="H416" s="452"/>
      <c r="I416" s="452"/>
      <c r="J416" s="452"/>
      <c r="K416" s="452"/>
      <c r="L416" s="452"/>
      <c r="M416" s="452"/>
      <c r="N416" s="452"/>
      <c r="O416" s="452"/>
      <c r="P416" s="452"/>
      <c r="Q416" s="452"/>
      <c r="R416" s="452"/>
      <c r="S416" s="452"/>
    </row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mergeCells count="6">
    <mergeCell ref="E6:S6"/>
    <mergeCell ref="E7:G7"/>
    <mergeCell ref="H7:J7"/>
    <mergeCell ref="K7:M7"/>
    <mergeCell ref="N7:P7"/>
    <mergeCell ref="Q7:S7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32"/>
  <sheetViews>
    <sheetView showGridLines="0" view="pageBreakPreview" topLeftCell="B1" zoomScale="60" zoomScaleNormal="60" workbookViewId="0">
      <selection activeCell="G34" sqref="G34"/>
    </sheetView>
  </sheetViews>
  <sheetFormatPr defaultColWidth="9.33203125" defaultRowHeight="15" zeroHeight="1"/>
  <cols>
    <col min="1" max="1" width="2.6640625" style="3" customWidth="1"/>
    <col min="2" max="2" width="7.6640625" style="3" customWidth="1"/>
    <col min="3" max="3" width="60.33203125" style="3" bestFit="1" customWidth="1"/>
    <col min="4" max="4" width="22" style="3" bestFit="1" customWidth="1"/>
    <col min="5" max="5" width="17" style="3" bestFit="1" customWidth="1"/>
    <col min="6" max="6" width="14.6640625" style="3" bestFit="1" customWidth="1"/>
    <col min="7" max="7" width="22.33203125" style="3" bestFit="1" customWidth="1"/>
    <col min="8" max="8" width="17.33203125" style="3" bestFit="1" customWidth="1"/>
    <col min="9" max="9" width="15.44140625" style="3" bestFit="1" customWidth="1"/>
    <col min="10" max="10" width="22.33203125" style="3" bestFit="1" customWidth="1"/>
    <col min="11" max="11" width="17.33203125" style="3" bestFit="1" customWidth="1"/>
    <col min="12" max="12" width="14.6640625" style="3" bestFit="1" customWidth="1"/>
    <col min="13" max="13" width="22.33203125" style="3" bestFit="1" customWidth="1"/>
    <col min="14" max="14" width="17.33203125" style="3" bestFit="1" customWidth="1"/>
    <col min="15" max="15" width="15.44140625" style="3" bestFit="1" customWidth="1"/>
    <col min="16" max="16" width="22.33203125" style="3" bestFit="1" customWidth="1"/>
    <col min="17" max="17" width="17.33203125" style="3" bestFit="1" customWidth="1"/>
    <col min="18" max="18" width="15.44140625" style="3" bestFit="1" customWidth="1"/>
    <col min="19" max="16384" width="9.33203125" style="3"/>
  </cols>
  <sheetData>
    <row r="1" spans="1:18" ht="17.399999999999999">
      <c r="A1" s="2"/>
      <c r="B1" s="532" t="s">
        <v>166</v>
      </c>
      <c r="C1" s="532"/>
      <c r="D1" s="532"/>
      <c r="E1" s="532"/>
      <c r="F1" s="532"/>
      <c r="G1" s="532"/>
      <c r="H1" s="532"/>
      <c r="I1" s="532"/>
      <c r="J1" s="2"/>
      <c r="K1" s="2"/>
      <c r="L1" s="2"/>
      <c r="M1" s="2"/>
      <c r="N1" s="2"/>
      <c r="O1" s="2"/>
      <c r="P1" s="2"/>
      <c r="Q1" s="2"/>
      <c r="R1" s="468" t="str">
        <f>'1. Cover'!M1</f>
        <v>Updated: 2020-03-12</v>
      </c>
    </row>
    <row r="2" spans="1:18" ht="17.399999999999999">
      <c r="A2" s="2"/>
      <c r="B2" s="404"/>
      <c r="C2" s="404"/>
      <c r="D2" s="404"/>
      <c r="E2" s="404"/>
      <c r="F2" s="404"/>
      <c r="G2" s="404"/>
      <c r="H2" s="404"/>
      <c r="I2" s="404"/>
      <c r="J2" s="2"/>
      <c r="K2" s="2"/>
      <c r="L2" s="2"/>
      <c r="M2" s="2"/>
      <c r="N2" s="2"/>
      <c r="O2" s="2"/>
      <c r="P2" s="2"/>
      <c r="Q2" s="2"/>
      <c r="R2" s="468" t="str">
        <f>'1. Cover'!M2</f>
        <v>EB-2020-0290</v>
      </c>
    </row>
    <row r="3" spans="1:18" ht="17.399999999999999">
      <c r="A3" s="2"/>
      <c r="B3" s="404"/>
      <c r="C3" s="404"/>
      <c r="D3" s="404"/>
      <c r="E3" s="404"/>
      <c r="F3" s="404"/>
      <c r="G3" s="404"/>
      <c r="H3" s="404"/>
      <c r="I3" s="404"/>
      <c r="J3" s="2"/>
      <c r="K3" s="2"/>
      <c r="L3" s="2"/>
      <c r="M3" s="2"/>
      <c r="N3" s="2"/>
      <c r="O3" s="2"/>
      <c r="P3" s="2"/>
      <c r="Q3" s="2"/>
      <c r="R3" s="468" t="str">
        <f>'1. Cover'!M3</f>
        <v>Exhibit I1-1-1</v>
      </c>
    </row>
    <row r="4" spans="1:18" ht="17.399999999999999">
      <c r="A4" s="2"/>
      <c r="B4" s="404"/>
      <c r="C4" s="404"/>
      <c r="D4" s="404"/>
      <c r="E4" s="404"/>
      <c r="F4" s="404"/>
      <c r="G4" s="404"/>
      <c r="H4" s="404"/>
      <c r="I4" s="404"/>
      <c r="J4" s="2"/>
      <c r="K4" s="2"/>
      <c r="L4" s="2"/>
      <c r="M4" s="2"/>
      <c r="N4" s="2"/>
      <c r="O4" s="2"/>
      <c r="P4" s="2"/>
      <c r="Q4" s="2"/>
      <c r="R4" s="468" t="str">
        <f>'1. Cover'!M4</f>
        <v>Attachment 1</v>
      </c>
    </row>
    <row r="5" spans="1:18" ht="18" thickBot="1">
      <c r="A5" s="2"/>
      <c r="B5" s="404"/>
      <c r="C5" s="404"/>
      <c r="D5" s="404"/>
      <c r="E5" s="404"/>
      <c r="F5" s="404"/>
      <c r="G5" s="404"/>
      <c r="H5" s="404"/>
      <c r="I5" s="404"/>
      <c r="J5" s="2"/>
      <c r="K5" s="2"/>
      <c r="L5" s="2"/>
      <c r="M5" s="2"/>
      <c r="N5" s="2"/>
      <c r="O5" s="2"/>
      <c r="P5" s="2"/>
      <c r="Q5" s="2"/>
      <c r="R5" s="2"/>
    </row>
    <row r="6" spans="1:18" ht="15.75" customHeight="1" thickBot="1">
      <c r="A6" s="2"/>
      <c r="B6" s="2"/>
      <c r="C6" s="2"/>
      <c r="D6" s="522" t="s">
        <v>23</v>
      </c>
      <c r="E6" s="523"/>
      <c r="F6" s="524"/>
      <c r="G6" s="522" t="s">
        <v>65</v>
      </c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4"/>
    </row>
    <row r="7" spans="1:18" ht="15.6">
      <c r="A7" s="2"/>
      <c r="B7" s="7"/>
      <c r="C7" s="405"/>
      <c r="D7" s="533">
        <v>2022</v>
      </c>
      <c r="E7" s="526"/>
      <c r="F7" s="527"/>
      <c r="G7" s="526">
        <v>2023</v>
      </c>
      <c r="H7" s="526"/>
      <c r="I7" s="527"/>
      <c r="J7" s="526">
        <v>2024</v>
      </c>
      <c r="K7" s="526"/>
      <c r="L7" s="527"/>
      <c r="M7" s="526">
        <v>2025</v>
      </c>
      <c r="N7" s="526"/>
      <c r="O7" s="527"/>
      <c r="P7" s="526">
        <v>2026</v>
      </c>
      <c r="Q7" s="526"/>
      <c r="R7" s="527"/>
    </row>
    <row r="8" spans="1:18" ht="15.6">
      <c r="A8" s="51"/>
      <c r="B8" s="8" t="s">
        <v>24</v>
      </c>
      <c r="C8" s="41"/>
      <c r="D8" s="206" t="s">
        <v>25</v>
      </c>
      <c r="E8" s="177" t="s">
        <v>26</v>
      </c>
      <c r="F8" s="9" t="s">
        <v>26</v>
      </c>
      <c r="G8" s="70" t="s">
        <v>25</v>
      </c>
      <c r="H8" s="177" t="s">
        <v>26</v>
      </c>
      <c r="I8" s="9" t="s">
        <v>26</v>
      </c>
      <c r="J8" s="70" t="s">
        <v>25</v>
      </c>
      <c r="K8" s="177" t="s">
        <v>26</v>
      </c>
      <c r="L8" s="9" t="s">
        <v>26</v>
      </c>
      <c r="M8" s="70" t="s">
        <v>25</v>
      </c>
      <c r="N8" s="177" t="s">
        <v>26</v>
      </c>
      <c r="O8" s="9" t="s">
        <v>26</v>
      </c>
      <c r="P8" s="70" t="s">
        <v>25</v>
      </c>
      <c r="Q8" s="177" t="s">
        <v>26</v>
      </c>
      <c r="R8" s="9" t="s">
        <v>26</v>
      </c>
    </row>
    <row r="9" spans="1:18" ht="16.2" thickBot="1">
      <c r="A9" s="2"/>
      <c r="B9" s="10" t="s">
        <v>9</v>
      </c>
      <c r="C9" s="10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</row>
    <row r="10" spans="1:18">
      <c r="A10" s="2"/>
      <c r="B10" s="181"/>
      <c r="C10" s="38"/>
      <c r="D10" s="205" t="s">
        <v>31</v>
      </c>
      <c r="E10" s="175" t="s">
        <v>32</v>
      </c>
      <c r="F10" s="176" t="s">
        <v>33</v>
      </c>
      <c r="G10" s="174" t="s">
        <v>34</v>
      </c>
      <c r="H10" s="175" t="s">
        <v>35</v>
      </c>
      <c r="I10" s="176" t="s">
        <v>36</v>
      </c>
      <c r="J10" s="174" t="s">
        <v>37</v>
      </c>
      <c r="K10" s="175" t="s">
        <v>38</v>
      </c>
      <c r="L10" s="176" t="s">
        <v>39</v>
      </c>
      <c r="M10" s="174" t="s">
        <v>40</v>
      </c>
      <c r="N10" s="175" t="s">
        <v>41</v>
      </c>
      <c r="O10" s="176" t="s">
        <v>42</v>
      </c>
      <c r="P10" s="174" t="s">
        <v>43</v>
      </c>
      <c r="Q10" s="175" t="s">
        <v>44</v>
      </c>
      <c r="R10" s="176" t="s">
        <v>45</v>
      </c>
    </row>
    <row r="11" spans="1:18" ht="15.6">
      <c r="A11" s="2"/>
      <c r="B11" s="15"/>
      <c r="C11" s="38"/>
      <c r="D11" s="181"/>
      <c r="E11" s="38"/>
      <c r="F11" s="201"/>
      <c r="G11" s="38"/>
      <c r="H11" s="38"/>
      <c r="I11" s="201"/>
      <c r="J11" s="38"/>
      <c r="K11" s="38"/>
      <c r="L11" s="201"/>
      <c r="M11" s="38"/>
      <c r="N11" s="38"/>
      <c r="O11" s="201"/>
      <c r="P11" s="38"/>
      <c r="Q11" s="38"/>
      <c r="R11" s="201"/>
    </row>
    <row r="12" spans="1:18">
      <c r="A12" s="2"/>
      <c r="B12" s="44">
        <v>1</v>
      </c>
      <c r="C12" s="38" t="s">
        <v>167</v>
      </c>
      <c r="D12" s="469">
        <f>D23</f>
        <v>8646.7865451590078</v>
      </c>
      <c r="E12" s="470">
        <f t="shared" ref="E12" si="0">F12-D12</f>
        <v>0</v>
      </c>
      <c r="F12" s="471">
        <f t="shared" ref="F12" si="1">F23</f>
        <v>8646.7865451590078</v>
      </c>
      <c r="G12" s="469">
        <f>G23</f>
        <v>8788.7390426210259</v>
      </c>
      <c r="H12" s="470">
        <f t="shared" ref="H12" si="2">I12-G12</f>
        <v>0</v>
      </c>
      <c r="I12" s="471">
        <f t="shared" ref="I12" si="3">I23</f>
        <v>8788.7390426210259</v>
      </c>
      <c r="J12" s="469">
        <f>J23</f>
        <v>11260.748933542383</v>
      </c>
      <c r="K12" s="470">
        <f t="shared" ref="K12" si="4">L12-J12</f>
        <v>0</v>
      </c>
      <c r="L12" s="471">
        <f t="shared" ref="L12" si="5">L23</f>
        <v>11260.748933542383</v>
      </c>
      <c r="M12" s="469">
        <f>M23</f>
        <v>12468.456446489176</v>
      </c>
      <c r="N12" s="470">
        <f t="shared" ref="N12" si="6">O12-M12</f>
        <v>0</v>
      </c>
      <c r="O12" s="471">
        <f t="shared" ref="O12" si="7">O23</f>
        <v>12468.456446489176</v>
      </c>
      <c r="P12" s="469">
        <f>P23</f>
        <v>13312.045406344037</v>
      </c>
      <c r="Q12" s="470">
        <f t="shared" ref="Q12" si="8">R12-P12</f>
        <v>0</v>
      </c>
      <c r="R12" s="471">
        <f t="shared" ref="R12" si="9">R23</f>
        <v>13312.045406344037</v>
      </c>
    </row>
    <row r="13" spans="1:18" ht="15.6" thickBot="1">
      <c r="A13" s="38"/>
      <c r="B13" s="45">
        <v>2</v>
      </c>
      <c r="C13" s="66" t="s">
        <v>168</v>
      </c>
      <c r="D13" s="338">
        <v>0.52461931876564483</v>
      </c>
      <c r="E13" s="472"/>
      <c r="F13" s="339">
        <f>D13-E13</f>
        <v>0.52461931876564483</v>
      </c>
      <c r="G13" s="338">
        <v>0.52230543415227026</v>
      </c>
      <c r="H13" s="472"/>
      <c r="I13" s="339">
        <f>G13-H13</f>
        <v>0.52230543415227026</v>
      </c>
      <c r="J13" s="338">
        <v>0.57916830002560249</v>
      </c>
      <c r="K13" s="472"/>
      <c r="L13" s="339">
        <f>J13-K13</f>
        <v>0.57916830002560249</v>
      </c>
      <c r="M13" s="338">
        <v>0.5942751570727306</v>
      </c>
      <c r="N13" s="472"/>
      <c r="O13" s="339">
        <f>M13-N13</f>
        <v>0.5942751570727306</v>
      </c>
      <c r="P13" s="338">
        <v>0.59992140811882677</v>
      </c>
      <c r="Q13" s="472"/>
      <c r="R13" s="339">
        <f>P13-Q13</f>
        <v>0.59992140811882677</v>
      </c>
    </row>
    <row r="14" spans="1:18" ht="15.6" thickBot="1">
      <c r="A14" s="38"/>
      <c r="B14" s="53"/>
      <c r="C14" s="38"/>
      <c r="D14" s="461"/>
      <c r="E14" s="473"/>
      <c r="F14" s="473"/>
      <c r="G14" s="473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</row>
    <row r="15" spans="1:18" ht="12.75" customHeight="1" thickBot="1">
      <c r="A15" s="2"/>
      <c r="B15" s="2"/>
      <c r="C15" s="38"/>
      <c r="D15" s="528" t="s">
        <v>65</v>
      </c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30"/>
    </row>
    <row r="16" spans="1:18" ht="15.6">
      <c r="A16" s="2"/>
      <c r="B16" s="43"/>
      <c r="C16" s="403"/>
      <c r="D16" s="533">
        <v>2022</v>
      </c>
      <c r="E16" s="526"/>
      <c r="F16" s="527"/>
      <c r="G16" s="526">
        <v>2023</v>
      </c>
      <c r="H16" s="526"/>
      <c r="I16" s="527"/>
      <c r="J16" s="526">
        <v>2024</v>
      </c>
      <c r="K16" s="526"/>
      <c r="L16" s="527"/>
      <c r="M16" s="526">
        <v>2025</v>
      </c>
      <c r="N16" s="526"/>
      <c r="O16" s="527"/>
      <c r="P16" s="526">
        <v>2026</v>
      </c>
      <c r="Q16" s="526"/>
      <c r="R16" s="527"/>
    </row>
    <row r="17" spans="2:18" ht="15.6">
      <c r="B17" s="40" t="s">
        <v>24</v>
      </c>
      <c r="C17" s="42"/>
      <c r="D17" s="206" t="s">
        <v>25</v>
      </c>
      <c r="E17" s="177" t="s">
        <v>26</v>
      </c>
      <c r="F17" s="9" t="s">
        <v>26</v>
      </c>
      <c r="G17" s="206" t="s">
        <v>25</v>
      </c>
      <c r="H17" s="177" t="s">
        <v>26</v>
      </c>
      <c r="I17" s="9" t="s">
        <v>26</v>
      </c>
      <c r="J17" s="206" t="s">
        <v>25</v>
      </c>
      <c r="K17" s="177" t="s">
        <v>26</v>
      </c>
      <c r="L17" s="9" t="s">
        <v>26</v>
      </c>
      <c r="M17" s="206" t="s">
        <v>25</v>
      </c>
      <c r="N17" s="177" t="s">
        <v>26</v>
      </c>
      <c r="O17" s="9" t="s">
        <v>26</v>
      </c>
      <c r="P17" s="206" t="s">
        <v>25</v>
      </c>
      <c r="Q17" s="177" t="s">
        <v>26</v>
      </c>
      <c r="R17" s="9" t="s">
        <v>26</v>
      </c>
    </row>
    <row r="18" spans="2:18" ht="16.2" thickBot="1">
      <c r="B18" s="20" t="s">
        <v>9</v>
      </c>
      <c r="C18" s="19" t="s">
        <v>27</v>
      </c>
      <c r="D18" s="262">
        <f>'4a. OEB_Adjustment_Input_Sheet'!$E$9</f>
        <v>44196</v>
      </c>
      <c r="E18" s="178" t="s">
        <v>29</v>
      </c>
      <c r="F18" s="11" t="s">
        <v>30</v>
      </c>
      <c r="G18" s="262">
        <f>'4a. OEB_Adjustment_Input_Sheet'!$E$9</f>
        <v>44196</v>
      </c>
      <c r="H18" s="178" t="s">
        <v>29</v>
      </c>
      <c r="I18" s="11" t="s">
        <v>30</v>
      </c>
      <c r="J18" s="262">
        <f>'4a. OEB_Adjustment_Input_Sheet'!$E$9</f>
        <v>44196</v>
      </c>
      <c r="K18" s="178" t="s">
        <v>29</v>
      </c>
      <c r="L18" s="11" t="s">
        <v>30</v>
      </c>
      <c r="M18" s="262">
        <f>'4a. OEB_Adjustment_Input_Sheet'!$E$9</f>
        <v>44196</v>
      </c>
      <c r="N18" s="178" t="s">
        <v>29</v>
      </c>
      <c r="O18" s="11" t="s">
        <v>30</v>
      </c>
      <c r="P18" s="262">
        <f>'4a. OEB_Adjustment_Input_Sheet'!$E$9</f>
        <v>44196</v>
      </c>
      <c r="Q18" s="178" t="s">
        <v>29</v>
      </c>
      <c r="R18" s="11" t="s">
        <v>30</v>
      </c>
    </row>
    <row r="19" spans="2:18">
      <c r="B19" s="181"/>
      <c r="C19" s="38"/>
      <c r="D19" s="205" t="s">
        <v>31</v>
      </c>
      <c r="E19" s="175" t="s">
        <v>32</v>
      </c>
      <c r="F19" s="176" t="s">
        <v>33</v>
      </c>
      <c r="G19" s="174" t="s">
        <v>34</v>
      </c>
      <c r="H19" s="175" t="s">
        <v>35</v>
      </c>
      <c r="I19" s="176" t="s">
        <v>36</v>
      </c>
      <c r="J19" s="174" t="s">
        <v>37</v>
      </c>
      <c r="K19" s="175" t="s">
        <v>38</v>
      </c>
      <c r="L19" s="176" t="s">
        <v>39</v>
      </c>
      <c r="M19" s="174" t="s">
        <v>40</v>
      </c>
      <c r="N19" s="175" t="s">
        <v>41</v>
      </c>
      <c r="O19" s="176" t="s">
        <v>42</v>
      </c>
      <c r="P19" s="174" t="s">
        <v>43</v>
      </c>
      <c r="Q19" s="175" t="s">
        <v>44</v>
      </c>
      <c r="R19" s="176" t="s">
        <v>45</v>
      </c>
    </row>
    <row r="20" spans="2:18" ht="21" customHeight="1" thickBot="1">
      <c r="B20" s="65" t="s">
        <v>61</v>
      </c>
      <c r="C20" s="38"/>
      <c r="D20" s="88"/>
      <c r="E20" s="62"/>
      <c r="F20" s="63"/>
      <c r="G20" s="88"/>
      <c r="H20" s="60"/>
      <c r="I20" s="63"/>
      <c r="J20" s="88"/>
      <c r="K20" s="60"/>
      <c r="L20" s="63"/>
      <c r="M20" s="88"/>
      <c r="N20" s="60"/>
      <c r="O20" s="63"/>
      <c r="P20" s="88"/>
      <c r="Q20" s="60"/>
      <c r="R20" s="63"/>
    </row>
    <row r="21" spans="2:18">
      <c r="B21" s="44">
        <v>3</v>
      </c>
      <c r="C21" s="38" t="s">
        <v>169</v>
      </c>
      <c r="D21" s="167">
        <f>'4a. OEB_Adjustment_Input_Sheet'!E42</f>
        <v>8720.3615996845092</v>
      </c>
      <c r="E21" s="235">
        <f t="shared" ref="E21:E23" si="10">F21-D21</f>
        <v>0</v>
      </c>
      <c r="F21" s="168">
        <f>'4a. OEB_Adjustment_Input_Sheet'!G42</f>
        <v>8720.3615996845092</v>
      </c>
      <c r="G21" s="167">
        <f>'4a. OEB_Adjustment_Input_Sheet'!H42</f>
        <v>8788.7390426210259</v>
      </c>
      <c r="H21" s="235">
        <f t="shared" ref="H21:H23" si="11">I21-G21</f>
        <v>0</v>
      </c>
      <c r="I21" s="168">
        <f>'4a. OEB_Adjustment_Input_Sheet'!J42</f>
        <v>8788.7390426210259</v>
      </c>
      <c r="J21" s="167">
        <f>'4a. OEB_Adjustment_Input_Sheet'!K42</f>
        <v>11260.748933542383</v>
      </c>
      <c r="K21" s="235">
        <f t="shared" ref="K21:K23" si="12">L21-J21</f>
        <v>0</v>
      </c>
      <c r="L21" s="168">
        <f>'4a. OEB_Adjustment_Input_Sheet'!M42</f>
        <v>11260.748933542383</v>
      </c>
      <c r="M21" s="167">
        <f>'4a. OEB_Adjustment_Input_Sheet'!N42</f>
        <v>12468.456446489176</v>
      </c>
      <c r="N21" s="235">
        <f t="shared" ref="N21:N23" si="13">O21-M21</f>
        <v>0</v>
      </c>
      <c r="O21" s="168">
        <f>'4a. OEB_Adjustment_Input_Sheet'!P42</f>
        <v>12468.456446489176</v>
      </c>
      <c r="P21" s="167">
        <f>'4a. OEB_Adjustment_Input_Sheet'!Q42</f>
        <v>13312.045406344037</v>
      </c>
      <c r="Q21" s="235">
        <f t="shared" ref="Q21:Q23" si="14">R21-P21</f>
        <v>0</v>
      </c>
      <c r="R21" s="168">
        <f>'4a. OEB_Adjustment_Input_Sheet'!S42</f>
        <v>13312.045406344037</v>
      </c>
    </row>
    <row r="22" spans="2:18">
      <c r="B22" s="44">
        <v>4</v>
      </c>
      <c r="C22" s="38" t="s">
        <v>64</v>
      </c>
      <c r="D22" s="474">
        <f>'4a. OEB_Adjustment_Input_Sheet'!E29</f>
        <v>73.575054525500491</v>
      </c>
      <c r="E22" s="153">
        <f t="shared" si="10"/>
        <v>0</v>
      </c>
      <c r="F22" s="475">
        <f>'4a. OEB_Adjustment_Input_Sheet'!G29</f>
        <v>73.575054525500491</v>
      </c>
      <c r="G22" s="474">
        <f>'4a. OEB_Adjustment_Input_Sheet'!H29</f>
        <v>0</v>
      </c>
      <c r="H22" s="153">
        <f t="shared" si="11"/>
        <v>0</v>
      </c>
      <c r="I22" s="475">
        <f>'4a. OEB_Adjustment_Input_Sheet'!J29</f>
        <v>0</v>
      </c>
      <c r="J22" s="474">
        <f>'4a. OEB_Adjustment_Input_Sheet'!K29</f>
        <v>0</v>
      </c>
      <c r="K22" s="153">
        <f t="shared" si="12"/>
        <v>0</v>
      </c>
      <c r="L22" s="475">
        <f>'4a. OEB_Adjustment_Input_Sheet'!M29</f>
        <v>0</v>
      </c>
      <c r="M22" s="474">
        <f>'4a. OEB_Adjustment_Input_Sheet'!N29</f>
        <v>0</v>
      </c>
      <c r="N22" s="153">
        <f t="shared" si="13"/>
        <v>0</v>
      </c>
      <c r="O22" s="475">
        <f>'4a. OEB_Adjustment_Input_Sheet'!P29</f>
        <v>0</v>
      </c>
      <c r="P22" s="474">
        <f>'4a. OEB_Adjustment_Input_Sheet'!Q29</f>
        <v>0</v>
      </c>
      <c r="Q22" s="153">
        <f t="shared" si="14"/>
        <v>0</v>
      </c>
      <c r="R22" s="475">
        <f>'4a. OEB_Adjustment_Input_Sheet'!S29</f>
        <v>0</v>
      </c>
    </row>
    <row r="23" spans="2:18" ht="16.2" thickBot="1">
      <c r="B23" s="44">
        <v>5</v>
      </c>
      <c r="C23" s="14" t="s">
        <v>170</v>
      </c>
      <c r="D23" s="207">
        <f>D21-D22</f>
        <v>8646.7865451590078</v>
      </c>
      <c r="E23" s="184">
        <f t="shared" si="10"/>
        <v>0</v>
      </c>
      <c r="F23" s="185">
        <f t="shared" ref="F23" si="15">F21-F22</f>
        <v>8646.7865451590078</v>
      </c>
      <c r="G23" s="207">
        <f>G21-G22</f>
        <v>8788.7390426210259</v>
      </c>
      <c r="H23" s="184">
        <f t="shared" si="11"/>
        <v>0</v>
      </c>
      <c r="I23" s="185">
        <f t="shared" ref="I23" si="16">I21-I22</f>
        <v>8788.7390426210259</v>
      </c>
      <c r="J23" s="207">
        <f>J21-J22</f>
        <v>11260.748933542383</v>
      </c>
      <c r="K23" s="184">
        <f t="shared" si="12"/>
        <v>0</v>
      </c>
      <c r="L23" s="185">
        <f t="shared" ref="L23" si="17">L21-L22</f>
        <v>11260.748933542383</v>
      </c>
      <c r="M23" s="207">
        <f>M21-M22</f>
        <v>12468.456446489176</v>
      </c>
      <c r="N23" s="184">
        <f t="shared" si="13"/>
        <v>0</v>
      </c>
      <c r="O23" s="185">
        <f t="shared" ref="O23" si="18">O21-O22</f>
        <v>12468.456446489176</v>
      </c>
      <c r="P23" s="207">
        <f>P21-P22</f>
        <v>13312.045406344037</v>
      </c>
      <c r="Q23" s="184">
        <f t="shared" si="14"/>
        <v>0</v>
      </c>
      <c r="R23" s="185">
        <f t="shared" ref="R23" si="19">R21-R22</f>
        <v>13312.045406344037</v>
      </c>
    </row>
    <row r="24" spans="2:18" ht="15.6" thickBot="1">
      <c r="B24" s="44"/>
      <c r="C24" s="39"/>
      <c r="D24" s="476"/>
      <c r="E24" s="51"/>
      <c r="F24" s="52"/>
      <c r="G24" s="476"/>
      <c r="H24" s="51"/>
      <c r="I24" s="52"/>
      <c r="J24" s="476"/>
      <c r="K24" s="51"/>
      <c r="L24" s="52"/>
      <c r="M24" s="476"/>
      <c r="N24" s="51"/>
      <c r="O24" s="52"/>
      <c r="P24" s="476"/>
      <c r="Q24" s="51"/>
      <c r="R24" s="52"/>
    </row>
    <row r="25" spans="2:18" ht="16.2" thickBot="1">
      <c r="B25" s="44">
        <v>6</v>
      </c>
      <c r="C25" s="14" t="s">
        <v>47</v>
      </c>
      <c r="D25" s="138">
        <f>D23*'4a. OEB_Adjustment_Input_Sheet'!E12</f>
        <v>4323.3932725795039</v>
      </c>
      <c r="E25" s="140">
        <f>F25-D25</f>
        <v>0</v>
      </c>
      <c r="F25" s="139">
        <f>F23*'4a. OEB_Adjustment_Input_Sheet'!G12</f>
        <v>4323.3932725795039</v>
      </c>
      <c r="G25" s="138">
        <f>G23*'4a. OEB_Adjustment_Input_Sheet'!H12</f>
        <v>4394.3695213105129</v>
      </c>
      <c r="H25" s="140">
        <f>I25-G25</f>
        <v>0</v>
      </c>
      <c r="I25" s="139">
        <f>I23*'4a. OEB_Adjustment_Input_Sheet'!J12</f>
        <v>4394.3695213105129</v>
      </c>
      <c r="J25" s="138">
        <f>J23*'4a. OEB_Adjustment_Input_Sheet'!K12</f>
        <v>5630.3744667711917</v>
      </c>
      <c r="K25" s="140">
        <f>L25-J25</f>
        <v>0</v>
      </c>
      <c r="L25" s="139">
        <f>L23*'4a. OEB_Adjustment_Input_Sheet'!M12</f>
        <v>5630.3744667711917</v>
      </c>
      <c r="M25" s="138">
        <f>M23*'4a. OEB_Adjustment_Input_Sheet'!N12</f>
        <v>6234.2282232445878</v>
      </c>
      <c r="N25" s="140">
        <f>O25-M25</f>
        <v>0</v>
      </c>
      <c r="O25" s="139">
        <f>O23*'4a. OEB_Adjustment_Input_Sheet'!P12</f>
        <v>6234.2282232445878</v>
      </c>
      <c r="P25" s="138">
        <f>P23*'4a. OEB_Adjustment_Input_Sheet'!Q12</f>
        <v>6656.0227031720187</v>
      </c>
      <c r="Q25" s="140">
        <f>R25-P25</f>
        <v>0</v>
      </c>
      <c r="R25" s="139">
        <f>R23*'4a. OEB_Adjustment_Input_Sheet'!S12</f>
        <v>6656.0227031720187</v>
      </c>
    </row>
    <row r="26" spans="2:18" ht="15.6" thickBot="1">
      <c r="B26" s="75"/>
      <c r="C26" s="39"/>
      <c r="D26" s="56"/>
      <c r="E26" s="51"/>
      <c r="F26" s="52"/>
      <c r="G26" s="56"/>
      <c r="H26" s="51"/>
      <c r="I26" s="52"/>
      <c r="J26" s="56"/>
      <c r="K26" s="51"/>
      <c r="L26" s="52"/>
      <c r="M26" s="56"/>
      <c r="N26" s="51"/>
      <c r="O26" s="52"/>
      <c r="P26" s="56"/>
      <c r="Q26" s="51"/>
      <c r="R26" s="52"/>
    </row>
    <row r="27" spans="2:18">
      <c r="B27" s="44">
        <v>7</v>
      </c>
      <c r="C27" s="38" t="s">
        <v>171</v>
      </c>
      <c r="D27" s="167">
        <f>D23-D25</f>
        <v>4323.3932725795039</v>
      </c>
      <c r="E27" s="235">
        <f t="shared" ref="E27:E30" si="20">F27-D27</f>
        <v>0</v>
      </c>
      <c r="F27" s="168">
        <f t="shared" ref="F27" si="21">F23-F25</f>
        <v>4323.3932725795039</v>
      </c>
      <c r="G27" s="167">
        <f>G23-G25</f>
        <v>4394.3695213105129</v>
      </c>
      <c r="H27" s="235">
        <f t="shared" ref="H27:H30" si="22">I27-G27</f>
        <v>0</v>
      </c>
      <c r="I27" s="168">
        <f t="shared" ref="I27" si="23">I23-I25</f>
        <v>4394.3695213105129</v>
      </c>
      <c r="J27" s="167">
        <f>J23-J25</f>
        <v>5630.3744667711917</v>
      </c>
      <c r="K27" s="235">
        <f t="shared" ref="K27:K30" si="24">L27-J27</f>
        <v>0</v>
      </c>
      <c r="L27" s="168">
        <f t="shared" ref="L27" si="25">L23-L25</f>
        <v>5630.3744667711917</v>
      </c>
      <c r="M27" s="167">
        <f>M23-M25</f>
        <v>6234.2282232445878</v>
      </c>
      <c r="N27" s="235">
        <f t="shared" ref="N27:N30" si="26">O27-M27</f>
        <v>0</v>
      </c>
      <c r="O27" s="168">
        <f t="shared" ref="O27" si="27">O23-O25</f>
        <v>6234.2282232445878</v>
      </c>
      <c r="P27" s="167">
        <f>P23-P25</f>
        <v>6656.0227031720187</v>
      </c>
      <c r="Q27" s="235">
        <f t="shared" ref="Q27:Q30" si="28">R27-P27</f>
        <v>0</v>
      </c>
      <c r="R27" s="168">
        <f t="shared" ref="R27" si="29">R23-R25</f>
        <v>6656.0227031720187</v>
      </c>
    </row>
    <row r="28" spans="2:18">
      <c r="B28" s="44">
        <v>8</v>
      </c>
      <c r="C28" s="38" t="s">
        <v>172</v>
      </c>
      <c r="D28" s="169">
        <f>D13*'4a. OEB_Adjustment_Input_Sheet'!E27</f>
        <v>51.095498503138927</v>
      </c>
      <c r="E28" s="170"/>
      <c r="F28" s="132">
        <f>F13*'4a. OEB_Adjustment_Input_Sheet'!G27</f>
        <v>51.095498503138927</v>
      </c>
      <c r="G28" s="169">
        <f>G13*'4a. OEB_Adjustment_Input_Sheet'!H27</f>
        <v>50.870136829311718</v>
      </c>
      <c r="H28" s="170">
        <f t="shared" si="22"/>
        <v>0</v>
      </c>
      <c r="I28" s="132">
        <f>I13*'4a. OEB_Adjustment_Input_Sheet'!J27</f>
        <v>50.870136829311718</v>
      </c>
      <c r="J28" s="169">
        <f>J13*'4a. OEB_Adjustment_Input_Sheet'!K27</f>
        <v>56.408317323600642</v>
      </c>
      <c r="K28" s="170">
        <f t="shared" si="24"/>
        <v>0</v>
      </c>
      <c r="L28" s="132">
        <f>L13*'4a. OEB_Adjustment_Input_Sheet'!M27</f>
        <v>56.408317323600642</v>
      </c>
      <c r="M28" s="169">
        <f>M13*'4a. OEB_Adjustment_Input_Sheet'!N27</f>
        <v>57.879655423491471</v>
      </c>
      <c r="N28" s="170">
        <f t="shared" si="26"/>
        <v>0</v>
      </c>
      <c r="O28" s="132">
        <f>O13*'4a. OEB_Adjustment_Input_Sheet'!P27</f>
        <v>57.879655423491471</v>
      </c>
      <c r="P28" s="169">
        <f>P13*'4a. OEB_Adjustment_Input_Sheet'!Q27</f>
        <v>58.429574196122545</v>
      </c>
      <c r="Q28" s="170">
        <f t="shared" si="28"/>
        <v>0</v>
      </c>
      <c r="R28" s="132">
        <f>R13*'4a. OEB_Adjustment_Input_Sheet'!S27</f>
        <v>58.429574196122545</v>
      </c>
    </row>
    <row r="29" spans="2:18">
      <c r="B29" s="44">
        <v>9</v>
      </c>
      <c r="C29" s="38" t="s">
        <v>173</v>
      </c>
      <c r="D29" s="169">
        <f>D13*'4a. OEB_Adjustment_Input_Sheet'!E28</f>
        <v>2013.3607480165936</v>
      </c>
      <c r="E29" s="170">
        <f t="shared" si="20"/>
        <v>0</v>
      </c>
      <c r="F29" s="132">
        <f>F13*'4a. OEB_Adjustment_Input_Sheet'!G28</f>
        <v>2013.3607480165936</v>
      </c>
      <c r="G29" s="169">
        <f>G13*'4a. OEB_Adjustment_Input_Sheet'!H28</f>
        <v>2109.8920007735915</v>
      </c>
      <c r="H29" s="170">
        <f t="shared" si="22"/>
        <v>0</v>
      </c>
      <c r="I29" s="132">
        <f>I13*'4a. OEB_Adjustment_Input_Sheet'!J28</f>
        <v>2109.8920007735915</v>
      </c>
      <c r="J29" s="169">
        <f>J13*'4a. OEB_Adjustment_Input_Sheet'!K28</f>
        <v>2180.3143925983495</v>
      </c>
      <c r="K29" s="170">
        <f t="shared" si="24"/>
        <v>0</v>
      </c>
      <c r="L29" s="132">
        <f>L13*'4a. OEB_Adjustment_Input_Sheet'!M28</f>
        <v>2180.3143925983495</v>
      </c>
      <c r="M29" s="169">
        <f>M13*'4a. OEB_Adjustment_Input_Sheet'!N28</f>
        <v>2190.5917281763996</v>
      </c>
      <c r="N29" s="170">
        <f t="shared" si="26"/>
        <v>0</v>
      </c>
      <c r="O29" s="132">
        <f>O13*'4a. OEB_Adjustment_Input_Sheet'!P28</f>
        <v>2190.5917281763996</v>
      </c>
      <c r="P29" s="169">
        <f>P13*'4a. OEB_Adjustment_Input_Sheet'!Q28</f>
        <v>2208.268962141392</v>
      </c>
      <c r="Q29" s="170">
        <f t="shared" si="28"/>
        <v>0</v>
      </c>
      <c r="R29" s="132">
        <f>R13*'4a. OEB_Adjustment_Input_Sheet'!S28</f>
        <v>2208.268962141392</v>
      </c>
    </row>
    <row r="30" spans="2:18" ht="16.2" thickBot="1">
      <c r="B30" s="44">
        <v>10</v>
      </c>
      <c r="C30" s="14" t="s">
        <v>174</v>
      </c>
      <c r="D30" s="180">
        <f t="shared" ref="D30" si="30">D27-D28-D29</f>
        <v>2258.9370260597716</v>
      </c>
      <c r="E30" s="184">
        <f t="shared" si="20"/>
        <v>0</v>
      </c>
      <c r="F30" s="185">
        <f t="shared" ref="F30:G30" si="31">F27-F28-F29</f>
        <v>2258.9370260597716</v>
      </c>
      <c r="G30" s="180">
        <f t="shared" si="31"/>
        <v>2233.6073837076101</v>
      </c>
      <c r="H30" s="184">
        <f t="shared" si="22"/>
        <v>0</v>
      </c>
      <c r="I30" s="185">
        <f t="shared" ref="I30:J30" si="32">I27-I28-I29</f>
        <v>2233.6073837076101</v>
      </c>
      <c r="J30" s="180">
        <f t="shared" si="32"/>
        <v>3393.6517568492418</v>
      </c>
      <c r="K30" s="184">
        <f t="shared" si="24"/>
        <v>0</v>
      </c>
      <c r="L30" s="185">
        <f t="shared" ref="L30:M30" si="33">L27-L28-L29</f>
        <v>3393.6517568492418</v>
      </c>
      <c r="M30" s="180">
        <f t="shared" si="33"/>
        <v>3985.7568396446968</v>
      </c>
      <c r="N30" s="184">
        <f t="shared" si="26"/>
        <v>0</v>
      </c>
      <c r="O30" s="185">
        <f t="shared" ref="O30:P30" si="34">O27-O28-O29</f>
        <v>3985.7568396446968</v>
      </c>
      <c r="P30" s="180">
        <f t="shared" si="34"/>
        <v>4389.3241668345045</v>
      </c>
      <c r="Q30" s="184">
        <f t="shared" si="28"/>
        <v>0</v>
      </c>
      <c r="R30" s="185">
        <f t="shared" ref="R30" si="35">R27-R28-R29</f>
        <v>4389.3241668345045</v>
      </c>
    </row>
    <row r="31" spans="2:18">
      <c r="B31" s="477"/>
      <c r="C31" s="38"/>
      <c r="D31" s="478"/>
      <c r="E31" s="51"/>
      <c r="F31" s="445"/>
      <c r="G31" s="478"/>
      <c r="H31" s="51"/>
      <c r="I31" s="445"/>
      <c r="J31" s="478"/>
      <c r="K31" s="51"/>
      <c r="L31" s="445"/>
      <c r="M31" s="478"/>
      <c r="N31" s="51"/>
      <c r="O31" s="445"/>
      <c r="P31" s="478"/>
      <c r="Q31" s="51"/>
      <c r="R31" s="445"/>
    </row>
    <row r="32" spans="2:18" ht="16.2" thickBot="1">
      <c r="B32" s="65" t="s">
        <v>175</v>
      </c>
      <c r="C32" s="38"/>
      <c r="D32" s="56"/>
      <c r="E32" s="51"/>
      <c r="F32" s="52"/>
      <c r="G32" s="56"/>
      <c r="H32" s="51"/>
      <c r="I32" s="52"/>
      <c r="J32" s="56"/>
      <c r="K32" s="51"/>
      <c r="L32" s="52"/>
      <c r="M32" s="56"/>
      <c r="N32" s="51"/>
      <c r="O32" s="52"/>
      <c r="P32" s="56"/>
      <c r="Q32" s="51"/>
      <c r="R32" s="52"/>
    </row>
    <row r="33" spans="2:18" ht="15.6" thickBot="1">
      <c r="B33" s="44">
        <v>11</v>
      </c>
      <c r="C33" s="38" t="s">
        <v>64</v>
      </c>
      <c r="D33" s="479">
        <f>D22*'4a. OEB_Adjustment_Input_Sheet'!E24</f>
        <v>3.597820166296974</v>
      </c>
      <c r="E33" s="480">
        <f>F33-D33</f>
        <v>0</v>
      </c>
      <c r="F33" s="481">
        <f>F22*'4a. OEB_Adjustment_Input_Sheet'!G24</f>
        <v>3.597820166296974</v>
      </c>
      <c r="G33" s="479">
        <f>G22*'4a. OEB_Adjustment_Input_Sheet'!H24</f>
        <v>0</v>
      </c>
      <c r="H33" s="480">
        <f>I33-G33</f>
        <v>0</v>
      </c>
      <c r="I33" s="481">
        <f>I22*'4a. OEB_Adjustment_Input_Sheet'!J24</f>
        <v>0</v>
      </c>
      <c r="J33" s="479">
        <f>J22*'4a. OEB_Adjustment_Input_Sheet'!K24</f>
        <v>0</v>
      </c>
      <c r="K33" s="480">
        <f>L33-J33</f>
        <v>0</v>
      </c>
      <c r="L33" s="481">
        <f>L22*'4a. OEB_Adjustment_Input_Sheet'!M24</f>
        <v>0</v>
      </c>
      <c r="M33" s="479">
        <f>M22*'4a. OEB_Adjustment_Input_Sheet'!N24</f>
        <v>0</v>
      </c>
      <c r="N33" s="480">
        <f>O33-M33</f>
        <v>0</v>
      </c>
      <c r="O33" s="481">
        <f>O22*'4a. OEB_Adjustment_Input_Sheet'!P24</f>
        <v>0</v>
      </c>
      <c r="P33" s="479">
        <f>P22*'4a. OEB_Adjustment_Input_Sheet'!Q24</f>
        <v>0</v>
      </c>
      <c r="Q33" s="480">
        <f>R33-P33</f>
        <v>0</v>
      </c>
      <c r="R33" s="481">
        <f>R22*'4a. OEB_Adjustment_Input_Sheet'!S24</f>
        <v>0</v>
      </c>
    </row>
    <row r="34" spans="2:18" ht="15.6" thickBot="1">
      <c r="B34" s="75"/>
      <c r="C34" s="39"/>
      <c r="D34" s="476"/>
      <c r="E34" s="51"/>
      <c r="F34" s="52"/>
      <c r="G34" s="476"/>
      <c r="H34" s="51"/>
      <c r="I34" s="52"/>
      <c r="J34" s="476"/>
      <c r="K34" s="51"/>
      <c r="L34" s="52"/>
      <c r="M34" s="476"/>
      <c r="N34" s="51"/>
      <c r="O34" s="52"/>
      <c r="P34" s="476"/>
      <c r="Q34" s="51"/>
      <c r="R34" s="52"/>
    </row>
    <row r="35" spans="2:18" ht="16.2" thickBot="1">
      <c r="B35" s="44">
        <v>12</v>
      </c>
      <c r="C35" s="14" t="s">
        <v>47</v>
      </c>
      <c r="D35" s="138">
        <f>D25*'4a. OEB_Adjustment_Input_Sheet'!E23</f>
        <v>360.57099893313062</v>
      </c>
      <c r="E35" s="140">
        <f>F35-D35</f>
        <v>0</v>
      </c>
      <c r="F35" s="141">
        <f>F25*'4a. OEB_Adjustment_Input_Sheet'!G23</f>
        <v>360.57099893313062</v>
      </c>
      <c r="G35" s="138">
        <f>G25*'4a. OEB_Adjustment_Input_Sheet'!H23</f>
        <v>366.49041807729679</v>
      </c>
      <c r="H35" s="140">
        <f>I35-G35</f>
        <v>0</v>
      </c>
      <c r="I35" s="141">
        <f>I25*'4a. OEB_Adjustment_Input_Sheet'!J23</f>
        <v>366.49041807729679</v>
      </c>
      <c r="J35" s="138">
        <f>J25*'4a. OEB_Adjustment_Input_Sheet'!K23</f>
        <v>469.57323052871737</v>
      </c>
      <c r="K35" s="140">
        <f>L35-J35</f>
        <v>0</v>
      </c>
      <c r="L35" s="141">
        <f>L25*'4a. OEB_Adjustment_Input_Sheet'!M23</f>
        <v>469.57323052871737</v>
      </c>
      <c r="M35" s="138">
        <f>M25*'4a. OEB_Adjustment_Input_Sheet'!N23</f>
        <v>519.93463381859863</v>
      </c>
      <c r="N35" s="140">
        <f>O35-M35</f>
        <v>0</v>
      </c>
      <c r="O35" s="141">
        <f>O25*'4a. OEB_Adjustment_Input_Sheet'!P23</f>
        <v>519.93463381859863</v>
      </c>
      <c r="P35" s="138">
        <f>P25*'4a. OEB_Adjustment_Input_Sheet'!Q23</f>
        <v>555.11229344454637</v>
      </c>
      <c r="Q35" s="140">
        <f>R35-P35</f>
        <v>0</v>
      </c>
      <c r="R35" s="141">
        <f>R25*'4a. OEB_Adjustment_Input_Sheet'!S23</f>
        <v>555.11229344454637</v>
      </c>
    </row>
    <row r="36" spans="2:18" ht="15.6" thickBot="1">
      <c r="B36" s="75"/>
      <c r="C36" s="39"/>
      <c r="D36" s="56"/>
      <c r="E36" s="51"/>
      <c r="F36" s="52"/>
      <c r="G36" s="56"/>
      <c r="H36" s="51"/>
      <c r="I36" s="52"/>
      <c r="J36" s="56"/>
      <c r="K36" s="51"/>
      <c r="L36" s="52"/>
      <c r="M36" s="56"/>
      <c r="N36" s="51"/>
      <c r="O36" s="52"/>
      <c r="P36" s="56"/>
      <c r="Q36" s="51"/>
      <c r="R36" s="52"/>
    </row>
    <row r="37" spans="2:18">
      <c r="B37" s="44">
        <v>13</v>
      </c>
      <c r="C37" s="38" t="s">
        <v>173</v>
      </c>
      <c r="D37" s="167">
        <f>D29*'4a. OEB_Adjustment_Input_Sheet'!E21</f>
        <v>72.584792729417629</v>
      </c>
      <c r="E37" s="235">
        <f t="shared" ref="E37:E38" si="36">F37-D37</f>
        <v>0</v>
      </c>
      <c r="F37" s="168">
        <f>F29*'4a. OEB_Adjustment_Input_Sheet'!G21</f>
        <v>72.584792729417629</v>
      </c>
      <c r="G37" s="167">
        <f>G29*'4a. OEB_Adjustment_Input_Sheet'!H21</f>
        <v>73.534537774007831</v>
      </c>
      <c r="H37" s="235">
        <f t="shared" ref="H37:H38" si="37">I37-G37</f>
        <v>0</v>
      </c>
      <c r="I37" s="168">
        <f>I29*'4a. OEB_Adjustment_Input_Sheet'!J21</f>
        <v>73.534537774007831</v>
      </c>
      <c r="J37" s="167">
        <f>J29*'4a. OEB_Adjustment_Input_Sheet'!K21</f>
        <v>78.791556323950445</v>
      </c>
      <c r="K37" s="235">
        <f t="shared" ref="K37:K38" si="38">L37-J37</f>
        <v>0</v>
      </c>
      <c r="L37" s="168">
        <f>L29*'4a. OEB_Adjustment_Input_Sheet'!M21</f>
        <v>78.791556323950445</v>
      </c>
      <c r="M37" s="167">
        <f>M29*'4a. OEB_Adjustment_Input_Sheet'!N21</f>
        <v>80.029484957118584</v>
      </c>
      <c r="N37" s="235">
        <f t="shared" ref="N37:N38" si="39">O37-M37</f>
        <v>0</v>
      </c>
      <c r="O37" s="168">
        <f>O29*'4a. OEB_Adjustment_Input_Sheet'!P21</f>
        <v>80.029484957118584</v>
      </c>
      <c r="P37" s="167">
        <f>P29*'4a. OEB_Adjustment_Input_Sheet'!Q21</f>
        <v>80.694618560368866</v>
      </c>
      <c r="Q37" s="235">
        <f t="shared" ref="Q37:Q38" si="40">R37-P37</f>
        <v>0</v>
      </c>
      <c r="R37" s="168">
        <f>R29*'4a. OEB_Adjustment_Input_Sheet'!S21</f>
        <v>80.694618560368866</v>
      </c>
    </row>
    <row r="38" spans="2:18" ht="15.6" thickBot="1">
      <c r="B38" s="45">
        <v>14</v>
      </c>
      <c r="C38" s="66" t="s">
        <v>176</v>
      </c>
      <c r="D38" s="482">
        <f>D30*'4a. OEB_Adjustment_Input_Sheet'!E22</f>
        <v>81.438200276269725</v>
      </c>
      <c r="E38" s="483">
        <f t="shared" si="36"/>
        <v>0</v>
      </c>
      <c r="F38" s="438">
        <f>F30*'4a. OEB_Adjustment_Input_Sheet'!G22</f>
        <v>81.438200276269725</v>
      </c>
      <c r="G38" s="482">
        <f>G30*'4a. OEB_Adjustment_Input_Sheet'!H22</f>
        <v>77.846300412214859</v>
      </c>
      <c r="H38" s="483">
        <f t="shared" si="37"/>
        <v>0</v>
      </c>
      <c r="I38" s="438">
        <f>I30*'4a. OEB_Adjustment_Input_Sheet'!J22</f>
        <v>77.846300412214859</v>
      </c>
      <c r="J38" s="482">
        <f>J30*'4a. OEB_Adjustment_Input_Sheet'!K22</f>
        <v>122.63878294405147</v>
      </c>
      <c r="K38" s="483">
        <f t="shared" si="38"/>
        <v>0</v>
      </c>
      <c r="L38" s="438">
        <f>L30*'4a. OEB_Adjustment_Input_Sheet'!M22</f>
        <v>122.63878294405147</v>
      </c>
      <c r="M38" s="482">
        <f>M30*'4a. OEB_Adjustment_Input_Sheet'!N22</f>
        <v>145.61274149730184</v>
      </c>
      <c r="N38" s="483">
        <f t="shared" si="39"/>
        <v>0</v>
      </c>
      <c r="O38" s="438">
        <f>O30*'4a. OEB_Adjustment_Input_Sheet'!P22</f>
        <v>145.61274149730184</v>
      </c>
      <c r="P38" s="482">
        <f>P30*'4a. OEB_Adjustment_Input_Sheet'!Q22</f>
        <v>160.39479132879319</v>
      </c>
      <c r="Q38" s="483">
        <f t="shared" si="40"/>
        <v>0</v>
      </c>
      <c r="R38" s="438">
        <f>R30*'4a. OEB_Adjustment_Input_Sheet'!S22</f>
        <v>160.39479132879319</v>
      </c>
    </row>
    <row r="39" spans="2:18">
      <c r="B39" s="53"/>
      <c r="C39" s="38"/>
      <c r="D39" s="62"/>
      <c r="E39" s="473"/>
      <c r="F39" s="473"/>
      <c r="G39" s="62"/>
      <c r="H39" s="473"/>
      <c r="I39" s="473"/>
      <c r="J39" s="62"/>
      <c r="K39" s="473"/>
      <c r="L39" s="473"/>
      <c r="M39" s="62"/>
      <c r="N39" s="473"/>
      <c r="O39" s="473"/>
      <c r="P39" s="62"/>
      <c r="Q39" s="473"/>
      <c r="R39" s="473"/>
    </row>
    <row r="40" spans="2:18" ht="15.6">
      <c r="B40" s="342" t="s">
        <v>177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2:18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2:18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pans="2:18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2:18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2:18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2:18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2:18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2:18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mergeCells count="14">
    <mergeCell ref="D15:R15"/>
    <mergeCell ref="P7:R7"/>
    <mergeCell ref="P16:R16"/>
    <mergeCell ref="B1:I1"/>
    <mergeCell ref="D7:F7"/>
    <mergeCell ref="G7:I7"/>
    <mergeCell ref="D6:F6"/>
    <mergeCell ref="G6:R6"/>
    <mergeCell ref="M7:O7"/>
    <mergeCell ref="M16:O16"/>
    <mergeCell ref="J7:L7"/>
    <mergeCell ref="J16:L16"/>
    <mergeCell ref="D16:F16"/>
    <mergeCell ref="G16:I16"/>
  </mergeCells>
  <pageMargins left="1" right="1" top="1" bottom="1" header="0.5" footer="0.5"/>
  <pageSetup paperSize="17" scale="56" fitToHeight="4" orientation="landscape" r:id="rId1"/>
  <headerFooter>
    <oddHeader>&amp;COPG Rate Base and Cost of Capital</oddHeader>
  </headerFooter>
  <colBreaks count="1" manualBreakCount="1">
    <brk id="18" max="1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F60"/>
  <sheetViews>
    <sheetView showGridLines="0" view="pageBreakPreview" zoomScale="60" zoomScaleNormal="60" workbookViewId="0">
      <selection activeCell="D58" sqref="D58"/>
    </sheetView>
  </sheetViews>
  <sheetFormatPr defaultColWidth="0" defaultRowHeight="13.2" zeroHeight="1"/>
  <cols>
    <col min="1" max="1" width="2.6640625" customWidth="1"/>
    <col min="2" max="2" width="9.33203125" customWidth="1"/>
    <col min="3" max="3" width="75.6640625" customWidth="1"/>
    <col min="4" max="18" width="16.6640625" customWidth="1"/>
    <col min="19" max="19" width="8.6640625" customWidth="1"/>
    <col min="20" max="32" width="0" hidden="1" customWidth="1"/>
    <col min="33" max="16384" width="9.33203125" hidden="1"/>
  </cols>
  <sheetData>
    <row r="1" spans="1:21" ht="17.399999999999999">
      <c r="A1" s="24"/>
      <c r="B1" s="188" t="s">
        <v>178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396" t="str">
        <f>'1. Cover'!M1</f>
        <v>Updated: 2020-03-12</v>
      </c>
      <c r="S1" s="188"/>
      <c r="T1" s="47"/>
      <c r="U1" s="47"/>
    </row>
    <row r="2" spans="1:21" ht="17.399999999999999">
      <c r="A2" s="24"/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6" t="str">
        <f>'1. Cover'!M2</f>
        <v>EB-2020-0290</v>
      </c>
      <c r="S2" s="188"/>
      <c r="T2" s="47"/>
      <c r="U2" s="47"/>
    </row>
    <row r="3" spans="1:21" ht="17.399999999999999">
      <c r="A3" s="24"/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6" t="str">
        <f>'1. Cover'!M3</f>
        <v>Exhibit I1-1-1</v>
      </c>
      <c r="S3" s="188"/>
      <c r="T3" s="47"/>
      <c r="U3" s="47"/>
    </row>
    <row r="4" spans="1:21" ht="17.399999999999999">
      <c r="A4" s="24"/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6" t="str">
        <f>'1. Cover'!M4</f>
        <v>Attachment 1</v>
      </c>
      <c r="S4" s="188"/>
      <c r="T4" s="47"/>
      <c r="U4" s="47"/>
    </row>
    <row r="5" spans="1:21" ht="18" thickBot="1">
      <c r="A5" s="24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188"/>
      <c r="T5" s="47"/>
      <c r="U5" s="47"/>
    </row>
    <row r="6" spans="1:21" ht="15.75" customHeight="1" thickBot="1">
      <c r="A6" s="24"/>
      <c r="B6" s="66"/>
      <c r="C6" s="66"/>
      <c r="D6" s="522" t="s">
        <v>179</v>
      </c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4"/>
    </row>
    <row r="7" spans="1:21" ht="15.6">
      <c r="B7" s="43"/>
      <c r="C7" s="403"/>
      <c r="D7" s="534">
        <v>2022</v>
      </c>
      <c r="E7" s="526"/>
      <c r="F7" s="527"/>
      <c r="G7" s="534">
        <v>2023</v>
      </c>
      <c r="H7" s="526"/>
      <c r="I7" s="527"/>
      <c r="J7" s="534">
        <v>2024</v>
      </c>
      <c r="K7" s="526"/>
      <c r="L7" s="527"/>
      <c r="M7" s="534">
        <v>2025</v>
      </c>
      <c r="N7" s="526"/>
      <c r="O7" s="527"/>
      <c r="P7" s="534">
        <v>2026</v>
      </c>
      <c r="Q7" s="526"/>
      <c r="R7" s="527"/>
    </row>
    <row r="8" spans="1:21" ht="15.6">
      <c r="B8" s="40" t="s">
        <v>24</v>
      </c>
      <c r="C8" s="42"/>
      <c r="D8" s="206" t="s">
        <v>25</v>
      </c>
      <c r="E8" s="177" t="s">
        <v>26</v>
      </c>
      <c r="F8" s="9" t="s">
        <v>26</v>
      </c>
      <c r="G8" s="70" t="s">
        <v>25</v>
      </c>
      <c r="H8" s="177" t="s">
        <v>26</v>
      </c>
      <c r="I8" s="9" t="s">
        <v>26</v>
      </c>
      <c r="J8" s="70" t="s">
        <v>25</v>
      </c>
      <c r="K8" s="177" t="s">
        <v>26</v>
      </c>
      <c r="L8" s="9" t="s">
        <v>26</v>
      </c>
      <c r="M8" s="70" t="s">
        <v>25</v>
      </c>
      <c r="N8" s="177" t="s">
        <v>26</v>
      </c>
      <c r="O8" s="9" t="s">
        <v>26</v>
      </c>
      <c r="P8" s="70" t="s">
        <v>25</v>
      </c>
      <c r="Q8" s="177" t="s">
        <v>26</v>
      </c>
      <c r="R8" s="9" t="s">
        <v>26</v>
      </c>
    </row>
    <row r="9" spans="1:21" ht="16.2" thickBot="1">
      <c r="B9" s="20" t="s">
        <v>9</v>
      </c>
      <c r="C9" s="19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</row>
    <row r="10" spans="1:21" ht="15.6">
      <c r="B10" s="12"/>
      <c r="C10" s="13"/>
      <c r="D10" s="205" t="s">
        <v>31</v>
      </c>
      <c r="E10" s="175" t="s">
        <v>32</v>
      </c>
      <c r="F10" s="176" t="s">
        <v>33</v>
      </c>
      <c r="G10" s="174" t="s">
        <v>34</v>
      </c>
      <c r="H10" s="175" t="s">
        <v>35</v>
      </c>
      <c r="I10" s="176" t="s">
        <v>36</v>
      </c>
      <c r="J10" s="174" t="s">
        <v>37</v>
      </c>
      <c r="K10" s="175" t="s">
        <v>38</v>
      </c>
      <c r="L10" s="176" t="s">
        <v>39</v>
      </c>
      <c r="M10" s="174" t="s">
        <v>40</v>
      </c>
      <c r="N10" s="175" t="s">
        <v>41</v>
      </c>
      <c r="O10" s="176" t="s">
        <v>42</v>
      </c>
      <c r="P10" s="174" t="s">
        <v>43</v>
      </c>
      <c r="Q10" s="175" t="s">
        <v>44</v>
      </c>
      <c r="R10" s="176" t="s">
        <v>45</v>
      </c>
    </row>
    <row r="11" spans="1:21" ht="16.2" thickBot="1">
      <c r="B11" s="15" t="s">
        <v>87</v>
      </c>
      <c r="C11" s="38"/>
      <c r="D11" s="181"/>
      <c r="E11" s="24"/>
      <c r="F11" s="55"/>
      <c r="G11" s="24"/>
      <c r="H11" s="24"/>
      <c r="I11" s="55"/>
      <c r="J11" s="24"/>
      <c r="K11" s="24"/>
      <c r="L11" s="55"/>
      <c r="M11" s="24"/>
      <c r="N11" s="24"/>
      <c r="O11" s="55"/>
      <c r="P11" s="24"/>
      <c r="Q11" s="24"/>
      <c r="R11" s="55"/>
    </row>
    <row r="12" spans="1:21" ht="15">
      <c r="B12" s="44">
        <v>1</v>
      </c>
      <c r="C12" s="38" t="s">
        <v>88</v>
      </c>
      <c r="D12" s="183">
        <f>'4a. OEB_Adjustment_Input_Sheet'!E64</f>
        <v>0.15</v>
      </c>
      <c r="E12" s="104">
        <f>F12-D12</f>
        <v>0</v>
      </c>
      <c r="F12" s="232">
        <f>'4a. OEB_Adjustment_Input_Sheet'!G64</f>
        <v>0.15</v>
      </c>
      <c r="G12" s="183">
        <f>'4a. OEB_Adjustment_Input_Sheet'!H64</f>
        <v>0.15</v>
      </c>
      <c r="H12" s="104">
        <f>I12-G12</f>
        <v>0</v>
      </c>
      <c r="I12" s="232">
        <f>'4a. OEB_Adjustment_Input_Sheet'!J64</f>
        <v>0.15</v>
      </c>
      <c r="J12" s="183">
        <f>'4a. OEB_Adjustment_Input_Sheet'!K64</f>
        <v>0.15</v>
      </c>
      <c r="K12" s="104">
        <f>L12-J12</f>
        <v>0</v>
      </c>
      <c r="L12" s="232">
        <f>'4a. OEB_Adjustment_Input_Sheet'!M64</f>
        <v>0.15</v>
      </c>
      <c r="M12" s="183">
        <f>'4a. OEB_Adjustment_Input_Sheet'!N64</f>
        <v>0.15</v>
      </c>
      <c r="N12" s="104">
        <f>O12-M12</f>
        <v>0</v>
      </c>
      <c r="O12" s="232">
        <f>'4a. OEB_Adjustment_Input_Sheet'!P64</f>
        <v>0.15</v>
      </c>
      <c r="P12" s="183">
        <f>'4a. OEB_Adjustment_Input_Sheet'!Q64</f>
        <v>0.15</v>
      </c>
      <c r="Q12" s="104">
        <f>R12-P12</f>
        <v>0</v>
      </c>
      <c r="R12" s="232">
        <f>'4a. OEB_Adjustment_Input_Sheet'!S64</f>
        <v>0.15</v>
      </c>
    </row>
    <row r="13" spans="1:21" ht="15.6" thickBot="1">
      <c r="B13" s="44">
        <v>2</v>
      </c>
      <c r="C13" s="38" t="s">
        <v>90</v>
      </c>
      <c r="D13" s="338">
        <f>'4a. OEB_Adjustment_Input_Sheet'!E65</f>
        <v>0.1</v>
      </c>
      <c r="E13" s="105">
        <f t="shared" ref="E13:E14" si="0">F13-D13</f>
        <v>0</v>
      </c>
      <c r="F13" s="339">
        <f>'4a. OEB_Adjustment_Input_Sheet'!G65</f>
        <v>0.1</v>
      </c>
      <c r="G13" s="338">
        <f>'4a. OEB_Adjustment_Input_Sheet'!H65</f>
        <v>0.1</v>
      </c>
      <c r="H13" s="105">
        <f t="shared" ref="H13:H14" si="1">I13-G13</f>
        <v>0</v>
      </c>
      <c r="I13" s="339">
        <f>'4a. OEB_Adjustment_Input_Sheet'!J65</f>
        <v>0.1</v>
      </c>
      <c r="J13" s="338">
        <f>'4a. OEB_Adjustment_Input_Sheet'!K65</f>
        <v>0.1</v>
      </c>
      <c r="K13" s="105">
        <f t="shared" ref="K13:K14" si="2">L13-J13</f>
        <v>0</v>
      </c>
      <c r="L13" s="339">
        <f>'4a. OEB_Adjustment_Input_Sheet'!M65</f>
        <v>0.1</v>
      </c>
      <c r="M13" s="338">
        <f>'4a. OEB_Adjustment_Input_Sheet'!N65</f>
        <v>0.1</v>
      </c>
      <c r="N13" s="105">
        <f t="shared" ref="N13:N14" si="3">O13-M13</f>
        <v>0</v>
      </c>
      <c r="O13" s="339">
        <f>'4a. OEB_Adjustment_Input_Sheet'!P65</f>
        <v>0.1</v>
      </c>
      <c r="P13" s="338">
        <f>'4a. OEB_Adjustment_Input_Sheet'!Q65</f>
        <v>0.1</v>
      </c>
      <c r="Q13" s="105">
        <f t="shared" ref="Q13:Q14" si="4">R13-P13</f>
        <v>0</v>
      </c>
      <c r="R13" s="339">
        <f>'4a. OEB_Adjustment_Input_Sheet'!S65</f>
        <v>0.1</v>
      </c>
    </row>
    <row r="14" spans="1:21" ht="16.2" thickBot="1">
      <c r="B14" s="44">
        <v>3</v>
      </c>
      <c r="C14" s="14" t="s">
        <v>180</v>
      </c>
      <c r="D14" s="34">
        <f>SUM(D12:D13)</f>
        <v>0.25</v>
      </c>
      <c r="E14" s="105">
        <f t="shared" si="0"/>
        <v>0</v>
      </c>
      <c r="F14" s="33">
        <f>SUM(F12:F13)</f>
        <v>0.25</v>
      </c>
      <c r="G14" s="34">
        <f>SUM(G12:G13)</f>
        <v>0.25</v>
      </c>
      <c r="H14" s="105">
        <f t="shared" si="1"/>
        <v>0</v>
      </c>
      <c r="I14" s="33">
        <f>SUM(I12:I13)</f>
        <v>0.25</v>
      </c>
      <c r="J14" s="34">
        <f>SUM(J12:J13)</f>
        <v>0.25</v>
      </c>
      <c r="K14" s="105">
        <f t="shared" si="2"/>
        <v>0</v>
      </c>
      <c r="L14" s="33">
        <f>SUM(L12:L13)</f>
        <v>0.25</v>
      </c>
      <c r="M14" s="34">
        <f>SUM(M12:M13)</f>
        <v>0.25</v>
      </c>
      <c r="N14" s="105">
        <f t="shared" si="3"/>
        <v>0</v>
      </c>
      <c r="O14" s="33">
        <f>SUM(O12:O13)</f>
        <v>0.25</v>
      </c>
      <c r="P14" s="34">
        <f>SUM(P12:P13)</f>
        <v>0.25</v>
      </c>
      <c r="Q14" s="105">
        <f t="shared" si="4"/>
        <v>0</v>
      </c>
      <c r="R14" s="33">
        <f>SUM(R12:R13)</f>
        <v>0.25</v>
      </c>
    </row>
    <row r="15" spans="1:21" ht="17.399999999999999">
      <c r="B15" s="181"/>
      <c r="C15" s="186"/>
      <c r="D15" s="131"/>
      <c r="E15" s="233"/>
      <c r="F15" s="234"/>
      <c r="G15" s="131"/>
      <c r="H15" s="233"/>
      <c r="I15" s="234"/>
      <c r="J15" s="131"/>
      <c r="K15" s="233"/>
      <c r="L15" s="234"/>
      <c r="M15" s="131"/>
      <c r="N15" s="233"/>
      <c r="O15" s="234"/>
      <c r="P15" s="131"/>
      <c r="Q15" s="233"/>
      <c r="R15" s="234"/>
    </row>
    <row r="16" spans="1:21" ht="16.2" thickBot="1">
      <c r="B16" s="15" t="s">
        <v>181</v>
      </c>
      <c r="C16" s="39"/>
      <c r="D16" s="131"/>
      <c r="E16" s="233"/>
      <c r="F16" s="234"/>
      <c r="G16" s="131"/>
      <c r="H16" s="233"/>
      <c r="I16" s="234"/>
      <c r="J16" s="131"/>
      <c r="K16" s="233"/>
      <c r="L16" s="234"/>
      <c r="M16" s="131"/>
      <c r="N16" s="233"/>
      <c r="O16" s="234"/>
      <c r="P16" s="131"/>
      <c r="Q16" s="233"/>
      <c r="R16" s="234"/>
    </row>
    <row r="17" spans="2:22" ht="15">
      <c r="B17" s="44">
        <v>4</v>
      </c>
      <c r="C17" s="388" t="s">
        <v>182</v>
      </c>
      <c r="D17" s="167">
        <f>D34</f>
        <v>236.91510685356991</v>
      </c>
      <c r="E17" s="235">
        <f t="shared" ref="E17:E21" si="5">F17-D17</f>
        <v>0</v>
      </c>
      <c r="F17" s="168">
        <f>F34</f>
        <v>236.91510685356991</v>
      </c>
      <c r="G17" s="167">
        <f>G34</f>
        <v>236.16203994580303</v>
      </c>
      <c r="H17" s="235">
        <f t="shared" ref="H17:H19" si="6">I17-G17</f>
        <v>0</v>
      </c>
      <c r="I17" s="168">
        <f>I34</f>
        <v>236.16203994580303</v>
      </c>
      <c r="J17" s="167">
        <f>J34</f>
        <v>348.60852398417524</v>
      </c>
      <c r="K17" s="235">
        <f t="shared" ref="K17:K19" si="7">L17-J17</f>
        <v>0</v>
      </c>
      <c r="L17" s="168">
        <f>L34</f>
        <v>348.60852398417524</v>
      </c>
      <c r="M17" s="167">
        <f>M34</f>
        <v>441.47089534904319</v>
      </c>
      <c r="N17" s="235">
        <f t="shared" ref="N17:N19" si="8">O17-M17</f>
        <v>0</v>
      </c>
      <c r="O17" s="168">
        <f>O34</f>
        <v>441.47089534904319</v>
      </c>
      <c r="P17" s="167">
        <f>P34</f>
        <v>468.65880511047533</v>
      </c>
      <c r="Q17" s="235">
        <f t="shared" ref="Q17:Q19" si="9">R17-P17</f>
        <v>0</v>
      </c>
      <c r="R17" s="168">
        <f>R34</f>
        <v>468.65880511047533</v>
      </c>
    </row>
    <row r="18" spans="2:22" ht="15">
      <c r="B18" s="44">
        <v>5</v>
      </c>
      <c r="C18" s="389" t="s">
        <v>183</v>
      </c>
      <c r="D18" s="142">
        <f>D48</f>
        <v>1277.7692871219613</v>
      </c>
      <c r="E18" s="170">
        <f t="shared" ref="E18:E19" si="10">F18-D18</f>
        <v>0</v>
      </c>
      <c r="F18" s="236">
        <f>F48</f>
        <v>1277.7692871219613</v>
      </c>
      <c r="G18" s="142">
        <f>G48</f>
        <v>1210.7327885138038</v>
      </c>
      <c r="H18" s="170">
        <f t="shared" si="6"/>
        <v>0</v>
      </c>
      <c r="I18" s="236">
        <f>I48</f>
        <v>1210.7327885138038</v>
      </c>
      <c r="J18" s="142">
        <f>J48</f>
        <v>1291.2364056264512</v>
      </c>
      <c r="K18" s="170">
        <f t="shared" si="7"/>
        <v>0</v>
      </c>
      <c r="L18" s="236">
        <f>L48</f>
        <v>1291.2364056264512</v>
      </c>
      <c r="M18" s="142">
        <f>M48</f>
        <v>1236.7458344352945</v>
      </c>
      <c r="N18" s="170">
        <f t="shared" si="8"/>
        <v>0</v>
      </c>
      <c r="O18" s="236">
        <f>O48</f>
        <v>1236.7458344352945</v>
      </c>
      <c r="P18" s="142">
        <f>P48</f>
        <v>1404.3626271031876</v>
      </c>
      <c r="Q18" s="170">
        <f t="shared" si="9"/>
        <v>0</v>
      </c>
      <c r="R18" s="236">
        <f>R48</f>
        <v>1404.3626271031876</v>
      </c>
    </row>
    <row r="19" spans="2:22" s="24" customFormat="1" ht="15">
      <c r="B19" s="44">
        <v>6</v>
      </c>
      <c r="C19" s="389" t="s">
        <v>184</v>
      </c>
      <c r="D19" s="142">
        <f>D58</f>
        <v>1634.9411088744275</v>
      </c>
      <c r="E19" s="153">
        <f t="shared" si="10"/>
        <v>0</v>
      </c>
      <c r="F19" s="236">
        <f>F58</f>
        <v>1634.9411088744275</v>
      </c>
      <c r="G19" s="142">
        <f>G58</f>
        <v>1529.2260249025878</v>
      </c>
      <c r="H19" s="153">
        <f t="shared" si="6"/>
        <v>0</v>
      </c>
      <c r="I19" s="236">
        <f>I58</f>
        <v>1529.2260249025878</v>
      </c>
      <c r="J19" s="142">
        <f>J58</f>
        <v>1536.6871343039177</v>
      </c>
      <c r="K19" s="153">
        <f t="shared" si="7"/>
        <v>0</v>
      </c>
      <c r="L19" s="236">
        <f>L58</f>
        <v>1536.6871343039177</v>
      </c>
      <c r="M19" s="142">
        <f>M58</f>
        <v>1619.1693454063973</v>
      </c>
      <c r="N19" s="153">
        <f t="shared" si="8"/>
        <v>0</v>
      </c>
      <c r="O19" s="236">
        <f>O58</f>
        <v>1619.1693454063973</v>
      </c>
      <c r="P19" s="142">
        <f>P58</f>
        <v>1733.2188857930948</v>
      </c>
      <c r="Q19" s="153">
        <f t="shared" si="9"/>
        <v>0</v>
      </c>
      <c r="R19" s="236">
        <f>R58</f>
        <v>1733.2188857930948</v>
      </c>
      <c r="S19" s="233"/>
    </row>
    <row r="20" spans="2:22" ht="15">
      <c r="B20" s="44">
        <v>7</v>
      </c>
      <c r="C20" s="389" t="s">
        <v>185</v>
      </c>
      <c r="D20" s="143">
        <v>120.25671489889623</v>
      </c>
      <c r="E20" s="341"/>
      <c r="F20" s="237">
        <f>D20+E20</f>
        <v>120.25671489889623</v>
      </c>
      <c r="G20" s="143">
        <v>82.331196442981081</v>
      </c>
      <c r="H20" s="341"/>
      <c r="I20" s="237">
        <f>G20+H20</f>
        <v>82.331196442981081</v>
      </c>
      <c r="J20" s="143">
        <v>-103.15779530670875</v>
      </c>
      <c r="K20" s="341"/>
      <c r="L20" s="237">
        <f>J20+K20</f>
        <v>-103.15779530670875</v>
      </c>
      <c r="M20" s="143">
        <v>-59.047384377940261</v>
      </c>
      <c r="N20" s="341"/>
      <c r="O20" s="237">
        <f>M20+N20</f>
        <v>-59.047384377940261</v>
      </c>
      <c r="P20" s="143">
        <v>-139.80254642056798</v>
      </c>
      <c r="Q20" s="341"/>
      <c r="R20" s="237">
        <f>P20+Q20</f>
        <v>-139.80254642056798</v>
      </c>
      <c r="S20" s="1"/>
    </row>
    <row r="21" spans="2:22" ht="16.2" thickBot="1">
      <c r="B21" s="44">
        <v>8</v>
      </c>
      <c r="C21" s="390" t="s">
        <v>186</v>
      </c>
      <c r="D21" s="145">
        <f>D17+D18-D19+D20</f>
        <v>0</v>
      </c>
      <c r="E21" s="137">
        <f t="shared" si="5"/>
        <v>0</v>
      </c>
      <c r="F21" s="146">
        <f>F17+F18-F19+F20</f>
        <v>0</v>
      </c>
      <c r="G21" s="145">
        <f>G17+G18-G19+G20</f>
        <v>0</v>
      </c>
      <c r="H21" s="137">
        <f t="shared" ref="H21" si="11">I21-G21</f>
        <v>0</v>
      </c>
      <c r="I21" s="146">
        <f>I17+I18-I19+I20</f>
        <v>0</v>
      </c>
      <c r="J21" s="145">
        <f>J17+J18-J19+J20</f>
        <v>0</v>
      </c>
      <c r="K21" s="137">
        <f t="shared" ref="K21" si="12">L21-J21</f>
        <v>0</v>
      </c>
      <c r="L21" s="146">
        <f>L17+L18-L19+L20</f>
        <v>0</v>
      </c>
      <c r="M21" s="145">
        <f>M17+M18-M19+M20</f>
        <v>0</v>
      </c>
      <c r="N21" s="137">
        <f t="shared" ref="N21" si="13">O21-M21</f>
        <v>0</v>
      </c>
      <c r="O21" s="146">
        <f>O17+O18-O19+O20</f>
        <v>0</v>
      </c>
      <c r="P21" s="145">
        <f>P17+P18-P19+P20</f>
        <v>2.2737367544323206E-13</v>
      </c>
      <c r="Q21" s="137">
        <f t="shared" ref="Q21" si="14">R21-P21</f>
        <v>0</v>
      </c>
      <c r="R21" s="146">
        <f>R17+R18-R19+R20</f>
        <v>2.2737367544323206E-13</v>
      </c>
    </row>
    <row r="22" spans="2:22" ht="15">
      <c r="B22" s="44"/>
      <c r="C22" s="39"/>
      <c r="D22" s="131"/>
      <c r="E22" s="233"/>
      <c r="F22" s="234"/>
      <c r="G22" s="131"/>
      <c r="H22" s="233"/>
      <c r="I22" s="234"/>
      <c r="J22" s="131"/>
      <c r="K22" s="233"/>
      <c r="L22" s="234"/>
      <c r="M22" s="131"/>
      <c r="N22" s="233"/>
      <c r="O22" s="234"/>
      <c r="P22" s="131"/>
      <c r="Q22" s="233"/>
      <c r="R22" s="234"/>
    </row>
    <row r="23" spans="2:22" ht="16.2" thickBot="1">
      <c r="B23" s="15" t="s">
        <v>187</v>
      </c>
      <c r="C23" s="57"/>
      <c r="D23" s="131"/>
      <c r="E23" s="233"/>
      <c r="F23" s="234"/>
      <c r="G23" s="131"/>
      <c r="H23" s="233"/>
      <c r="I23" s="234"/>
      <c r="J23" s="131"/>
      <c r="K23" s="233"/>
      <c r="L23" s="234"/>
      <c r="M23" s="131"/>
      <c r="N23" s="233"/>
      <c r="O23" s="234"/>
      <c r="P23" s="131"/>
      <c r="Q23" s="233"/>
      <c r="R23" s="234"/>
    </row>
    <row r="24" spans="2:22" ht="15.6">
      <c r="B24" s="44">
        <v>9</v>
      </c>
      <c r="C24" s="388" t="s">
        <v>188</v>
      </c>
      <c r="D24" s="147">
        <f>D21*D12</f>
        <v>0</v>
      </c>
      <c r="E24" s="152">
        <f t="shared" ref="E24:E27" si="15">F24-D24</f>
        <v>0</v>
      </c>
      <c r="F24" s="148">
        <f>F21*F12</f>
        <v>0</v>
      </c>
      <c r="G24" s="147">
        <f>G21*G12</f>
        <v>0</v>
      </c>
      <c r="H24" s="152">
        <f t="shared" ref="H24:H27" si="16">I24-G24</f>
        <v>0</v>
      </c>
      <c r="I24" s="148">
        <f>I21*I12</f>
        <v>0</v>
      </c>
      <c r="J24" s="147">
        <f>J21*J12</f>
        <v>0</v>
      </c>
      <c r="K24" s="152">
        <f t="shared" ref="K24:K27" si="17">L24-J24</f>
        <v>0</v>
      </c>
      <c r="L24" s="148">
        <f>L21*L12</f>
        <v>0</v>
      </c>
      <c r="M24" s="147">
        <f>M21*M12</f>
        <v>0</v>
      </c>
      <c r="N24" s="152">
        <f t="shared" ref="N24:N27" si="18">O24-M24</f>
        <v>0</v>
      </c>
      <c r="O24" s="148">
        <f>O21*O12</f>
        <v>0</v>
      </c>
      <c r="P24" s="147">
        <f>P21*P12</f>
        <v>3.4106051316484808E-14</v>
      </c>
      <c r="Q24" s="152">
        <f t="shared" ref="Q24:Q27" si="19">R24-P24</f>
        <v>0</v>
      </c>
      <c r="R24" s="148">
        <f>R21*R12</f>
        <v>3.4106051316484808E-14</v>
      </c>
    </row>
    <row r="25" spans="2:22" ht="15">
      <c r="B25" s="44">
        <v>10</v>
      </c>
      <c r="C25" s="388" t="s">
        <v>189</v>
      </c>
      <c r="D25" s="149">
        <f>D21*(D13)</f>
        <v>0</v>
      </c>
      <c r="E25" s="170">
        <f t="shared" ref="E25:E26" si="20">F25-D25</f>
        <v>0</v>
      </c>
      <c r="F25" s="150">
        <f>F21*(F13)</f>
        <v>0</v>
      </c>
      <c r="G25" s="149">
        <f>G21*(G13)</f>
        <v>0</v>
      </c>
      <c r="H25" s="170">
        <f t="shared" si="16"/>
        <v>0</v>
      </c>
      <c r="I25" s="150">
        <f>I21*(I13)</f>
        <v>0</v>
      </c>
      <c r="J25" s="149">
        <f>J21*(J13)</f>
        <v>0</v>
      </c>
      <c r="K25" s="170">
        <f t="shared" si="17"/>
        <v>0</v>
      </c>
      <c r="L25" s="150">
        <f>L21*(L13)</f>
        <v>0</v>
      </c>
      <c r="M25" s="149">
        <f>M21*(M13)</f>
        <v>0</v>
      </c>
      <c r="N25" s="170">
        <f t="shared" si="18"/>
        <v>0</v>
      </c>
      <c r="O25" s="150">
        <f>O21*(O13)</f>
        <v>0</v>
      </c>
      <c r="P25" s="149">
        <f>P21*(P13)</f>
        <v>2.2737367544323207E-14</v>
      </c>
      <c r="Q25" s="170">
        <f t="shared" si="19"/>
        <v>0</v>
      </c>
      <c r="R25" s="150">
        <f>R21*(R13)</f>
        <v>2.2737367544323207E-14</v>
      </c>
    </row>
    <row r="26" spans="2:22" ht="15">
      <c r="B26" s="44">
        <v>11</v>
      </c>
      <c r="C26" s="388" t="s">
        <v>190</v>
      </c>
      <c r="D26" s="149">
        <f>'4a. OEB_Adjustment_Input_Sheet'!E69</f>
        <v>-16.52886807661406</v>
      </c>
      <c r="E26" s="153">
        <f t="shared" si="20"/>
        <v>0</v>
      </c>
      <c r="F26" s="150">
        <f>'4a. OEB_Adjustment_Input_Sheet'!G69</f>
        <v>-16.52886807661406</v>
      </c>
      <c r="G26" s="149">
        <f>'4a. OEB_Adjustment_Input_Sheet'!H69</f>
        <v>-16.338221736742721</v>
      </c>
      <c r="H26" s="153">
        <f t="shared" si="16"/>
        <v>0</v>
      </c>
      <c r="I26" s="150">
        <f>'4a. OEB_Adjustment_Input_Sheet'!J69</f>
        <v>-16.338221736742721</v>
      </c>
      <c r="J26" s="149">
        <f>'4a. OEB_Adjustment_Input_Sheet'!K69</f>
        <v>-16.392840454861386</v>
      </c>
      <c r="K26" s="153">
        <f t="shared" si="17"/>
        <v>0</v>
      </c>
      <c r="L26" s="150">
        <f>'4a. OEB_Adjustment_Input_Sheet'!M69</f>
        <v>-16.392840454861386</v>
      </c>
      <c r="M26" s="149">
        <f>'4a. OEB_Adjustment_Input_Sheet'!N69</f>
        <v>-16.107586428827602</v>
      </c>
      <c r="N26" s="153">
        <f t="shared" si="18"/>
        <v>0</v>
      </c>
      <c r="O26" s="150">
        <f>'4a. OEB_Adjustment_Input_Sheet'!P69</f>
        <v>-16.107586428827602</v>
      </c>
      <c r="P26" s="149">
        <f>'4a. OEB_Adjustment_Input_Sheet'!Q69</f>
        <v>-15.914425204173135</v>
      </c>
      <c r="Q26" s="153">
        <f t="shared" si="19"/>
        <v>0</v>
      </c>
      <c r="R26" s="150">
        <f>'4a. OEB_Adjustment_Input_Sheet'!S69</f>
        <v>-15.914425204173135</v>
      </c>
    </row>
    <row r="27" spans="2:22" ht="16.2" thickBot="1">
      <c r="B27" s="75">
        <v>12</v>
      </c>
      <c r="C27" s="390" t="s">
        <v>191</v>
      </c>
      <c r="D27" s="158">
        <f>SUM(D24:D26)</f>
        <v>-16.52886807661406</v>
      </c>
      <c r="E27" s="238">
        <f t="shared" si="15"/>
        <v>0</v>
      </c>
      <c r="F27" s="159">
        <f>SUM(F24:F26)</f>
        <v>-16.52886807661406</v>
      </c>
      <c r="G27" s="158">
        <f>SUM(G24:G26)</f>
        <v>-16.338221736742721</v>
      </c>
      <c r="H27" s="238">
        <f t="shared" si="16"/>
        <v>0</v>
      </c>
      <c r="I27" s="159">
        <f>SUM(I24:I26)</f>
        <v>-16.338221736742721</v>
      </c>
      <c r="J27" s="158">
        <f>SUM(J24:J26)</f>
        <v>-16.392840454861386</v>
      </c>
      <c r="K27" s="238">
        <f t="shared" si="17"/>
        <v>0</v>
      </c>
      <c r="L27" s="159">
        <f>SUM(L24:L26)</f>
        <v>-16.392840454861386</v>
      </c>
      <c r="M27" s="158">
        <f>SUM(M24:M26)</f>
        <v>-16.107586428827602</v>
      </c>
      <c r="N27" s="238">
        <f t="shared" si="18"/>
        <v>0</v>
      </c>
      <c r="O27" s="159">
        <f>SUM(O24:O26)</f>
        <v>-16.107586428827602</v>
      </c>
      <c r="P27" s="158">
        <f>SUM(P24:P26)</f>
        <v>-15.914425204173078</v>
      </c>
      <c r="Q27" s="238">
        <f t="shared" si="19"/>
        <v>0</v>
      </c>
      <c r="R27" s="159">
        <f>SUM(R24:R26)</f>
        <v>-15.914425204173078</v>
      </c>
    </row>
    <row r="28" spans="2:22">
      <c r="B28" s="54"/>
      <c r="C28" s="57"/>
      <c r="D28" s="239"/>
      <c r="E28" s="233"/>
      <c r="F28" s="234"/>
      <c r="G28" s="239"/>
      <c r="H28" s="233"/>
      <c r="I28" s="234"/>
      <c r="J28" s="239"/>
      <c r="K28" s="233"/>
      <c r="L28" s="234"/>
      <c r="M28" s="239"/>
      <c r="N28" s="233"/>
      <c r="O28" s="234"/>
      <c r="P28" s="239"/>
      <c r="Q28" s="233"/>
      <c r="R28" s="234"/>
    </row>
    <row r="29" spans="2:22" ht="16.2" thickBot="1">
      <c r="B29" s="15" t="s">
        <v>192</v>
      </c>
      <c r="C29" s="57"/>
      <c r="D29" s="239"/>
      <c r="E29" s="233"/>
      <c r="F29" s="234"/>
      <c r="G29" s="239"/>
      <c r="H29" s="233"/>
      <c r="I29" s="234"/>
      <c r="J29" s="239"/>
      <c r="K29" s="233"/>
      <c r="L29" s="234"/>
      <c r="M29" s="239"/>
      <c r="N29" s="233"/>
      <c r="O29" s="234"/>
      <c r="P29" s="239"/>
      <c r="Q29" s="233"/>
      <c r="R29" s="234"/>
      <c r="V29" s="1"/>
    </row>
    <row r="30" spans="2:22" ht="15.6">
      <c r="B30" s="44">
        <v>13</v>
      </c>
      <c r="C30" s="390" t="s">
        <v>193</v>
      </c>
      <c r="D30" s="151">
        <f>'5. Rate_Base_&amp;_Cost_of_Capital'!D23*'4a. OEB_Adjustment_Input_Sheet'!E12*'4a. OEB_Adjustment_Input_Sheet'!E23</f>
        <v>360.57099893313062</v>
      </c>
      <c r="E30" s="152">
        <f t="shared" ref="E30" si="21">F30-D30</f>
        <v>0</v>
      </c>
      <c r="F30" s="240">
        <f>'5. Rate_Base_&amp;_Cost_of_Capital'!F23*'4a. OEB_Adjustment_Input_Sheet'!G12*'4a. OEB_Adjustment_Input_Sheet'!G23</f>
        <v>360.57099893313062</v>
      </c>
      <c r="G30" s="151">
        <f>'5. Rate_Base_&amp;_Cost_of_Capital'!G23*'4a. OEB_Adjustment_Input_Sheet'!H12*'4a. OEB_Adjustment_Input_Sheet'!H23</f>
        <v>366.49041807729679</v>
      </c>
      <c r="H30" s="152">
        <f t="shared" ref="H30:H32" si="22">I30-G30</f>
        <v>0</v>
      </c>
      <c r="I30" s="240">
        <f>'5. Rate_Base_&amp;_Cost_of_Capital'!I23*'4a. OEB_Adjustment_Input_Sheet'!J12*'4a. OEB_Adjustment_Input_Sheet'!J23</f>
        <v>366.49041807729679</v>
      </c>
      <c r="J30" s="151">
        <f>'5. Rate_Base_&amp;_Cost_of_Capital'!J23*'4a. OEB_Adjustment_Input_Sheet'!K12*'4a. OEB_Adjustment_Input_Sheet'!K23</f>
        <v>469.57323052871737</v>
      </c>
      <c r="K30" s="152">
        <f t="shared" ref="K30:K32" si="23">L30-J30</f>
        <v>0</v>
      </c>
      <c r="L30" s="240">
        <f>'5. Rate_Base_&amp;_Cost_of_Capital'!L23*'4a. OEB_Adjustment_Input_Sheet'!M12*'4a. OEB_Adjustment_Input_Sheet'!M23</f>
        <v>469.57323052871737</v>
      </c>
      <c r="M30" s="151">
        <f>'5. Rate_Base_&amp;_Cost_of_Capital'!M23*'4a. OEB_Adjustment_Input_Sheet'!N12*'4a. OEB_Adjustment_Input_Sheet'!N23</f>
        <v>519.93463381859863</v>
      </c>
      <c r="N30" s="152">
        <f t="shared" ref="N30:N32" si="24">O30-M30</f>
        <v>0</v>
      </c>
      <c r="O30" s="240">
        <f>'5. Rate_Base_&amp;_Cost_of_Capital'!O23*'4a. OEB_Adjustment_Input_Sheet'!P12*'4a. OEB_Adjustment_Input_Sheet'!P23</f>
        <v>519.93463381859863</v>
      </c>
      <c r="P30" s="151">
        <f>'5. Rate_Base_&amp;_Cost_of_Capital'!P23*'4a. OEB_Adjustment_Input_Sheet'!Q12*'4a. OEB_Adjustment_Input_Sheet'!Q23</f>
        <v>555.11229344454637</v>
      </c>
      <c r="Q30" s="152">
        <f t="shared" ref="Q30:Q32" si="25">R30-P30</f>
        <v>0</v>
      </c>
      <c r="R30" s="240">
        <f>'5. Rate_Base_&amp;_Cost_of_Capital'!R23*'4a. OEB_Adjustment_Input_Sheet'!S12*'4a. OEB_Adjustment_Input_Sheet'!S23</f>
        <v>555.11229344454637</v>
      </c>
    </row>
    <row r="31" spans="2:22" ht="15.6">
      <c r="B31" s="44">
        <v>14</v>
      </c>
      <c r="C31" s="388" t="s">
        <v>194</v>
      </c>
      <c r="D31" s="385">
        <v>-152.71163580267125</v>
      </c>
      <c r="E31" s="386"/>
      <c r="F31" s="387">
        <f>D31+E31</f>
        <v>-152.71163580267125</v>
      </c>
      <c r="G31" s="385">
        <v>-152.71163580267125</v>
      </c>
      <c r="H31" s="386"/>
      <c r="I31" s="387">
        <f>G31+H31</f>
        <v>-152.71163580267125</v>
      </c>
      <c r="J31" s="385">
        <v>-152.71163580267125</v>
      </c>
      <c r="K31" s="386"/>
      <c r="L31" s="387">
        <f>J31+K31</f>
        <v>-152.71163580267125</v>
      </c>
      <c r="M31" s="385">
        <v>-108.83745600164499</v>
      </c>
      <c r="N31" s="386"/>
      <c r="O31" s="387">
        <f>M31+N31</f>
        <v>-108.83745600164499</v>
      </c>
      <c r="P31" s="385">
        <v>-108.83745600164499</v>
      </c>
      <c r="Q31" s="386"/>
      <c r="R31" s="387">
        <f>P31+Q31</f>
        <v>-108.83745600164499</v>
      </c>
    </row>
    <row r="32" spans="2:22" ht="15">
      <c r="B32" s="44">
        <v>15</v>
      </c>
      <c r="C32" s="388" t="s">
        <v>195</v>
      </c>
      <c r="D32" s="169">
        <f>'4a. OEB_Adjustment_Input_Sheet'!E52</f>
        <v>-45.584611799724598</v>
      </c>
      <c r="E32" s="170">
        <f t="shared" ref="E32:E34" si="26">F32-D32</f>
        <v>0</v>
      </c>
      <c r="F32" s="132">
        <f>'4a. OEB_Adjustment_Input_Sheet'!G52</f>
        <v>-45.584611799724598</v>
      </c>
      <c r="G32" s="169">
        <f>'4a. OEB_Adjustment_Input_Sheet'!H52</f>
        <v>-38.721479407920185</v>
      </c>
      <c r="H32" s="170">
        <f t="shared" si="22"/>
        <v>0</v>
      </c>
      <c r="I32" s="132">
        <f>'4a. OEB_Adjustment_Input_Sheet'!J52</f>
        <v>-38.721479407920185</v>
      </c>
      <c r="J32" s="169">
        <f>'4a. OEB_Adjustment_Input_Sheet'!K52</f>
        <v>-48.1397697129905</v>
      </c>
      <c r="K32" s="170">
        <f t="shared" si="23"/>
        <v>0</v>
      </c>
      <c r="L32" s="132">
        <f>'4a. OEB_Adjustment_Input_Sheet'!M52</f>
        <v>-48.1397697129905</v>
      </c>
      <c r="M32" s="169">
        <f>'4a. OEB_Adjustment_Input_Sheet'!N52</f>
        <v>-46.481303960917245</v>
      </c>
      <c r="N32" s="170">
        <f t="shared" si="24"/>
        <v>0</v>
      </c>
      <c r="O32" s="132">
        <f>'4a. OEB_Adjustment_Input_Sheet'!P52</f>
        <v>-46.481303960917245</v>
      </c>
      <c r="P32" s="169">
        <f>'4a. OEB_Adjustment_Input_Sheet'!Q52</f>
        <v>-38.298392871747069</v>
      </c>
      <c r="Q32" s="170">
        <f t="shared" si="25"/>
        <v>0</v>
      </c>
      <c r="R32" s="132">
        <f>'4a. OEB_Adjustment_Input_Sheet'!S52</f>
        <v>-38.298392871747069</v>
      </c>
    </row>
    <row r="33" spans="2:20" ht="15">
      <c r="B33" s="44">
        <v>16</v>
      </c>
      <c r="C33" s="388" t="s">
        <v>196</v>
      </c>
      <c r="D33" s="250">
        <v>-16.52886807661406</v>
      </c>
      <c r="E33" s="341"/>
      <c r="F33" s="237">
        <f>D33+E33</f>
        <v>-16.52886807661406</v>
      </c>
      <c r="G33" s="250">
        <v>-16.338221736742721</v>
      </c>
      <c r="H33" s="341"/>
      <c r="I33" s="237">
        <f>G33+H33</f>
        <v>-16.338221736742721</v>
      </c>
      <c r="J33" s="250">
        <v>-16.392840454861386</v>
      </c>
      <c r="K33" s="341"/>
      <c r="L33" s="237">
        <f>J33+K33</f>
        <v>-16.392840454861386</v>
      </c>
      <c r="M33" s="250">
        <v>-16.107586428827602</v>
      </c>
      <c r="N33" s="341"/>
      <c r="O33" s="237">
        <f>M33+N33</f>
        <v>-16.107586428827602</v>
      </c>
      <c r="P33" s="250">
        <v>-15.914425204173135</v>
      </c>
      <c r="Q33" s="341"/>
      <c r="R33" s="237">
        <f>P33+Q33</f>
        <v>-15.914425204173135</v>
      </c>
      <c r="S33" s="76"/>
      <c r="T33" s="76"/>
    </row>
    <row r="34" spans="2:20" ht="16.2" thickBot="1">
      <c r="B34" s="44">
        <v>17</v>
      </c>
      <c r="C34" s="390" t="s">
        <v>197</v>
      </c>
      <c r="D34" s="134">
        <f>D30-D32+D33+D31</f>
        <v>236.91510685356991</v>
      </c>
      <c r="E34" s="137">
        <f t="shared" si="26"/>
        <v>0</v>
      </c>
      <c r="F34" s="135">
        <f>F30-F32+F33+F31</f>
        <v>236.91510685356991</v>
      </c>
      <c r="G34" s="134">
        <f>G30-G32+G33+G31</f>
        <v>236.16203994580303</v>
      </c>
      <c r="H34" s="137">
        <f t="shared" ref="H34" si="27">I34-G34</f>
        <v>0</v>
      </c>
      <c r="I34" s="135">
        <f>I30-I32+I33+I31</f>
        <v>236.16203994580303</v>
      </c>
      <c r="J34" s="134">
        <f>J30-J32+J33+J31</f>
        <v>348.60852398417524</v>
      </c>
      <c r="K34" s="137">
        <f t="shared" ref="K34" si="28">L34-J34</f>
        <v>0</v>
      </c>
      <c r="L34" s="135">
        <f>L30-L32+L33+L31</f>
        <v>348.60852398417524</v>
      </c>
      <c r="M34" s="134">
        <f>M30-M32+M33+M31</f>
        <v>441.47089534904319</v>
      </c>
      <c r="N34" s="137">
        <f t="shared" ref="N34" si="29">O34-M34</f>
        <v>0</v>
      </c>
      <c r="O34" s="135">
        <f>O30-O32+O33+O31</f>
        <v>441.47089534904319</v>
      </c>
      <c r="P34" s="134">
        <f>P30-P32+P33+P31</f>
        <v>468.65880511047533</v>
      </c>
      <c r="Q34" s="137">
        <f t="shared" ref="Q34" si="30">R34-P34</f>
        <v>0</v>
      </c>
      <c r="R34" s="135">
        <f>R30-R32+R33+R31</f>
        <v>468.65880511047533</v>
      </c>
    </row>
    <row r="35" spans="2:20" ht="17.399999999999999">
      <c r="B35" s="54"/>
      <c r="C35" s="86"/>
      <c r="D35" s="131"/>
      <c r="E35" s="233"/>
      <c r="F35" s="234"/>
      <c r="G35" s="131"/>
      <c r="H35" s="233"/>
      <c r="I35" s="234"/>
      <c r="J35" s="131"/>
      <c r="K35" s="233"/>
      <c r="L35" s="234"/>
      <c r="M35" s="131"/>
      <c r="N35" s="233"/>
      <c r="O35" s="234"/>
      <c r="P35" s="131"/>
      <c r="Q35" s="233"/>
      <c r="R35" s="234"/>
    </row>
    <row r="36" spans="2:20" ht="15.6">
      <c r="B36" s="15" t="s">
        <v>198</v>
      </c>
      <c r="C36" s="24"/>
      <c r="D36" s="131"/>
      <c r="E36" s="233"/>
      <c r="F36" s="241"/>
      <c r="G36" s="131"/>
      <c r="H36" s="233"/>
      <c r="I36" s="241"/>
      <c r="J36" s="131"/>
      <c r="K36" s="233"/>
      <c r="L36" s="241"/>
      <c r="M36" s="131"/>
      <c r="N36" s="233"/>
      <c r="O36" s="241"/>
      <c r="P36" s="131"/>
      <c r="Q36" s="233"/>
      <c r="R36" s="241"/>
    </row>
    <row r="37" spans="2:20" ht="16.2" thickBot="1">
      <c r="B37" s="54"/>
      <c r="C37" s="94" t="s">
        <v>94</v>
      </c>
      <c r="D37" s="131"/>
      <c r="E37" s="233"/>
      <c r="F37" s="234"/>
      <c r="G37" s="131"/>
      <c r="H37" s="233"/>
      <c r="I37" s="234"/>
      <c r="J37" s="131"/>
      <c r="K37" s="233"/>
      <c r="L37" s="234"/>
      <c r="M37" s="131"/>
      <c r="N37" s="233"/>
      <c r="O37" s="234"/>
      <c r="P37" s="131"/>
      <c r="Q37" s="233"/>
      <c r="R37" s="234"/>
    </row>
    <row r="38" spans="2:20" s="228" customFormat="1" ht="15">
      <c r="B38" s="373">
        <v>18</v>
      </c>
      <c r="C38" s="187" t="s">
        <v>95</v>
      </c>
      <c r="D38" s="242">
        <f>'4a. OEB_Adjustment_Input_Sheet'!E73</f>
        <v>553.00620716084643</v>
      </c>
      <c r="E38" s="243">
        <f t="shared" ref="E38:E48" si="31">F38-D38</f>
        <v>0</v>
      </c>
      <c r="F38" s="244">
        <f>'4a. OEB_Adjustment_Input_Sheet'!G73</f>
        <v>553.00620716084643</v>
      </c>
      <c r="G38" s="242">
        <f>'4a. OEB_Adjustment_Input_Sheet'!H73</f>
        <v>471.54580560553313</v>
      </c>
      <c r="H38" s="243">
        <f t="shared" ref="H38:H48" si="32">I38-G38</f>
        <v>0</v>
      </c>
      <c r="I38" s="244">
        <f>'4a. OEB_Adjustment_Input_Sheet'!J73</f>
        <v>471.54580560553313</v>
      </c>
      <c r="J38" s="242">
        <f>'4a. OEB_Adjustment_Input_Sheet'!K73</f>
        <v>578.74083776306861</v>
      </c>
      <c r="K38" s="243">
        <f t="shared" ref="K38:K48" si="33">L38-J38</f>
        <v>0</v>
      </c>
      <c r="L38" s="244">
        <f>'4a. OEB_Adjustment_Input_Sheet'!M73</f>
        <v>578.74083776306861</v>
      </c>
      <c r="M38" s="242">
        <f>'4a. OEB_Adjustment_Input_Sheet'!N73</f>
        <v>521.64900513544978</v>
      </c>
      <c r="N38" s="243">
        <f t="shared" ref="N38:N48" si="34">O38-M38</f>
        <v>0</v>
      </c>
      <c r="O38" s="244">
        <f>'4a. OEB_Adjustment_Input_Sheet'!P73</f>
        <v>521.64900513544978</v>
      </c>
      <c r="P38" s="242">
        <f>'4a. OEB_Adjustment_Input_Sheet'!Q73</f>
        <v>568.58392504591666</v>
      </c>
      <c r="Q38" s="243">
        <f t="shared" ref="Q38:Q48" si="35">R38-P38</f>
        <v>0</v>
      </c>
      <c r="R38" s="244">
        <f>'4a. OEB_Adjustment_Input_Sheet'!S73</f>
        <v>568.58392504591666</v>
      </c>
    </row>
    <row r="39" spans="2:20" s="228" customFormat="1" ht="15">
      <c r="B39" s="373">
        <v>19</v>
      </c>
      <c r="C39" s="187" t="s">
        <v>96</v>
      </c>
      <c r="D39" s="245">
        <f>'4a. OEB_Adjustment_Input_Sheet'!E74</f>
        <v>57.270757608498066</v>
      </c>
      <c r="E39" s="229">
        <f t="shared" ref="E39:E47" si="36">F39-D39</f>
        <v>0</v>
      </c>
      <c r="F39" s="246">
        <f>'4a. OEB_Adjustment_Input_Sheet'!G74</f>
        <v>57.270757608498066</v>
      </c>
      <c r="G39" s="245">
        <f>'4a. OEB_Adjustment_Input_Sheet'!H74</f>
        <v>68.936640410513959</v>
      </c>
      <c r="H39" s="229">
        <f t="shared" si="32"/>
        <v>0</v>
      </c>
      <c r="I39" s="246">
        <f>'4a. OEB_Adjustment_Input_Sheet'!J74</f>
        <v>68.936640410513959</v>
      </c>
      <c r="J39" s="245">
        <f>'4a. OEB_Adjustment_Input_Sheet'!K74</f>
        <v>72.297095625352455</v>
      </c>
      <c r="K39" s="229">
        <f t="shared" si="33"/>
        <v>0</v>
      </c>
      <c r="L39" s="246">
        <f>'4a. OEB_Adjustment_Input_Sheet'!M74</f>
        <v>72.297095625352455</v>
      </c>
      <c r="M39" s="245">
        <f>'4a. OEB_Adjustment_Input_Sheet'!N74</f>
        <v>52.123447604365808</v>
      </c>
      <c r="N39" s="229">
        <f t="shared" si="34"/>
        <v>0</v>
      </c>
      <c r="O39" s="246">
        <f>'4a. OEB_Adjustment_Input_Sheet'!P74</f>
        <v>52.123447604365808</v>
      </c>
      <c r="P39" s="245">
        <f>'4a. OEB_Adjustment_Input_Sheet'!Q74</f>
        <v>47.146327950127521</v>
      </c>
      <c r="Q39" s="229">
        <f t="shared" si="35"/>
        <v>0</v>
      </c>
      <c r="R39" s="246">
        <f>'4a. OEB_Adjustment_Input_Sheet'!S74</f>
        <v>47.146327950127521</v>
      </c>
    </row>
    <row r="40" spans="2:20" s="228" customFormat="1" ht="15">
      <c r="B40" s="373">
        <v>20</v>
      </c>
      <c r="C40" s="187" t="s">
        <v>97</v>
      </c>
      <c r="D40" s="245">
        <f>'4a. OEB_Adjustment_Input_Sheet'!E75</f>
        <v>82.45143754892473</v>
      </c>
      <c r="E40" s="229">
        <f t="shared" si="36"/>
        <v>0</v>
      </c>
      <c r="F40" s="246">
        <f>'4a. OEB_Adjustment_Input_Sheet'!G75</f>
        <v>82.45143754892473</v>
      </c>
      <c r="G40" s="245">
        <f>'4a. OEB_Adjustment_Input_Sheet'!H75</f>
        <v>104.31844118007369</v>
      </c>
      <c r="H40" s="229">
        <f t="shared" si="32"/>
        <v>0</v>
      </c>
      <c r="I40" s="246">
        <f>'4a. OEB_Adjustment_Input_Sheet'!J75</f>
        <v>104.31844118007369</v>
      </c>
      <c r="J40" s="245">
        <f>'4a. OEB_Adjustment_Input_Sheet'!K75</f>
        <v>136.40719492775855</v>
      </c>
      <c r="K40" s="229">
        <f t="shared" si="33"/>
        <v>0</v>
      </c>
      <c r="L40" s="246">
        <f>'4a. OEB_Adjustment_Input_Sheet'!M75</f>
        <v>136.40719492775855</v>
      </c>
      <c r="M40" s="245">
        <f>'4a. OEB_Adjustment_Input_Sheet'!N75</f>
        <v>284.17285893420501</v>
      </c>
      <c r="N40" s="229">
        <f t="shared" si="34"/>
        <v>0</v>
      </c>
      <c r="O40" s="246">
        <f>'4a. OEB_Adjustment_Input_Sheet'!P75</f>
        <v>284.17285893420501</v>
      </c>
      <c r="P40" s="245">
        <f>'4a. OEB_Adjustment_Input_Sheet'!Q75</f>
        <v>529.33573459260072</v>
      </c>
      <c r="Q40" s="229">
        <f t="shared" si="35"/>
        <v>0</v>
      </c>
      <c r="R40" s="246">
        <f>'4a. OEB_Adjustment_Input_Sheet'!S75</f>
        <v>529.33573459260072</v>
      </c>
      <c r="S40" s="230"/>
    </row>
    <row r="41" spans="2:20" s="228" customFormat="1" ht="15.75" customHeight="1">
      <c r="B41" s="373">
        <v>21</v>
      </c>
      <c r="C41" s="187" t="s">
        <v>98</v>
      </c>
      <c r="D41" s="245">
        <f>'4a. OEB_Adjustment_Input_Sheet'!E76</f>
        <v>311.7</v>
      </c>
      <c r="E41" s="229">
        <f t="shared" si="36"/>
        <v>0</v>
      </c>
      <c r="F41" s="246">
        <f>'4a. OEB_Adjustment_Input_Sheet'!G76</f>
        <v>311.7</v>
      </c>
      <c r="G41" s="245">
        <f>'4a. OEB_Adjustment_Input_Sheet'!H76</f>
        <v>294.10000000000002</v>
      </c>
      <c r="H41" s="229">
        <f t="shared" si="32"/>
        <v>0</v>
      </c>
      <c r="I41" s="246">
        <f>'4a. OEB_Adjustment_Input_Sheet'!J76</f>
        <v>294.10000000000002</v>
      </c>
      <c r="J41" s="245">
        <f>'4a. OEB_Adjustment_Input_Sheet'!K76</f>
        <v>272.8</v>
      </c>
      <c r="K41" s="229">
        <f t="shared" si="33"/>
        <v>0</v>
      </c>
      <c r="L41" s="246">
        <f>'4a. OEB_Adjustment_Input_Sheet'!M76</f>
        <v>272.8</v>
      </c>
      <c r="M41" s="245">
        <f>'4a. OEB_Adjustment_Input_Sheet'!N76</f>
        <v>228.2</v>
      </c>
      <c r="N41" s="229">
        <f t="shared" si="34"/>
        <v>0</v>
      </c>
      <c r="O41" s="246">
        <f>'4a. OEB_Adjustment_Input_Sheet'!P76</f>
        <v>228.2</v>
      </c>
      <c r="P41" s="245">
        <f>'4a. OEB_Adjustment_Input_Sheet'!Q76</f>
        <v>182.6</v>
      </c>
      <c r="Q41" s="229">
        <f t="shared" si="35"/>
        <v>0</v>
      </c>
      <c r="R41" s="246">
        <f>'4a. OEB_Adjustment_Input_Sheet'!S76</f>
        <v>182.6</v>
      </c>
    </row>
    <row r="42" spans="2:20" s="228" customFormat="1" ht="30">
      <c r="B42" s="373">
        <v>22</v>
      </c>
      <c r="C42" s="187" t="s">
        <v>99</v>
      </c>
      <c r="D42" s="245">
        <f>'4a. OEB_Adjustment_Input_Sheet'!E77</f>
        <v>28.020991770509735</v>
      </c>
      <c r="E42" s="229"/>
      <c r="F42" s="246">
        <f>'4a. OEB_Adjustment_Input_Sheet'!G77</f>
        <v>28.020991770509735</v>
      </c>
      <c r="G42" s="245">
        <f>'4a. OEB_Adjustment_Input_Sheet'!H77</f>
        <v>28.020991770509735</v>
      </c>
      <c r="H42" s="229"/>
      <c r="I42" s="246">
        <f>'4a. OEB_Adjustment_Input_Sheet'!J77</f>
        <v>28.020991770509735</v>
      </c>
      <c r="J42" s="245">
        <f>'4a. OEB_Adjustment_Input_Sheet'!K77</f>
        <v>28.020991770509735</v>
      </c>
      <c r="K42" s="229"/>
      <c r="L42" s="246">
        <f>'4a. OEB_Adjustment_Input_Sheet'!M77</f>
        <v>28.020991770509735</v>
      </c>
      <c r="M42" s="245">
        <f>'4a. OEB_Adjustment_Input_Sheet'!N77</f>
        <v>21.050088168948456</v>
      </c>
      <c r="N42" s="229"/>
      <c r="O42" s="246">
        <f>'4a. OEB_Adjustment_Input_Sheet'!P77</f>
        <v>21.050088168948456</v>
      </c>
      <c r="P42" s="245">
        <f>'4a. OEB_Adjustment_Input_Sheet'!Q77</f>
        <v>21.050088168948456</v>
      </c>
      <c r="Q42" s="229"/>
      <c r="R42" s="246">
        <f>'4a. OEB_Adjustment_Input_Sheet'!S77</f>
        <v>21.050088168948456</v>
      </c>
    </row>
    <row r="43" spans="2:20" s="228" customFormat="1" ht="30">
      <c r="B43" s="373">
        <v>23</v>
      </c>
      <c r="C43" s="187" t="s">
        <v>100</v>
      </c>
      <c r="D43" s="245">
        <f>'4a. OEB_Adjustment_Input_Sheet'!E78</f>
        <v>152.71163580267125</v>
      </c>
      <c r="E43" s="247">
        <f t="shared" si="36"/>
        <v>0</v>
      </c>
      <c r="F43" s="246">
        <f>'4a. OEB_Adjustment_Input_Sheet'!G78</f>
        <v>152.71163580267125</v>
      </c>
      <c r="G43" s="245">
        <f>'4a. OEB_Adjustment_Input_Sheet'!H78</f>
        <v>152.71163580267125</v>
      </c>
      <c r="H43" s="247">
        <f t="shared" si="32"/>
        <v>0</v>
      </c>
      <c r="I43" s="246">
        <f>'4a. OEB_Adjustment_Input_Sheet'!J78</f>
        <v>152.71163580267125</v>
      </c>
      <c r="J43" s="245">
        <f>'4a. OEB_Adjustment_Input_Sheet'!K78</f>
        <v>152.71163580267125</v>
      </c>
      <c r="K43" s="247">
        <f t="shared" si="33"/>
        <v>0</v>
      </c>
      <c r="L43" s="246">
        <f>'4a. OEB_Adjustment_Input_Sheet'!M78</f>
        <v>152.71163580267125</v>
      </c>
      <c r="M43" s="245">
        <f>'4a. OEB_Adjustment_Input_Sheet'!N78</f>
        <v>108.83745600164499</v>
      </c>
      <c r="N43" s="247">
        <f t="shared" si="34"/>
        <v>0</v>
      </c>
      <c r="O43" s="246">
        <f>'4a. OEB_Adjustment_Input_Sheet'!P78</f>
        <v>108.83745600164499</v>
      </c>
      <c r="P43" s="245">
        <f>'4a. OEB_Adjustment_Input_Sheet'!Q78</f>
        <v>108.83745600164499</v>
      </c>
      <c r="Q43" s="247">
        <f t="shared" si="35"/>
        <v>0</v>
      </c>
      <c r="R43" s="246">
        <f>'4a. OEB_Adjustment_Input_Sheet'!S78</f>
        <v>108.83745600164499</v>
      </c>
    </row>
    <row r="44" spans="2:20" s="228" customFormat="1" ht="30">
      <c r="B44" s="373">
        <v>24</v>
      </c>
      <c r="C44" s="187" t="s">
        <v>101</v>
      </c>
      <c r="D44" s="245">
        <f>'4a. OEB_Adjustment_Input_Sheet'!E79</f>
        <v>-1.5846242538770858</v>
      </c>
      <c r="E44" s="247">
        <f t="shared" si="36"/>
        <v>0</v>
      </c>
      <c r="F44" s="246">
        <f>'4a. OEB_Adjustment_Input_Sheet'!G79</f>
        <v>-1.5846242538770858</v>
      </c>
      <c r="G44" s="245">
        <f>'4a. OEB_Adjustment_Input_Sheet'!H79</f>
        <v>-1.5846242538770858</v>
      </c>
      <c r="H44" s="247">
        <f t="shared" si="32"/>
        <v>0</v>
      </c>
      <c r="I44" s="246">
        <f>'4a. OEB_Adjustment_Input_Sheet'!J79</f>
        <v>-1.5846242538770858</v>
      </c>
      <c r="J44" s="245">
        <f>'4a. OEB_Adjustment_Input_Sheet'!K79</f>
        <v>-1.5846242538770858</v>
      </c>
      <c r="K44" s="247">
        <f t="shared" si="33"/>
        <v>0</v>
      </c>
      <c r="L44" s="246">
        <f>'4a. OEB_Adjustment_Input_Sheet'!M79</f>
        <v>-1.5846242538770858</v>
      </c>
      <c r="M44" s="245">
        <f>'4a. OEB_Adjustment_Input_Sheet'!N79</f>
        <v>0</v>
      </c>
      <c r="N44" s="247">
        <f t="shared" si="34"/>
        <v>0</v>
      </c>
      <c r="O44" s="246">
        <f>'4a. OEB_Adjustment_Input_Sheet'!P79</f>
        <v>0</v>
      </c>
      <c r="P44" s="245">
        <f>'4a. OEB_Adjustment_Input_Sheet'!Q79</f>
        <v>0</v>
      </c>
      <c r="Q44" s="247">
        <f t="shared" si="35"/>
        <v>0</v>
      </c>
      <c r="R44" s="246">
        <f>'4a. OEB_Adjustment_Input_Sheet'!S79</f>
        <v>0</v>
      </c>
    </row>
    <row r="45" spans="2:20" s="228" customFormat="1" ht="15">
      <c r="B45" s="373">
        <v>25</v>
      </c>
      <c r="C45" s="187" t="s">
        <v>102</v>
      </c>
      <c r="D45" s="245">
        <f>'4a. OEB_Adjustment_Input_Sheet'!E80</f>
        <v>3.597820166296974</v>
      </c>
      <c r="E45" s="247">
        <f t="shared" si="36"/>
        <v>0</v>
      </c>
      <c r="F45" s="246">
        <f>'4a. OEB_Adjustment_Input_Sheet'!G80</f>
        <v>3.597820166296974</v>
      </c>
      <c r="G45" s="245">
        <f>'4a. OEB_Adjustment_Input_Sheet'!H80</f>
        <v>0</v>
      </c>
      <c r="H45" s="247">
        <f t="shared" si="32"/>
        <v>0</v>
      </c>
      <c r="I45" s="246">
        <f>'4a. OEB_Adjustment_Input_Sheet'!J80</f>
        <v>0</v>
      </c>
      <c r="J45" s="245">
        <f>'4a. OEB_Adjustment_Input_Sheet'!K80</f>
        <v>0</v>
      </c>
      <c r="K45" s="247">
        <f t="shared" si="33"/>
        <v>0</v>
      </c>
      <c r="L45" s="246">
        <f>'4a. OEB_Adjustment_Input_Sheet'!M80</f>
        <v>0</v>
      </c>
      <c r="M45" s="245">
        <f>'4a. OEB_Adjustment_Input_Sheet'!N80</f>
        <v>0</v>
      </c>
      <c r="N45" s="247">
        <f t="shared" si="34"/>
        <v>0</v>
      </c>
      <c r="O45" s="246">
        <f>'4a. OEB_Adjustment_Input_Sheet'!P80</f>
        <v>0</v>
      </c>
      <c r="P45" s="245">
        <f>'4a. OEB_Adjustment_Input_Sheet'!Q80</f>
        <v>0</v>
      </c>
      <c r="Q45" s="247">
        <f t="shared" si="35"/>
        <v>0</v>
      </c>
      <c r="R45" s="246">
        <f>'4a. OEB_Adjustment_Input_Sheet'!S80</f>
        <v>0</v>
      </c>
    </row>
    <row r="46" spans="2:20" s="228" customFormat="1" ht="30">
      <c r="B46" s="373">
        <v>26</v>
      </c>
      <c r="C46" s="187" t="s">
        <v>103</v>
      </c>
      <c r="D46" s="245">
        <f>'4a. OEB_Adjustment_Input_Sheet'!E81</f>
        <v>17.430090235469507</v>
      </c>
      <c r="E46" s="229">
        <f t="shared" si="36"/>
        <v>0</v>
      </c>
      <c r="F46" s="246">
        <f>'4a. OEB_Adjustment_Input_Sheet'!G81</f>
        <v>17.430090235469507</v>
      </c>
      <c r="G46" s="245">
        <f>'4a. OEB_Adjustment_Input_Sheet'!H81</f>
        <v>16.491746397084174</v>
      </c>
      <c r="H46" s="229">
        <f t="shared" si="32"/>
        <v>0</v>
      </c>
      <c r="I46" s="246">
        <f>'4a. OEB_Adjustment_Input_Sheet'!J81</f>
        <v>16.491746397084174</v>
      </c>
      <c r="J46" s="245">
        <f>'4a. OEB_Adjustment_Input_Sheet'!K81</f>
        <v>16.348856813984188</v>
      </c>
      <c r="K46" s="229">
        <f t="shared" si="33"/>
        <v>0</v>
      </c>
      <c r="L46" s="246">
        <f>'4a. OEB_Adjustment_Input_Sheet'!M81</f>
        <v>16.348856813984188</v>
      </c>
      <c r="M46" s="245">
        <f>'4a. OEB_Adjustment_Input_Sheet'!N81</f>
        <v>16.337297250904879</v>
      </c>
      <c r="N46" s="229">
        <f t="shared" si="34"/>
        <v>0</v>
      </c>
      <c r="O46" s="246">
        <f>'4a. OEB_Adjustment_Input_Sheet'!P81</f>
        <v>16.337297250904879</v>
      </c>
      <c r="P46" s="245">
        <f>'4a. OEB_Adjustment_Input_Sheet'!Q81</f>
        <v>16.069975063804481</v>
      </c>
      <c r="Q46" s="229">
        <f t="shared" si="35"/>
        <v>0</v>
      </c>
      <c r="R46" s="246">
        <f>'4a. OEB_Adjustment_Input_Sheet'!S81</f>
        <v>16.069975063804481</v>
      </c>
    </row>
    <row r="47" spans="2:20" s="228" customFormat="1" ht="15">
      <c r="B47" s="373">
        <v>27</v>
      </c>
      <c r="C47" s="187" t="s">
        <v>104</v>
      </c>
      <c r="D47" s="248">
        <f>'4a. OEB_Adjustment_Input_Sheet'!E82</f>
        <v>73.164971082621662</v>
      </c>
      <c r="E47" s="231">
        <f t="shared" si="36"/>
        <v>0</v>
      </c>
      <c r="F47" s="249">
        <f>'4a. OEB_Adjustment_Input_Sheet'!G82</f>
        <v>73.164971082621662</v>
      </c>
      <c r="G47" s="248">
        <f>'4a. OEB_Adjustment_Input_Sheet'!H82</f>
        <v>76.192151601295052</v>
      </c>
      <c r="H47" s="231">
        <f t="shared" si="32"/>
        <v>0</v>
      </c>
      <c r="I47" s="249">
        <f>'4a. OEB_Adjustment_Input_Sheet'!J82</f>
        <v>76.192151601295052</v>
      </c>
      <c r="J47" s="248">
        <f>'4a. OEB_Adjustment_Input_Sheet'!K82</f>
        <v>35.494417176983731</v>
      </c>
      <c r="K47" s="231">
        <f t="shared" si="33"/>
        <v>0</v>
      </c>
      <c r="L47" s="249">
        <f>'4a. OEB_Adjustment_Input_Sheet'!M82</f>
        <v>35.494417176983731</v>
      </c>
      <c r="M47" s="248">
        <f>'4a. OEB_Adjustment_Input_Sheet'!N82</f>
        <v>4.3756813397757135</v>
      </c>
      <c r="N47" s="231">
        <f t="shared" si="34"/>
        <v>0</v>
      </c>
      <c r="O47" s="249">
        <f>'4a. OEB_Adjustment_Input_Sheet'!P82</f>
        <v>4.3756813397757135</v>
      </c>
      <c r="P47" s="248">
        <f>'4a. OEB_Adjustment_Input_Sheet'!Q82</f>
        <v>-69.260879719855225</v>
      </c>
      <c r="Q47" s="231">
        <f t="shared" si="35"/>
        <v>0</v>
      </c>
      <c r="R47" s="249">
        <f>'4a. OEB_Adjustment_Input_Sheet'!S82</f>
        <v>-69.260879719855225</v>
      </c>
    </row>
    <row r="48" spans="2:20" ht="16.2" thickBot="1">
      <c r="B48" s="373">
        <v>28</v>
      </c>
      <c r="C48" s="94" t="s">
        <v>105</v>
      </c>
      <c r="D48" s="134">
        <f>SUM(D38:D47)</f>
        <v>1277.7692871219613</v>
      </c>
      <c r="E48" s="137">
        <f t="shared" si="31"/>
        <v>0</v>
      </c>
      <c r="F48" s="135">
        <f>SUM(F38:F47)</f>
        <v>1277.7692871219613</v>
      </c>
      <c r="G48" s="134">
        <f>SUM(G38:G47)</f>
        <v>1210.7327885138038</v>
      </c>
      <c r="H48" s="137">
        <f t="shared" si="32"/>
        <v>0</v>
      </c>
      <c r="I48" s="135">
        <f>SUM(I38:I47)</f>
        <v>1210.7327885138038</v>
      </c>
      <c r="J48" s="134">
        <f>SUM(J38:J47)</f>
        <v>1291.2364056264512</v>
      </c>
      <c r="K48" s="137">
        <f t="shared" si="33"/>
        <v>0</v>
      </c>
      <c r="L48" s="135">
        <f>SUM(L38:L47)</f>
        <v>1291.2364056264512</v>
      </c>
      <c r="M48" s="134">
        <f>SUM(M38:M47)</f>
        <v>1236.7458344352945</v>
      </c>
      <c r="N48" s="137">
        <f t="shared" si="34"/>
        <v>0</v>
      </c>
      <c r="O48" s="135">
        <f>SUM(O38:O47)</f>
        <v>1236.7458344352945</v>
      </c>
      <c r="P48" s="134">
        <f>SUM(P38:P47)</f>
        <v>1404.3626271031876</v>
      </c>
      <c r="Q48" s="137">
        <f t="shared" si="35"/>
        <v>0</v>
      </c>
      <c r="R48" s="135">
        <f>SUM(R38:R47)</f>
        <v>1404.3626271031876</v>
      </c>
    </row>
    <row r="49" spans="2:18" ht="15">
      <c r="B49" s="54"/>
      <c r="C49" s="95"/>
      <c r="D49" s="79"/>
      <c r="E49" s="233"/>
      <c r="F49" s="234"/>
      <c r="G49" s="79"/>
      <c r="H49" s="233"/>
      <c r="I49" s="234"/>
      <c r="J49" s="79"/>
      <c r="K49" s="233"/>
      <c r="L49" s="234"/>
      <c r="M49" s="79"/>
      <c r="N49" s="233"/>
      <c r="O49" s="234"/>
      <c r="P49" s="79"/>
      <c r="Q49" s="233"/>
      <c r="R49" s="234"/>
    </row>
    <row r="50" spans="2:18" ht="16.2" thickBot="1">
      <c r="B50" s="54"/>
      <c r="C50" s="94" t="s">
        <v>106</v>
      </c>
      <c r="D50" s="131"/>
      <c r="E50" s="233"/>
      <c r="F50" s="234"/>
      <c r="G50" s="131"/>
      <c r="H50" s="233"/>
      <c r="I50" s="234"/>
      <c r="J50" s="131"/>
      <c r="K50" s="233"/>
      <c r="L50" s="234"/>
      <c r="M50" s="131"/>
      <c r="N50" s="233"/>
      <c r="O50" s="234"/>
      <c r="P50" s="131"/>
      <c r="Q50" s="233"/>
      <c r="R50" s="234"/>
    </row>
    <row r="51" spans="2:18" ht="15">
      <c r="B51" s="44">
        <v>29</v>
      </c>
      <c r="C51" s="223" t="s">
        <v>199</v>
      </c>
      <c r="D51" s="167">
        <f>'4a. OEB_Adjustment_Input_Sheet'!E86</f>
        <v>839.497235500584</v>
      </c>
      <c r="E51" s="155">
        <f t="shared" ref="E51:E58" si="37">F51-D51</f>
        <v>0</v>
      </c>
      <c r="F51" s="168">
        <f>'4a. OEB_Adjustment_Input_Sheet'!G86</f>
        <v>839.497235500584</v>
      </c>
      <c r="G51" s="167">
        <f>'4a. OEB_Adjustment_Input_Sheet'!H86</f>
        <v>878.8456548207231</v>
      </c>
      <c r="H51" s="155">
        <f t="shared" ref="H51:H58" si="38">I51-G51</f>
        <v>0</v>
      </c>
      <c r="I51" s="168">
        <f>'4a. OEB_Adjustment_Input_Sheet'!J86</f>
        <v>878.8456548207231</v>
      </c>
      <c r="J51" s="167">
        <f>'4a. OEB_Adjustment_Input_Sheet'!K86</f>
        <v>834.09557954607533</v>
      </c>
      <c r="K51" s="155">
        <f t="shared" ref="K51:K58" si="39">L51-J51</f>
        <v>0</v>
      </c>
      <c r="L51" s="168">
        <f>'4a. OEB_Adjustment_Input_Sheet'!M86</f>
        <v>834.09557954607533</v>
      </c>
      <c r="M51" s="167">
        <f>'4a. OEB_Adjustment_Input_Sheet'!N86</f>
        <v>860.24825883569542</v>
      </c>
      <c r="N51" s="155">
        <f t="shared" ref="N51:N58" si="40">O51-M51</f>
        <v>0</v>
      </c>
      <c r="O51" s="168">
        <f>'4a. OEB_Adjustment_Input_Sheet'!P86</f>
        <v>860.24825883569542</v>
      </c>
      <c r="P51" s="167">
        <f>'4a. OEB_Adjustment_Input_Sheet'!Q86</f>
        <v>828.48349984362119</v>
      </c>
      <c r="Q51" s="155">
        <f t="shared" ref="Q51:Q58" si="41">R51-P51</f>
        <v>0</v>
      </c>
      <c r="R51" s="168">
        <f>'4a. OEB_Adjustment_Input_Sheet'!S86</f>
        <v>828.48349984362119</v>
      </c>
    </row>
    <row r="52" spans="2:18" ht="15">
      <c r="B52" s="44">
        <v>30</v>
      </c>
      <c r="C52" s="223" t="s">
        <v>200</v>
      </c>
      <c r="D52" s="169">
        <f>'4a. OEB_Adjustment_Input_Sheet'!E87</f>
        <v>269.5976166713275</v>
      </c>
      <c r="E52" s="153">
        <f t="shared" si="37"/>
        <v>0</v>
      </c>
      <c r="F52" s="132">
        <f>'4a. OEB_Adjustment_Input_Sheet'!G87</f>
        <v>269.5976166713275</v>
      </c>
      <c r="G52" s="169">
        <f>'4a. OEB_Adjustment_Input_Sheet'!H87</f>
        <v>262.70896213976346</v>
      </c>
      <c r="H52" s="153">
        <f t="shared" si="38"/>
        <v>0</v>
      </c>
      <c r="I52" s="132">
        <f>'4a. OEB_Adjustment_Input_Sheet'!J87</f>
        <v>262.70896213976346</v>
      </c>
      <c r="J52" s="169">
        <f>'4a. OEB_Adjustment_Input_Sheet'!K87</f>
        <v>306.13638855412813</v>
      </c>
      <c r="K52" s="153">
        <f t="shared" si="39"/>
        <v>0</v>
      </c>
      <c r="L52" s="132">
        <f>'4a. OEB_Adjustment_Input_Sheet'!M87</f>
        <v>306.13638855412813</v>
      </c>
      <c r="M52" s="169">
        <f>'4a. OEB_Adjustment_Input_Sheet'!N87</f>
        <v>463.9440692809091</v>
      </c>
      <c r="N52" s="153">
        <f t="shared" si="40"/>
        <v>0</v>
      </c>
      <c r="O52" s="132">
        <f>'4a. OEB_Adjustment_Input_Sheet'!P87</f>
        <v>463.9440692809091</v>
      </c>
      <c r="P52" s="169">
        <f>'4a. OEB_Adjustment_Input_Sheet'!Q87</f>
        <v>638.35779912807254</v>
      </c>
      <c r="Q52" s="153">
        <f t="shared" si="41"/>
        <v>0</v>
      </c>
      <c r="R52" s="132">
        <f>'4a. OEB_Adjustment_Input_Sheet'!S87</f>
        <v>638.35779912807254</v>
      </c>
    </row>
    <row r="53" spans="2:18" ht="15">
      <c r="B53" s="44">
        <v>31</v>
      </c>
      <c r="C53" s="223" t="s">
        <v>201</v>
      </c>
      <c r="D53" s="169">
        <f>'4a. OEB_Adjustment_Input_Sheet'!E88</f>
        <v>244.35916878626745</v>
      </c>
      <c r="E53" s="153">
        <f t="shared" si="37"/>
        <v>0</v>
      </c>
      <c r="F53" s="132">
        <f>'4a. OEB_Adjustment_Input_Sheet'!G88</f>
        <v>244.35916878626745</v>
      </c>
      <c r="G53" s="169">
        <f>'4a. OEB_Adjustment_Input_Sheet'!H88</f>
        <v>100.61757313139947</v>
      </c>
      <c r="H53" s="153">
        <f t="shared" si="38"/>
        <v>0</v>
      </c>
      <c r="I53" s="132">
        <f>'4a. OEB_Adjustment_Input_Sheet'!J88</f>
        <v>100.61757313139947</v>
      </c>
      <c r="J53" s="169">
        <f>'4a. OEB_Adjustment_Input_Sheet'!K88</f>
        <v>100.61757313139947</v>
      </c>
      <c r="K53" s="153">
        <f t="shared" si="39"/>
        <v>0</v>
      </c>
      <c r="L53" s="132">
        <f>'4a. OEB_Adjustment_Input_Sheet'!M88</f>
        <v>100.61757313139947</v>
      </c>
      <c r="M53" s="169">
        <f>'4a. OEB_Adjustment_Input_Sheet'!N88</f>
        <v>0</v>
      </c>
      <c r="N53" s="153">
        <f t="shared" si="40"/>
        <v>0</v>
      </c>
      <c r="O53" s="132">
        <f>'4a. OEB_Adjustment_Input_Sheet'!P88</f>
        <v>0</v>
      </c>
      <c r="P53" s="169">
        <f>'4a. OEB_Adjustment_Input_Sheet'!Q88</f>
        <v>0</v>
      </c>
      <c r="Q53" s="153">
        <f t="shared" si="41"/>
        <v>0</v>
      </c>
      <c r="R53" s="132">
        <f>'4a. OEB_Adjustment_Input_Sheet'!S88</f>
        <v>0</v>
      </c>
    </row>
    <row r="54" spans="2:18" ht="15">
      <c r="B54" s="44">
        <v>32</v>
      </c>
      <c r="C54" s="223" t="s">
        <v>202</v>
      </c>
      <c r="D54" s="169">
        <f>'4a. OEB_Adjustment_Input_Sheet'!E89</f>
        <v>148.5</v>
      </c>
      <c r="E54" s="153">
        <f t="shared" si="37"/>
        <v>0</v>
      </c>
      <c r="F54" s="132">
        <f>'4a. OEB_Adjustment_Input_Sheet'!G89</f>
        <v>148.5</v>
      </c>
      <c r="G54" s="169">
        <f>'4a. OEB_Adjustment_Input_Sheet'!H89</f>
        <v>151.5</v>
      </c>
      <c r="H54" s="153">
        <f t="shared" si="38"/>
        <v>0</v>
      </c>
      <c r="I54" s="132">
        <f>'4a. OEB_Adjustment_Input_Sheet'!J89</f>
        <v>151.5</v>
      </c>
      <c r="J54" s="169">
        <f>'4a. OEB_Adjustment_Input_Sheet'!K89</f>
        <v>152.1</v>
      </c>
      <c r="K54" s="153">
        <f t="shared" si="39"/>
        <v>0</v>
      </c>
      <c r="L54" s="132">
        <f>'4a. OEB_Adjustment_Input_Sheet'!M89</f>
        <v>152.1</v>
      </c>
      <c r="M54" s="169">
        <f>'4a. OEB_Adjustment_Input_Sheet'!N89</f>
        <v>151.69999999999999</v>
      </c>
      <c r="N54" s="153">
        <f t="shared" si="40"/>
        <v>0</v>
      </c>
      <c r="O54" s="132">
        <f>'4a. OEB_Adjustment_Input_Sheet'!P89</f>
        <v>151.69999999999999</v>
      </c>
      <c r="P54" s="169">
        <f>'4a. OEB_Adjustment_Input_Sheet'!Q89</f>
        <v>123</v>
      </c>
      <c r="Q54" s="153">
        <f t="shared" si="41"/>
        <v>0</v>
      </c>
      <c r="R54" s="132">
        <f>'4a. OEB_Adjustment_Input_Sheet'!S89</f>
        <v>123</v>
      </c>
    </row>
    <row r="55" spans="2:18" ht="15">
      <c r="B55" s="44">
        <v>33</v>
      </c>
      <c r="C55" s="223" t="s">
        <v>203</v>
      </c>
      <c r="D55" s="169">
        <f>'4a. OEB_Adjustment_Input_Sheet'!E90</f>
        <v>98</v>
      </c>
      <c r="E55" s="153">
        <f t="shared" si="37"/>
        <v>0</v>
      </c>
      <c r="F55" s="132">
        <f>'4a. OEB_Adjustment_Input_Sheet'!G90</f>
        <v>98</v>
      </c>
      <c r="G55" s="169">
        <f>'4a. OEB_Adjustment_Input_Sheet'!H90</f>
        <v>101.4</v>
      </c>
      <c r="H55" s="153">
        <f t="shared" si="38"/>
        <v>0</v>
      </c>
      <c r="I55" s="132">
        <f>'4a. OEB_Adjustment_Input_Sheet'!J90</f>
        <v>101.4</v>
      </c>
      <c r="J55" s="169">
        <f>'4a. OEB_Adjustment_Input_Sheet'!K90</f>
        <v>103.2</v>
      </c>
      <c r="K55" s="153">
        <f t="shared" si="39"/>
        <v>0</v>
      </c>
      <c r="L55" s="132">
        <f>'4a. OEB_Adjustment_Input_Sheet'!M90</f>
        <v>103.2</v>
      </c>
      <c r="M55" s="169">
        <f>'4a. OEB_Adjustment_Input_Sheet'!N90</f>
        <v>103.8</v>
      </c>
      <c r="N55" s="153">
        <f t="shared" si="40"/>
        <v>0</v>
      </c>
      <c r="O55" s="132">
        <f>'4a. OEB_Adjustment_Input_Sheet'!P90</f>
        <v>103.8</v>
      </c>
      <c r="P55" s="169">
        <f>'4a. OEB_Adjustment_Input_Sheet'!Q90</f>
        <v>104.2</v>
      </c>
      <c r="Q55" s="153">
        <f t="shared" si="41"/>
        <v>0</v>
      </c>
      <c r="R55" s="132">
        <f>'4a. OEB_Adjustment_Input_Sheet'!S90</f>
        <v>104.2</v>
      </c>
    </row>
    <row r="56" spans="2:18" ht="15">
      <c r="B56" s="44">
        <v>34</v>
      </c>
      <c r="C56" s="223" t="s">
        <v>204</v>
      </c>
      <c r="D56" s="169">
        <f>'4a. OEB_Adjustment_Input_Sheet'!E92</f>
        <v>34.987087916248633</v>
      </c>
      <c r="E56" s="153">
        <f t="shared" si="37"/>
        <v>0</v>
      </c>
      <c r="F56" s="132">
        <f>'4a. OEB_Adjustment_Input_Sheet'!G92</f>
        <v>34.987087916248633</v>
      </c>
      <c r="G56" s="169">
        <f>'4a. OEB_Adjustment_Input_Sheet'!H92</f>
        <v>34.153834810701603</v>
      </c>
      <c r="H56" s="153">
        <f t="shared" si="38"/>
        <v>0</v>
      </c>
      <c r="I56" s="132">
        <f>'4a. OEB_Adjustment_Input_Sheet'!J92</f>
        <v>34.153834810701603</v>
      </c>
      <c r="J56" s="169">
        <f>'4a. OEB_Adjustment_Input_Sheet'!K92</f>
        <v>34.392555451885116</v>
      </c>
      <c r="K56" s="153">
        <f t="shared" si="39"/>
        <v>0</v>
      </c>
      <c r="L56" s="132">
        <f>'4a. OEB_Adjustment_Input_Sheet'!M92</f>
        <v>34.392555451885116</v>
      </c>
      <c r="M56" s="169">
        <f>'4a. OEB_Adjustment_Input_Sheet'!N92</f>
        <v>33.145802940282465</v>
      </c>
      <c r="N56" s="153">
        <f t="shared" si="40"/>
        <v>0</v>
      </c>
      <c r="O56" s="132">
        <f>'4a. OEB_Adjustment_Input_Sheet'!P92</f>
        <v>33.145802940282465</v>
      </c>
      <c r="P56" s="169">
        <f>'4a. OEB_Adjustment_Input_Sheet'!Q92</f>
        <v>32.301558091819999</v>
      </c>
      <c r="Q56" s="153">
        <f t="shared" si="41"/>
        <v>0</v>
      </c>
      <c r="R56" s="132">
        <f>'4a. OEB_Adjustment_Input_Sheet'!S92</f>
        <v>32.301558091819999</v>
      </c>
    </row>
    <row r="57" spans="2:18" ht="15">
      <c r="B57" s="44">
        <v>35</v>
      </c>
      <c r="C57" s="223" t="s">
        <v>205</v>
      </c>
      <c r="D57" s="250">
        <f>'4a. OEB_Adjustment_Input_Sheet'!E93</f>
        <v>0</v>
      </c>
      <c r="E57" s="144">
        <f t="shared" si="37"/>
        <v>0</v>
      </c>
      <c r="F57" s="133">
        <f>'4a. OEB_Adjustment_Input_Sheet'!G93</f>
        <v>0</v>
      </c>
      <c r="G57" s="250">
        <f>'4a. OEB_Adjustment_Input_Sheet'!H93</f>
        <v>0</v>
      </c>
      <c r="H57" s="144">
        <f t="shared" si="38"/>
        <v>0</v>
      </c>
      <c r="I57" s="133">
        <f>'4a. OEB_Adjustment_Input_Sheet'!J93</f>
        <v>0</v>
      </c>
      <c r="J57" s="250">
        <f>'4a. OEB_Adjustment_Input_Sheet'!K93</f>
        <v>6.1450376204296653</v>
      </c>
      <c r="K57" s="144">
        <f t="shared" si="39"/>
        <v>0</v>
      </c>
      <c r="L57" s="133">
        <f>'4a. OEB_Adjustment_Input_Sheet'!M93</f>
        <v>6.1450376204296653</v>
      </c>
      <c r="M57" s="250">
        <f>'4a. OEB_Adjustment_Input_Sheet'!N93</f>
        <v>6.3312143495101321</v>
      </c>
      <c r="N57" s="144">
        <f t="shared" si="40"/>
        <v>0</v>
      </c>
      <c r="O57" s="133">
        <f>'4a. OEB_Adjustment_Input_Sheet'!P93</f>
        <v>6.3312143495101321</v>
      </c>
      <c r="P57" s="250">
        <f>'4a. OEB_Adjustment_Input_Sheet'!Q93</f>
        <v>6.8760287295811846</v>
      </c>
      <c r="Q57" s="144">
        <f t="shared" si="41"/>
        <v>0</v>
      </c>
      <c r="R57" s="133">
        <f>'4a. OEB_Adjustment_Input_Sheet'!S93</f>
        <v>6.8760287295811846</v>
      </c>
    </row>
    <row r="58" spans="2:18" ht="16.2" thickBot="1">
      <c r="B58" s="45">
        <v>36</v>
      </c>
      <c r="C58" s="97" t="s">
        <v>114</v>
      </c>
      <c r="D58" s="134">
        <f>SUM(D51:D57)</f>
        <v>1634.9411088744275</v>
      </c>
      <c r="E58" s="137">
        <f t="shared" si="37"/>
        <v>0</v>
      </c>
      <c r="F58" s="135">
        <f>SUM(F51:F57)</f>
        <v>1634.9411088744275</v>
      </c>
      <c r="G58" s="134">
        <f>SUM(G51:G57)</f>
        <v>1529.2260249025878</v>
      </c>
      <c r="H58" s="137">
        <f t="shared" si="38"/>
        <v>0</v>
      </c>
      <c r="I58" s="135">
        <f>SUM(I51:I57)</f>
        <v>1529.2260249025878</v>
      </c>
      <c r="J58" s="134">
        <f>SUM(J51:J57)</f>
        <v>1536.6871343039177</v>
      </c>
      <c r="K58" s="137">
        <f t="shared" si="39"/>
        <v>0</v>
      </c>
      <c r="L58" s="135">
        <f>SUM(L51:L57)</f>
        <v>1536.6871343039177</v>
      </c>
      <c r="M58" s="134">
        <f>SUM(M51:M57)</f>
        <v>1619.1693454063973</v>
      </c>
      <c r="N58" s="137">
        <f t="shared" si="40"/>
        <v>0</v>
      </c>
      <c r="O58" s="135">
        <f>SUM(O51:O57)</f>
        <v>1619.1693454063973</v>
      </c>
      <c r="P58" s="134">
        <f>SUM(P51:P57)</f>
        <v>1733.2188857930948</v>
      </c>
      <c r="Q58" s="137">
        <f t="shared" si="41"/>
        <v>0</v>
      </c>
      <c r="R58" s="135">
        <f>SUM(R51:R57)</f>
        <v>1733.2188857930948</v>
      </c>
    </row>
    <row r="59" spans="2:18"/>
    <row r="60" spans="2:18" ht="20.399999999999999">
      <c r="B60" s="342" t="s">
        <v>177</v>
      </c>
      <c r="D60" s="340"/>
      <c r="G60" s="340"/>
      <c r="J60" s="340"/>
      <c r="M60" s="340"/>
    </row>
  </sheetData>
  <mergeCells count="6">
    <mergeCell ref="D6:R6"/>
    <mergeCell ref="D7:F7"/>
    <mergeCell ref="P7:R7"/>
    <mergeCell ref="M7:O7"/>
    <mergeCell ref="J7:L7"/>
    <mergeCell ref="G7:I7"/>
  </mergeCells>
  <pageMargins left="1" right="1" top="1" bottom="1" header="0.5" footer="0.5"/>
  <pageSetup paperSize="17" scale="57" orientation="landscape" r:id="rId1"/>
  <headerFooter>
    <oddHeader>&amp;COPG Regulatory Income Taxes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79998168889431442"/>
  </sheetPr>
  <dimension ref="A1:S1048576"/>
  <sheetViews>
    <sheetView showGridLines="0" view="pageBreakPreview" zoomScale="60" zoomScaleNormal="70" workbookViewId="0">
      <selection activeCell="K42" sqref="K42"/>
    </sheetView>
  </sheetViews>
  <sheetFormatPr defaultColWidth="0" defaultRowHeight="15" zeroHeight="1"/>
  <cols>
    <col min="1" max="1" width="2.6640625" style="3" customWidth="1"/>
    <col min="2" max="2" width="6.44140625" style="3" bestFit="1" customWidth="1"/>
    <col min="3" max="3" width="39.5546875" style="3" customWidth="1"/>
    <col min="4" max="18" width="16.6640625" style="3" customWidth="1"/>
    <col min="19" max="19" width="8.6640625" style="3" customWidth="1"/>
    <col min="20" max="16384" width="9.33203125" style="3" hidden="1"/>
  </cols>
  <sheetData>
    <row r="1" spans="1:19" ht="15.75" customHeight="1">
      <c r="A1" s="2"/>
      <c r="B1" s="404" t="s">
        <v>206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397" t="str">
        <f>'1. Cover'!M1</f>
        <v>Updated: 2020-03-12</v>
      </c>
      <c r="S1" s="2"/>
    </row>
    <row r="2" spans="1:19" ht="15.75" customHeight="1">
      <c r="A2" s="2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397" t="str">
        <f>'1. Cover'!M2</f>
        <v>EB-2020-0290</v>
      </c>
      <c r="S2" s="2"/>
    </row>
    <row r="3" spans="1:19" ht="15.75" customHeight="1">
      <c r="A3" s="2"/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397" t="str">
        <f>'1. Cover'!M3</f>
        <v>Exhibit I1-1-1</v>
      </c>
      <c r="S3" s="2"/>
    </row>
    <row r="4" spans="1:19" ht="15.75" customHeight="1">
      <c r="A4" s="2"/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397" t="str">
        <f>'1. Cover'!M4</f>
        <v>Attachment 1</v>
      </c>
      <c r="S4" s="2"/>
    </row>
    <row r="5" spans="1:19" ht="15.75" customHeight="1" thickBot="1">
      <c r="A5" s="2"/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2"/>
    </row>
    <row r="6" spans="1:19" ht="15.75" customHeight="1" thickBot="1">
      <c r="A6" s="35"/>
      <c r="B6" s="18"/>
      <c r="C6" s="18"/>
      <c r="D6" s="528" t="s">
        <v>65</v>
      </c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30"/>
      <c r="S6" s="35"/>
    </row>
    <row r="7" spans="1:19" ht="17.25" customHeight="1">
      <c r="A7" s="35"/>
      <c r="B7" s="43"/>
      <c r="C7" s="403"/>
      <c r="D7" s="533">
        <v>2022</v>
      </c>
      <c r="E7" s="525"/>
      <c r="F7" s="535"/>
      <c r="G7" s="525">
        <v>2023</v>
      </c>
      <c r="H7" s="525"/>
      <c r="I7" s="535"/>
      <c r="J7" s="533">
        <v>2024</v>
      </c>
      <c r="K7" s="525"/>
      <c r="L7" s="535"/>
      <c r="M7" s="533">
        <v>2025</v>
      </c>
      <c r="N7" s="525"/>
      <c r="O7" s="535"/>
      <c r="P7" s="533">
        <v>2026</v>
      </c>
      <c r="Q7" s="525"/>
      <c r="R7" s="535"/>
      <c r="S7" s="35"/>
    </row>
    <row r="8" spans="1:19" ht="17.25" customHeight="1">
      <c r="A8" s="35"/>
      <c r="B8" s="40" t="s">
        <v>24</v>
      </c>
      <c r="C8" s="42"/>
      <c r="D8" s="206" t="s">
        <v>25</v>
      </c>
      <c r="E8" s="418" t="s">
        <v>26</v>
      </c>
      <c r="F8" s="484" t="s">
        <v>26</v>
      </c>
      <c r="G8" s="418" t="s">
        <v>25</v>
      </c>
      <c r="H8" s="418" t="s">
        <v>26</v>
      </c>
      <c r="I8" s="484" t="s">
        <v>26</v>
      </c>
      <c r="J8" s="206" t="s">
        <v>25</v>
      </c>
      <c r="K8" s="418" t="s">
        <v>26</v>
      </c>
      <c r="L8" s="484" t="s">
        <v>26</v>
      </c>
      <c r="M8" s="206" t="s">
        <v>25</v>
      </c>
      <c r="N8" s="418" t="s">
        <v>26</v>
      </c>
      <c r="O8" s="484" t="s">
        <v>26</v>
      </c>
      <c r="P8" s="206" t="s">
        <v>25</v>
      </c>
      <c r="Q8" s="418" t="s">
        <v>26</v>
      </c>
      <c r="R8" s="484" t="s">
        <v>26</v>
      </c>
      <c r="S8" s="35"/>
    </row>
    <row r="9" spans="1:19" ht="17.25" customHeight="1" thickBot="1">
      <c r="A9" s="35"/>
      <c r="B9" s="20" t="s">
        <v>9</v>
      </c>
      <c r="C9" s="19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  <c r="S9" s="35"/>
    </row>
    <row r="10" spans="1:19">
      <c r="A10" s="2"/>
      <c r="B10" s="485"/>
      <c r="C10" s="486"/>
      <c r="D10" s="205" t="s">
        <v>31</v>
      </c>
      <c r="E10" s="175" t="s">
        <v>32</v>
      </c>
      <c r="F10" s="176" t="s">
        <v>33</v>
      </c>
      <c r="G10" s="205" t="s">
        <v>34</v>
      </c>
      <c r="H10" s="175" t="s">
        <v>35</v>
      </c>
      <c r="I10" s="176" t="s">
        <v>36</v>
      </c>
      <c r="J10" s="205" t="s">
        <v>37</v>
      </c>
      <c r="K10" s="175" t="s">
        <v>38</v>
      </c>
      <c r="L10" s="176" t="s">
        <v>39</v>
      </c>
      <c r="M10" s="205" t="s">
        <v>40</v>
      </c>
      <c r="N10" s="175" t="s">
        <v>41</v>
      </c>
      <c r="O10" s="176" t="s">
        <v>42</v>
      </c>
      <c r="P10" s="205" t="s">
        <v>43</v>
      </c>
      <c r="Q10" s="175" t="s">
        <v>44</v>
      </c>
      <c r="R10" s="176" t="s">
        <v>45</v>
      </c>
      <c r="S10" s="2"/>
    </row>
    <row r="11" spans="1:19" ht="16.2" thickBot="1">
      <c r="A11" s="2"/>
      <c r="B11" s="487" t="s">
        <v>207</v>
      </c>
      <c r="C11" s="21"/>
      <c r="D11" s="181"/>
      <c r="E11" s="161"/>
      <c r="F11" s="162"/>
      <c r="G11" s="38"/>
      <c r="H11" s="161"/>
      <c r="I11" s="162"/>
      <c r="J11" s="181"/>
      <c r="K11" s="161"/>
      <c r="L11" s="162"/>
      <c r="M11" s="181"/>
      <c r="N11" s="161"/>
      <c r="O11" s="162"/>
      <c r="P11" s="181"/>
      <c r="Q11" s="161"/>
      <c r="R11" s="162"/>
      <c r="S11" s="39"/>
    </row>
    <row r="12" spans="1:19">
      <c r="A12" s="2"/>
      <c r="B12" s="488">
        <f>MAX(B6:B11)+1</f>
        <v>1</v>
      </c>
      <c r="C12" s="36" t="s">
        <v>208</v>
      </c>
      <c r="D12" s="147">
        <f>'4a. OEB_Adjustment_Input_Sheet'!E19*'5. Rate_Base_&amp;_Cost_of_Capital'!D13</f>
        <v>2.8996627571257081</v>
      </c>
      <c r="E12" s="193">
        <f t="shared" ref="E12:E14" si="0">F12-D12</f>
        <v>0</v>
      </c>
      <c r="F12" s="489">
        <f>'4a. OEB_Adjustment_Input_Sheet'!G19*'5. Rate_Base_&amp;_Cost_of_Capital'!F13</f>
        <v>2.8996627571257081</v>
      </c>
      <c r="G12" s="147">
        <f>'4a. OEB_Adjustment_Input_Sheet'!H19*'5. Rate_Base_&amp;_Cost_of_Capital'!G13</f>
        <v>3.0409875038925098</v>
      </c>
      <c r="H12" s="193">
        <f t="shared" ref="H12:H14" si="1">I12-G12</f>
        <v>0</v>
      </c>
      <c r="I12" s="489">
        <f>'4a. OEB_Adjustment_Input_Sheet'!J19*'5. Rate_Base_&amp;_Cost_of_Capital'!I13</f>
        <v>3.0409875038925098</v>
      </c>
      <c r="J12" s="147">
        <f>'4a. OEB_Adjustment_Input_Sheet'!K19*'5. Rate_Base_&amp;_Cost_of_Capital'!J13</f>
        <v>3.5850052378607224</v>
      </c>
      <c r="K12" s="193">
        <f t="shared" ref="K12:K14" si="2">L12-J12</f>
        <v>0</v>
      </c>
      <c r="L12" s="489">
        <f>'4a. OEB_Adjustment_Input_Sheet'!M19*'5. Rate_Base_&amp;_Cost_of_Capital'!L13</f>
        <v>3.5850052378607224</v>
      </c>
      <c r="M12" s="147">
        <f>'4a. OEB_Adjustment_Input_Sheet'!N19*'5. Rate_Base_&amp;_Cost_of_Capital'!M13</f>
        <v>3.9699631056119249</v>
      </c>
      <c r="N12" s="193">
        <f t="shared" ref="N12:N14" si="3">O12-M12</f>
        <v>0</v>
      </c>
      <c r="O12" s="489">
        <f>'4a. OEB_Adjustment_Input_Sheet'!P19*'5. Rate_Base_&amp;_Cost_of_Capital'!O13</f>
        <v>3.9699631056119249</v>
      </c>
      <c r="P12" s="147">
        <f>'4a. OEB_Adjustment_Input_Sheet'!Q19*'5. Rate_Base_&amp;_Cost_of_Capital'!P13</f>
        <v>4.3394417734402095</v>
      </c>
      <c r="Q12" s="193">
        <f t="shared" ref="Q12:Q14" si="4">R12-P12</f>
        <v>0</v>
      </c>
      <c r="R12" s="489">
        <f>'4a. OEB_Adjustment_Input_Sheet'!S19*'5. Rate_Base_&amp;_Cost_of_Capital'!R13</f>
        <v>4.3394417734402095</v>
      </c>
      <c r="S12" s="39"/>
    </row>
    <row r="13" spans="1:19">
      <c r="A13" s="2"/>
      <c r="B13" s="488">
        <f>MAX(B6:B12)+1</f>
        <v>2</v>
      </c>
      <c r="C13" s="36" t="s">
        <v>209</v>
      </c>
      <c r="D13" s="149">
        <f>'5. Rate_Base_&amp;_Cost_of_Capital'!D37+'5. Rate_Base_&amp;_Cost_of_Capital'!D38</f>
        <v>154.02299300568734</v>
      </c>
      <c r="E13" s="332">
        <f t="shared" si="0"/>
        <v>0</v>
      </c>
      <c r="F13" s="490">
        <f>'5. Rate_Base_&amp;_Cost_of_Capital'!F37+'5. Rate_Base_&amp;_Cost_of_Capital'!F38</f>
        <v>154.02299300568734</v>
      </c>
      <c r="G13" s="149">
        <f>'5. Rate_Base_&amp;_Cost_of_Capital'!G37+'5. Rate_Base_&amp;_Cost_of_Capital'!G38</f>
        <v>151.38083818622269</v>
      </c>
      <c r="H13" s="332">
        <f t="shared" si="1"/>
        <v>0</v>
      </c>
      <c r="I13" s="490">
        <f>'5. Rate_Base_&amp;_Cost_of_Capital'!I37+'5. Rate_Base_&amp;_Cost_of_Capital'!I38</f>
        <v>151.38083818622269</v>
      </c>
      <c r="J13" s="149">
        <f>'5. Rate_Base_&amp;_Cost_of_Capital'!J37+'5. Rate_Base_&amp;_Cost_of_Capital'!J38</f>
        <v>201.43033926800192</v>
      </c>
      <c r="K13" s="332">
        <f t="shared" si="2"/>
        <v>0</v>
      </c>
      <c r="L13" s="490">
        <f>'5. Rate_Base_&amp;_Cost_of_Capital'!L37+'5. Rate_Base_&amp;_Cost_of_Capital'!L38</f>
        <v>201.43033926800192</v>
      </c>
      <c r="M13" s="149">
        <f>'5. Rate_Base_&amp;_Cost_of_Capital'!M37+'5. Rate_Base_&amp;_Cost_of_Capital'!M38</f>
        <v>225.64222645442044</v>
      </c>
      <c r="N13" s="332">
        <f t="shared" si="3"/>
        <v>0</v>
      </c>
      <c r="O13" s="490">
        <f>'5. Rate_Base_&amp;_Cost_of_Capital'!O37+'5. Rate_Base_&amp;_Cost_of_Capital'!O38</f>
        <v>225.64222645442044</v>
      </c>
      <c r="P13" s="149">
        <f>'5. Rate_Base_&amp;_Cost_of_Capital'!P37+'5. Rate_Base_&amp;_Cost_of_Capital'!P38</f>
        <v>241.08940988916206</v>
      </c>
      <c r="Q13" s="332">
        <f t="shared" si="4"/>
        <v>0</v>
      </c>
      <c r="R13" s="490">
        <f>'5. Rate_Base_&amp;_Cost_of_Capital'!R37+'5. Rate_Base_&amp;_Cost_of_Capital'!R38</f>
        <v>241.08940988916206</v>
      </c>
      <c r="S13" s="39"/>
    </row>
    <row r="14" spans="1:19">
      <c r="A14" s="2"/>
      <c r="B14" s="488">
        <f>MAX(B6:B13)+1</f>
        <v>3</v>
      </c>
      <c r="C14" s="36" t="s">
        <v>210</v>
      </c>
      <c r="D14" s="149">
        <f>'5. Rate_Base_&amp;_Cost_of_Capital'!D35</f>
        <v>360.57099893313062</v>
      </c>
      <c r="E14" s="332">
        <f t="shared" si="0"/>
        <v>0</v>
      </c>
      <c r="F14" s="490">
        <f>'5. Rate_Base_&amp;_Cost_of_Capital'!F35</f>
        <v>360.57099893313062</v>
      </c>
      <c r="G14" s="149">
        <f>'5. Rate_Base_&amp;_Cost_of_Capital'!G35</f>
        <v>366.49041807729679</v>
      </c>
      <c r="H14" s="332">
        <f t="shared" si="1"/>
        <v>0</v>
      </c>
      <c r="I14" s="490">
        <f>'5. Rate_Base_&amp;_Cost_of_Capital'!I35</f>
        <v>366.49041807729679</v>
      </c>
      <c r="J14" s="149">
        <f>'5. Rate_Base_&amp;_Cost_of_Capital'!J35</f>
        <v>469.57323052871737</v>
      </c>
      <c r="K14" s="332">
        <f t="shared" si="2"/>
        <v>0</v>
      </c>
      <c r="L14" s="490">
        <f>'5. Rate_Base_&amp;_Cost_of_Capital'!L35</f>
        <v>469.57323052871737</v>
      </c>
      <c r="M14" s="149">
        <f>'5. Rate_Base_&amp;_Cost_of_Capital'!M35</f>
        <v>519.93463381859863</v>
      </c>
      <c r="N14" s="332">
        <f t="shared" si="3"/>
        <v>0</v>
      </c>
      <c r="O14" s="490">
        <f>'5. Rate_Base_&amp;_Cost_of_Capital'!O35</f>
        <v>519.93463381859863</v>
      </c>
      <c r="P14" s="149">
        <f>'5. Rate_Base_&amp;_Cost_of_Capital'!P35</f>
        <v>555.11229344454637</v>
      </c>
      <c r="Q14" s="332">
        <f t="shared" si="4"/>
        <v>0</v>
      </c>
      <c r="R14" s="490">
        <f>'5. Rate_Base_&amp;_Cost_of_Capital'!R35</f>
        <v>555.11229344454637</v>
      </c>
      <c r="S14" s="39"/>
    </row>
    <row r="15" spans="1:19">
      <c r="A15" s="2"/>
      <c r="B15" s="488">
        <f>MAX(B6:B14)+1</f>
        <v>4</v>
      </c>
      <c r="C15" s="36" t="s">
        <v>64</v>
      </c>
      <c r="D15" s="149">
        <f>'5. Rate_Base_&amp;_Cost_of_Capital'!D33</f>
        <v>3.597820166296974</v>
      </c>
      <c r="E15" s="332"/>
      <c r="F15" s="490">
        <f>'5. Rate_Base_&amp;_Cost_of_Capital'!F33</f>
        <v>3.597820166296974</v>
      </c>
      <c r="G15" s="149">
        <f>'5. Rate_Base_&amp;_Cost_of_Capital'!G33</f>
        <v>0</v>
      </c>
      <c r="H15" s="332"/>
      <c r="I15" s="490">
        <f>'5. Rate_Base_&amp;_Cost_of_Capital'!I33</f>
        <v>0</v>
      </c>
      <c r="J15" s="149">
        <f>'5. Rate_Base_&amp;_Cost_of_Capital'!J33</f>
        <v>0</v>
      </c>
      <c r="K15" s="332"/>
      <c r="L15" s="490">
        <f>'5. Rate_Base_&amp;_Cost_of_Capital'!L33</f>
        <v>0</v>
      </c>
      <c r="M15" s="149">
        <f>'5. Rate_Base_&amp;_Cost_of_Capital'!M33</f>
        <v>0</v>
      </c>
      <c r="N15" s="332"/>
      <c r="O15" s="490">
        <f>'5. Rate_Base_&amp;_Cost_of_Capital'!O33</f>
        <v>0</v>
      </c>
      <c r="P15" s="149">
        <f>'5. Rate_Base_&amp;_Cost_of_Capital'!P33</f>
        <v>0</v>
      </c>
      <c r="Q15" s="332"/>
      <c r="R15" s="490">
        <f>'5. Rate_Base_&amp;_Cost_of_Capital'!R33</f>
        <v>0</v>
      </c>
      <c r="S15" s="39"/>
    </row>
    <row r="16" spans="1:19" ht="16.2" thickBot="1">
      <c r="A16" s="2"/>
      <c r="B16" s="488">
        <f>MAX(B6:B15)+1</f>
        <v>5</v>
      </c>
      <c r="C16" s="21" t="s">
        <v>73</v>
      </c>
      <c r="D16" s="158">
        <f>SUM(D12:D15)</f>
        <v>521.0914748622406</v>
      </c>
      <c r="E16" s="491">
        <f>F16-D16</f>
        <v>0</v>
      </c>
      <c r="F16" s="492">
        <f>SUM(F12:F15)</f>
        <v>521.0914748622406</v>
      </c>
      <c r="G16" s="158">
        <f>SUM(G12:G15)</f>
        <v>520.91224376741206</v>
      </c>
      <c r="H16" s="491">
        <f>I16-G16</f>
        <v>0</v>
      </c>
      <c r="I16" s="492">
        <f>SUM(I12:I15)</f>
        <v>520.91224376741206</v>
      </c>
      <c r="J16" s="158">
        <f>SUM(J12:J15)</f>
        <v>674.58857503458</v>
      </c>
      <c r="K16" s="491">
        <f>L16-J16</f>
        <v>0</v>
      </c>
      <c r="L16" s="492">
        <f>SUM(L12:L15)</f>
        <v>674.58857503458</v>
      </c>
      <c r="M16" s="158">
        <f>SUM(M12:M15)</f>
        <v>749.54682337863096</v>
      </c>
      <c r="N16" s="491">
        <f>O16-M16</f>
        <v>0</v>
      </c>
      <c r="O16" s="492">
        <f>SUM(O12:O15)</f>
        <v>749.54682337863096</v>
      </c>
      <c r="P16" s="158">
        <f>SUM(P12:P15)</f>
        <v>800.54114510714862</v>
      </c>
      <c r="Q16" s="491">
        <f>R16-P16</f>
        <v>0</v>
      </c>
      <c r="R16" s="492">
        <f>SUM(R12:R15)</f>
        <v>800.54114510714862</v>
      </c>
      <c r="S16" s="39"/>
    </row>
    <row r="17" spans="2:19" ht="15.6">
      <c r="B17" s="488"/>
      <c r="C17" s="21"/>
      <c r="D17" s="163"/>
      <c r="E17" s="161"/>
      <c r="F17" s="162"/>
      <c r="G17" s="163"/>
      <c r="H17" s="161"/>
      <c r="I17" s="162"/>
      <c r="J17" s="163"/>
      <c r="K17" s="161"/>
      <c r="L17" s="162"/>
      <c r="M17" s="163"/>
      <c r="N17" s="161"/>
      <c r="O17" s="162"/>
      <c r="P17" s="163"/>
      <c r="Q17" s="161"/>
      <c r="R17" s="162"/>
      <c r="S17" s="39"/>
    </row>
    <row r="18" spans="2:19" ht="16.2" thickBot="1">
      <c r="B18" s="22" t="s">
        <v>74</v>
      </c>
      <c r="C18" s="21"/>
      <c r="D18" s="163"/>
      <c r="E18" s="161"/>
      <c r="F18" s="162"/>
      <c r="G18" s="163"/>
      <c r="H18" s="161"/>
      <c r="I18" s="162"/>
      <c r="J18" s="163"/>
      <c r="K18" s="161"/>
      <c r="L18" s="162"/>
      <c r="M18" s="163"/>
      <c r="N18" s="161"/>
      <c r="O18" s="162"/>
      <c r="P18" s="163"/>
      <c r="Q18" s="161"/>
      <c r="R18" s="162"/>
      <c r="S18" s="39"/>
    </row>
    <row r="19" spans="2:19">
      <c r="B19" s="488">
        <f>MAX(B6:B18)+1</f>
        <v>6</v>
      </c>
      <c r="C19" s="36" t="s">
        <v>75</v>
      </c>
      <c r="D19" s="147">
        <f>'4a. OEB_Adjustment_Input_Sheet'!E45</f>
        <v>2341.1830407303878</v>
      </c>
      <c r="E19" s="193">
        <f t="shared" ref="E19:E23" si="5">F19-D19</f>
        <v>0</v>
      </c>
      <c r="F19" s="489">
        <f>'4a. OEB_Adjustment_Input_Sheet'!G45</f>
        <v>2341.1830407303878</v>
      </c>
      <c r="G19" s="147">
        <f>'4a. OEB_Adjustment_Input_Sheet'!H45</f>
        <v>2382.0445776492661</v>
      </c>
      <c r="H19" s="193">
        <f t="shared" ref="H19:H23" si="6">I19-G19</f>
        <v>0</v>
      </c>
      <c r="I19" s="489">
        <f>'4a. OEB_Adjustment_Input_Sheet'!J45</f>
        <v>2382.0445776492661</v>
      </c>
      <c r="J19" s="147">
        <f>'4a. OEB_Adjustment_Input_Sheet'!K45</f>
        <v>2207.0701716094759</v>
      </c>
      <c r="K19" s="193">
        <f t="shared" ref="K19:K23" si="7">L19-J19</f>
        <v>0</v>
      </c>
      <c r="L19" s="489">
        <f>'4a. OEB_Adjustment_Input_Sheet'!M45</f>
        <v>2207.0701716094759</v>
      </c>
      <c r="M19" s="147">
        <f>'4a. OEB_Adjustment_Input_Sheet'!N45</f>
        <v>1869.0412869013185</v>
      </c>
      <c r="N19" s="193">
        <f t="shared" ref="N19:N23" si="8">O19-M19</f>
        <v>0</v>
      </c>
      <c r="O19" s="489">
        <f>'4a. OEB_Adjustment_Input_Sheet'!P45</f>
        <v>1869.0412869013185</v>
      </c>
      <c r="P19" s="147">
        <f>'4a. OEB_Adjustment_Input_Sheet'!Q45</f>
        <v>1083.2856701268979</v>
      </c>
      <c r="Q19" s="193">
        <f t="shared" ref="Q19:Q23" si="9">R19-P19</f>
        <v>0</v>
      </c>
      <c r="R19" s="489">
        <f>'4a. OEB_Adjustment_Input_Sheet'!S45</f>
        <v>1083.2856701268979</v>
      </c>
      <c r="S19" s="39"/>
    </row>
    <row r="20" spans="2:19">
      <c r="B20" s="488">
        <f>MAX(B6:B19)+1</f>
        <v>7</v>
      </c>
      <c r="C20" s="36" t="s">
        <v>77</v>
      </c>
      <c r="D20" s="149">
        <f>'4a. OEB_Adjustment_Input_Sheet'!E46</f>
        <v>178.30914615894022</v>
      </c>
      <c r="E20" s="332">
        <f t="shared" si="5"/>
        <v>0</v>
      </c>
      <c r="F20" s="490">
        <f>'4a. OEB_Adjustment_Input_Sheet'!G46</f>
        <v>178.30914615894022</v>
      </c>
      <c r="G20" s="149">
        <f>'4a. OEB_Adjustment_Input_Sheet'!H46</f>
        <v>182.13638400290574</v>
      </c>
      <c r="H20" s="332">
        <f t="shared" si="6"/>
        <v>0</v>
      </c>
      <c r="I20" s="490">
        <f>'4a. OEB_Adjustment_Input_Sheet'!J46</f>
        <v>182.13638400290574</v>
      </c>
      <c r="J20" s="149">
        <f>'4a. OEB_Adjustment_Input_Sheet'!K46</f>
        <v>209.43947990488485</v>
      </c>
      <c r="K20" s="332">
        <f t="shared" si="7"/>
        <v>0</v>
      </c>
      <c r="L20" s="490">
        <f>'4a. OEB_Adjustment_Input_Sheet'!M46</f>
        <v>209.43947990488485</v>
      </c>
      <c r="M20" s="149">
        <f>'4a. OEB_Adjustment_Input_Sheet'!N46</f>
        <v>188.58161880088213</v>
      </c>
      <c r="N20" s="332">
        <f t="shared" si="8"/>
        <v>0</v>
      </c>
      <c r="O20" s="490">
        <f>'4a. OEB_Adjustment_Input_Sheet'!P46</f>
        <v>188.58161880088213</v>
      </c>
      <c r="P20" s="149">
        <f>'4a. OEB_Adjustment_Input_Sheet'!Q46</f>
        <v>148.18171404924288</v>
      </c>
      <c r="Q20" s="332">
        <f t="shared" si="9"/>
        <v>0</v>
      </c>
      <c r="R20" s="490">
        <f>'4a. OEB_Adjustment_Input_Sheet'!S46</f>
        <v>148.18171404924288</v>
      </c>
      <c r="S20" s="39"/>
    </row>
    <row r="21" spans="2:19">
      <c r="B21" s="488">
        <f>MAX(B6:B20)+1</f>
        <v>8</v>
      </c>
      <c r="C21" s="36" t="s">
        <v>78</v>
      </c>
      <c r="D21" s="149">
        <f>'4a. OEB_Adjustment_Input_Sheet'!E47</f>
        <v>553.00620716084643</v>
      </c>
      <c r="E21" s="332">
        <f t="shared" si="5"/>
        <v>0</v>
      </c>
      <c r="F21" s="490">
        <f>'4a. OEB_Adjustment_Input_Sheet'!G47</f>
        <v>553.00620716084643</v>
      </c>
      <c r="G21" s="149">
        <f>'4a. OEB_Adjustment_Input_Sheet'!H47</f>
        <v>471.54580560553313</v>
      </c>
      <c r="H21" s="332">
        <f t="shared" si="6"/>
        <v>0</v>
      </c>
      <c r="I21" s="490">
        <f>'4a. OEB_Adjustment_Input_Sheet'!J47</f>
        <v>471.54580560553313</v>
      </c>
      <c r="J21" s="149">
        <f>'4a. OEB_Adjustment_Input_Sheet'!K47</f>
        <v>578.74083776306861</v>
      </c>
      <c r="K21" s="332">
        <f t="shared" si="7"/>
        <v>0</v>
      </c>
      <c r="L21" s="490">
        <f>'4a. OEB_Adjustment_Input_Sheet'!M47</f>
        <v>578.74083776306861</v>
      </c>
      <c r="M21" s="149">
        <f>'4a. OEB_Adjustment_Input_Sheet'!N47</f>
        <v>521.64900513544978</v>
      </c>
      <c r="N21" s="332">
        <f t="shared" si="8"/>
        <v>0</v>
      </c>
      <c r="O21" s="490">
        <f>'4a. OEB_Adjustment_Input_Sheet'!P47</f>
        <v>521.64900513544978</v>
      </c>
      <c r="P21" s="149">
        <f>'4a. OEB_Adjustment_Input_Sheet'!Q47</f>
        <v>568.58392504591666</v>
      </c>
      <c r="Q21" s="332">
        <f t="shared" si="9"/>
        <v>0</v>
      </c>
      <c r="R21" s="490">
        <f>'4a. OEB_Adjustment_Input_Sheet'!S47</f>
        <v>568.58392504591666</v>
      </c>
      <c r="S21" s="39"/>
    </row>
    <row r="22" spans="2:19">
      <c r="B22" s="488">
        <f>MAX(B6:B21)+1</f>
        <v>9</v>
      </c>
      <c r="C22" s="36" t="s">
        <v>79</v>
      </c>
      <c r="D22" s="149">
        <f>'4a. OEB_Adjustment_Input_Sheet'!E48</f>
        <v>12.920303329500001</v>
      </c>
      <c r="E22" s="332">
        <f t="shared" si="5"/>
        <v>0</v>
      </c>
      <c r="F22" s="490">
        <f>'4a. OEB_Adjustment_Input_Sheet'!G48</f>
        <v>12.920303329500001</v>
      </c>
      <c r="G22" s="149">
        <f>'4a. OEB_Adjustment_Input_Sheet'!H48</f>
        <v>13.243310912737499</v>
      </c>
      <c r="H22" s="332">
        <f t="shared" si="6"/>
        <v>0</v>
      </c>
      <c r="I22" s="490">
        <f>'4a. OEB_Adjustment_Input_Sheet'!J48</f>
        <v>13.243310912737499</v>
      </c>
      <c r="J22" s="149">
        <f>'4a. OEB_Adjustment_Input_Sheet'!K48</f>
        <v>13.574393685555934</v>
      </c>
      <c r="K22" s="332">
        <f t="shared" si="7"/>
        <v>0</v>
      </c>
      <c r="L22" s="490">
        <f>'4a. OEB_Adjustment_Input_Sheet'!M48</f>
        <v>13.574393685555934</v>
      </c>
      <c r="M22" s="149">
        <f>'4a. OEB_Adjustment_Input_Sheet'!N48</f>
        <v>12.677447328858811</v>
      </c>
      <c r="N22" s="332">
        <f t="shared" si="8"/>
        <v>0</v>
      </c>
      <c r="O22" s="490">
        <f>'4a. OEB_Adjustment_Input_Sheet'!P48</f>
        <v>12.677447328858811</v>
      </c>
      <c r="P22" s="149">
        <f>'4a. OEB_Adjustment_Input_Sheet'!Q48</f>
        <v>9.7825564648545598</v>
      </c>
      <c r="Q22" s="332">
        <f t="shared" si="9"/>
        <v>0</v>
      </c>
      <c r="R22" s="490">
        <f>'4a. OEB_Adjustment_Input_Sheet'!S48</f>
        <v>9.7825564648545598</v>
      </c>
      <c r="S22" s="39"/>
    </row>
    <row r="23" spans="2:19" ht="16.2" thickBot="1">
      <c r="B23" s="488">
        <f>MAX(B6:B22)+1</f>
        <v>10</v>
      </c>
      <c r="C23" s="21" t="s">
        <v>73</v>
      </c>
      <c r="D23" s="158">
        <f>SUM(D19:D22)</f>
        <v>3085.4186973796741</v>
      </c>
      <c r="E23" s="491">
        <f t="shared" si="5"/>
        <v>0</v>
      </c>
      <c r="F23" s="492">
        <f>SUM(F19:F22)</f>
        <v>3085.4186973796741</v>
      </c>
      <c r="G23" s="158">
        <f>SUM(G19:G22)</f>
        <v>3048.9700781704423</v>
      </c>
      <c r="H23" s="491">
        <f t="shared" si="6"/>
        <v>0</v>
      </c>
      <c r="I23" s="492">
        <f>SUM(I19:I22)</f>
        <v>3048.9700781704423</v>
      </c>
      <c r="J23" s="158">
        <f>SUM(J19:J22)</f>
        <v>3008.8248829629856</v>
      </c>
      <c r="K23" s="491">
        <f t="shared" si="7"/>
        <v>0</v>
      </c>
      <c r="L23" s="492">
        <f>SUM(L19:L22)</f>
        <v>3008.8248829629856</v>
      </c>
      <c r="M23" s="158">
        <f>SUM(M19:M22)</f>
        <v>2591.9493581665092</v>
      </c>
      <c r="N23" s="491">
        <f t="shared" si="8"/>
        <v>0</v>
      </c>
      <c r="O23" s="492">
        <f>SUM(O19:O22)</f>
        <v>2591.9493581665092</v>
      </c>
      <c r="P23" s="158">
        <f>SUM(P19:P22)</f>
        <v>1809.8338656869118</v>
      </c>
      <c r="Q23" s="491">
        <f t="shared" si="9"/>
        <v>0</v>
      </c>
      <c r="R23" s="492">
        <f>SUM(R19:R22)</f>
        <v>1809.8338656869118</v>
      </c>
      <c r="S23" s="39"/>
    </row>
    <row r="24" spans="2:19" ht="15.6">
      <c r="B24" s="488"/>
      <c r="C24" s="21"/>
      <c r="D24" s="163"/>
      <c r="E24" s="161"/>
      <c r="F24" s="162"/>
      <c r="G24" s="163"/>
      <c r="H24" s="161"/>
      <c r="I24" s="162"/>
      <c r="J24" s="163"/>
      <c r="K24" s="161"/>
      <c r="L24" s="162"/>
      <c r="M24" s="163"/>
      <c r="N24" s="161"/>
      <c r="O24" s="162"/>
      <c r="P24" s="163"/>
      <c r="Q24" s="161"/>
      <c r="R24" s="162"/>
      <c r="S24" s="39"/>
    </row>
    <row r="25" spans="2:19" ht="16.2" thickBot="1">
      <c r="B25" s="22" t="s">
        <v>211</v>
      </c>
      <c r="C25" s="21"/>
      <c r="D25" s="163"/>
      <c r="E25" s="161"/>
      <c r="F25" s="162"/>
      <c r="G25" s="163"/>
      <c r="H25" s="161"/>
      <c r="I25" s="162"/>
      <c r="J25" s="163"/>
      <c r="K25" s="161"/>
      <c r="L25" s="162"/>
      <c r="M25" s="163"/>
      <c r="N25" s="161"/>
      <c r="O25" s="162"/>
      <c r="P25" s="163"/>
      <c r="Q25" s="161"/>
      <c r="R25" s="162"/>
      <c r="S25" s="39"/>
    </row>
    <row r="26" spans="2:19">
      <c r="B26" s="488">
        <f>MAX(B6:B25)+1</f>
        <v>11</v>
      </c>
      <c r="C26" s="36" t="s">
        <v>195</v>
      </c>
      <c r="D26" s="147">
        <f>'4a. OEB_Adjustment_Input_Sheet'!E52</f>
        <v>-45.584611799724598</v>
      </c>
      <c r="E26" s="193"/>
      <c r="F26" s="489">
        <f>'4a. OEB_Adjustment_Input_Sheet'!G52</f>
        <v>-45.584611799724598</v>
      </c>
      <c r="G26" s="147">
        <f>'4a. OEB_Adjustment_Input_Sheet'!H52</f>
        <v>-38.721479407920185</v>
      </c>
      <c r="H26" s="193"/>
      <c r="I26" s="489">
        <f>'4a. OEB_Adjustment_Input_Sheet'!J52</f>
        <v>-38.721479407920185</v>
      </c>
      <c r="J26" s="147">
        <f>'4a. OEB_Adjustment_Input_Sheet'!K52</f>
        <v>-48.1397697129905</v>
      </c>
      <c r="K26" s="193"/>
      <c r="L26" s="489">
        <f>'4a. OEB_Adjustment_Input_Sheet'!M52</f>
        <v>-48.1397697129905</v>
      </c>
      <c r="M26" s="147">
        <f>'4a. OEB_Adjustment_Input_Sheet'!N52</f>
        <v>-46.481303960917245</v>
      </c>
      <c r="N26" s="193"/>
      <c r="O26" s="489">
        <f>'4a. OEB_Adjustment_Input_Sheet'!P52</f>
        <v>-46.481303960917245</v>
      </c>
      <c r="P26" s="147">
        <f>'4a. OEB_Adjustment_Input_Sheet'!Q52</f>
        <v>-38.298392871747069</v>
      </c>
      <c r="Q26" s="193"/>
      <c r="R26" s="489">
        <f>'4a. OEB_Adjustment_Input_Sheet'!S52</f>
        <v>-38.298392871747069</v>
      </c>
      <c r="S26" s="39"/>
    </row>
    <row r="27" spans="2:19">
      <c r="B27" s="488">
        <f>MAX(B6:B26)+1</f>
        <v>12</v>
      </c>
      <c r="C27" s="36" t="s">
        <v>83</v>
      </c>
      <c r="D27" s="493">
        <f>'4a. OEB_Adjustment_Input_Sheet'!E53</f>
        <v>24.200000000000003</v>
      </c>
      <c r="E27" s="494">
        <f t="shared" ref="E27:E28" si="10">F27-D27</f>
        <v>0</v>
      </c>
      <c r="F27" s="495">
        <f>'4a. OEB_Adjustment_Input_Sheet'!G53</f>
        <v>24.200000000000003</v>
      </c>
      <c r="G27" s="493">
        <f>'4a. OEB_Adjustment_Input_Sheet'!H53</f>
        <v>41.9</v>
      </c>
      <c r="H27" s="494">
        <f t="shared" ref="H27:H28" si="11">I27-G27</f>
        <v>0</v>
      </c>
      <c r="I27" s="495">
        <f>'4a. OEB_Adjustment_Input_Sheet'!J53</f>
        <v>41.9</v>
      </c>
      <c r="J27" s="493">
        <f>'4a. OEB_Adjustment_Input_Sheet'!K53</f>
        <v>52.300000000000004</v>
      </c>
      <c r="K27" s="494">
        <f t="shared" ref="K27:K28" si="12">L27-J27</f>
        <v>0</v>
      </c>
      <c r="L27" s="495">
        <f>'4a. OEB_Adjustment_Input_Sheet'!M53</f>
        <v>52.300000000000004</v>
      </c>
      <c r="M27" s="493">
        <f>'4a. OEB_Adjustment_Input_Sheet'!N53</f>
        <v>21.8</v>
      </c>
      <c r="N27" s="494">
        <f t="shared" ref="N27:N28" si="13">O27-M27</f>
        <v>0</v>
      </c>
      <c r="O27" s="495">
        <f>'4a. OEB_Adjustment_Input_Sheet'!P53</f>
        <v>21.8</v>
      </c>
      <c r="P27" s="493">
        <f>'4a. OEB_Adjustment_Input_Sheet'!Q53</f>
        <v>63.8</v>
      </c>
      <c r="Q27" s="494">
        <f t="shared" ref="Q27:Q28" si="14">R27-P27</f>
        <v>0</v>
      </c>
      <c r="R27" s="495">
        <f>'4a. OEB_Adjustment_Input_Sheet'!S53</f>
        <v>63.8</v>
      </c>
      <c r="S27" s="39"/>
    </row>
    <row r="28" spans="2:19" ht="16.2" thickBot="1">
      <c r="B28" s="488">
        <f>MAX(B6:B27)+1</f>
        <v>13</v>
      </c>
      <c r="C28" s="21" t="s">
        <v>73</v>
      </c>
      <c r="D28" s="158">
        <f t="shared" ref="D28" si="15">SUM(D26:D27)</f>
        <v>-21.384611799724595</v>
      </c>
      <c r="E28" s="491">
        <f t="shared" si="10"/>
        <v>0</v>
      </c>
      <c r="F28" s="492">
        <f t="shared" ref="F28:G28" si="16">SUM(F26:F27)</f>
        <v>-21.384611799724595</v>
      </c>
      <c r="G28" s="158">
        <f t="shared" si="16"/>
        <v>3.1785205920798134</v>
      </c>
      <c r="H28" s="491">
        <f t="shared" si="11"/>
        <v>0</v>
      </c>
      <c r="I28" s="492">
        <f t="shared" ref="I28:J28" si="17">SUM(I26:I27)</f>
        <v>3.1785205920798134</v>
      </c>
      <c r="J28" s="158">
        <f t="shared" si="17"/>
        <v>4.1602302870095045</v>
      </c>
      <c r="K28" s="491">
        <f t="shared" si="12"/>
        <v>0</v>
      </c>
      <c r="L28" s="492">
        <f t="shared" ref="L28:M28" si="18">SUM(L26:L27)</f>
        <v>4.1602302870095045</v>
      </c>
      <c r="M28" s="158">
        <f t="shared" si="18"/>
        <v>-24.681303960917244</v>
      </c>
      <c r="N28" s="491">
        <f t="shared" si="13"/>
        <v>0</v>
      </c>
      <c r="O28" s="492">
        <f t="shared" ref="O28:P28" si="19">SUM(O26:O27)</f>
        <v>-24.681303960917244</v>
      </c>
      <c r="P28" s="158">
        <f t="shared" si="19"/>
        <v>25.501607128252928</v>
      </c>
      <c r="Q28" s="491">
        <f t="shared" si="14"/>
        <v>0</v>
      </c>
      <c r="R28" s="492">
        <f t="shared" ref="R28" si="20">SUM(R26:R27)</f>
        <v>25.501607128252928</v>
      </c>
      <c r="S28" s="39"/>
    </row>
    <row r="29" spans="2:19" ht="16.2" thickBot="1">
      <c r="B29" s="488"/>
      <c r="C29" s="21"/>
      <c r="D29" s="163"/>
      <c r="E29" s="161"/>
      <c r="F29" s="162"/>
      <c r="G29" s="163"/>
      <c r="H29" s="161"/>
      <c r="I29" s="162"/>
      <c r="J29" s="163"/>
      <c r="K29" s="161"/>
      <c r="L29" s="162"/>
      <c r="M29" s="163"/>
      <c r="N29" s="161"/>
      <c r="O29" s="162"/>
      <c r="P29" s="163"/>
      <c r="Q29" s="161"/>
      <c r="R29" s="162"/>
      <c r="S29" s="39"/>
    </row>
    <row r="30" spans="2:19" ht="16.2" thickBot="1">
      <c r="B30" s="488">
        <f>MAX(B6:B29)+1</f>
        <v>14</v>
      </c>
      <c r="C30" s="80" t="s">
        <v>212</v>
      </c>
      <c r="D30" s="156">
        <f>'6. Taxes'!D33</f>
        <v>-16.52886807661406</v>
      </c>
      <c r="E30" s="165">
        <f>F30-D30</f>
        <v>0</v>
      </c>
      <c r="F30" s="496">
        <f>'6. Taxes'!F33</f>
        <v>-16.52886807661406</v>
      </c>
      <c r="G30" s="156">
        <f>'6. Taxes'!G33</f>
        <v>-16.338221736742721</v>
      </c>
      <c r="H30" s="165">
        <f>I30-G30</f>
        <v>0</v>
      </c>
      <c r="I30" s="496">
        <f>'6. Taxes'!I33</f>
        <v>-16.338221736742721</v>
      </c>
      <c r="J30" s="156">
        <f>'6. Taxes'!J33</f>
        <v>-16.392840454861386</v>
      </c>
      <c r="K30" s="165">
        <f>L30-J30</f>
        <v>0</v>
      </c>
      <c r="L30" s="496">
        <f>'6. Taxes'!L33</f>
        <v>-16.392840454861386</v>
      </c>
      <c r="M30" s="156">
        <f>'6. Taxes'!M33</f>
        <v>-16.107586428827602</v>
      </c>
      <c r="N30" s="165">
        <f>O30-M30</f>
        <v>0</v>
      </c>
      <c r="O30" s="496">
        <f>'6. Taxes'!O33</f>
        <v>-16.107586428827602</v>
      </c>
      <c r="P30" s="156">
        <f>'6. Taxes'!P33</f>
        <v>-15.914425204173135</v>
      </c>
      <c r="Q30" s="165">
        <f>R30-P30</f>
        <v>0</v>
      </c>
      <c r="R30" s="496">
        <f>'6. Taxes'!R33</f>
        <v>-15.914425204173135</v>
      </c>
      <c r="S30" s="191"/>
    </row>
    <row r="31" spans="2:19" ht="16.2" thickBot="1">
      <c r="B31" s="488"/>
      <c r="C31" s="21"/>
      <c r="D31" s="163"/>
      <c r="E31" s="161"/>
      <c r="F31" s="162"/>
      <c r="G31" s="163"/>
      <c r="H31" s="161"/>
      <c r="I31" s="162"/>
      <c r="J31" s="163"/>
      <c r="K31" s="161"/>
      <c r="L31" s="162"/>
      <c r="M31" s="163"/>
      <c r="N31" s="161"/>
      <c r="O31" s="162"/>
      <c r="P31" s="163"/>
      <c r="Q31" s="161"/>
      <c r="R31" s="162"/>
      <c r="S31" s="39"/>
    </row>
    <row r="32" spans="2:19" ht="31.8" thickBot="1">
      <c r="B32" s="488">
        <v>15</v>
      </c>
      <c r="C32" s="368" t="s">
        <v>213</v>
      </c>
      <c r="D32" s="369">
        <f>D16+D23-D28+D30</f>
        <v>3611.3659159650256</v>
      </c>
      <c r="E32" s="497">
        <f>F32-D32</f>
        <v>0</v>
      </c>
      <c r="F32" s="498">
        <f>F16+F23-F28+F30</f>
        <v>3611.3659159650256</v>
      </c>
      <c r="G32" s="369">
        <f>G16+G23-G28+G30</f>
        <v>3550.3655796090325</v>
      </c>
      <c r="H32" s="497">
        <f>I32-G32</f>
        <v>0</v>
      </c>
      <c r="I32" s="498">
        <f>I16+I23-I28+I30</f>
        <v>3550.3655796090325</v>
      </c>
      <c r="J32" s="369">
        <f>J16+J23-J28+J30</f>
        <v>3662.8603872556946</v>
      </c>
      <c r="K32" s="497">
        <f>L32-J32</f>
        <v>0</v>
      </c>
      <c r="L32" s="498">
        <f>L16+L23-L28+L30</f>
        <v>3662.8603872556946</v>
      </c>
      <c r="M32" s="369">
        <f>M16+M23-M28+M30</f>
        <v>3350.0698990772298</v>
      </c>
      <c r="N32" s="497">
        <f>O32-M32</f>
        <v>0</v>
      </c>
      <c r="O32" s="498">
        <f>O16+O23-O28+O30</f>
        <v>3350.0698990772298</v>
      </c>
      <c r="P32" s="369">
        <f>P16+P23-P28+P30</f>
        <v>2568.9589784616342</v>
      </c>
      <c r="Q32" s="497">
        <f>R32-P32</f>
        <v>0</v>
      </c>
      <c r="R32" s="498">
        <f>R16+R23-R28+R30</f>
        <v>2568.9589784616342</v>
      </c>
      <c r="S32" s="39"/>
    </row>
    <row r="33" spans="2:19" ht="16.2" thickBot="1">
      <c r="B33" s="488"/>
      <c r="C33" s="21"/>
      <c r="D33" s="163"/>
      <c r="E33" s="499"/>
      <c r="F33" s="162"/>
      <c r="G33" s="163"/>
      <c r="H33" s="499"/>
      <c r="I33" s="162"/>
      <c r="J33" s="163"/>
      <c r="K33" s="499"/>
      <c r="L33" s="162"/>
      <c r="M33" s="163"/>
      <c r="N33" s="499"/>
      <c r="O33" s="162"/>
      <c r="P33" s="163"/>
      <c r="Q33" s="499"/>
      <c r="R33" s="162"/>
      <c r="S33" s="39"/>
    </row>
    <row r="34" spans="2:19" ht="29.4" thickBot="1">
      <c r="B34" s="488">
        <v>16</v>
      </c>
      <c r="C34" s="371" t="s">
        <v>214</v>
      </c>
      <c r="D34" s="370">
        <v>0</v>
      </c>
      <c r="E34" s="500"/>
      <c r="F34" s="501">
        <f>D34+E34</f>
        <v>0</v>
      </c>
      <c r="G34" s="370">
        <v>9.5390547613850636</v>
      </c>
      <c r="H34" s="500"/>
      <c r="I34" s="501">
        <f>G34+H34</f>
        <v>9.5390547613850636</v>
      </c>
      <c r="J34" s="370">
        <v>18.650690153069959</v>
      </c>
      <c r="K34" s="500"/>
      <c r="L34" s="501">
        <f>J34+K34</f>
        <v>18.650690153069959</v>
      </c>
      <c r="M34" s="370">
        <v>25.546493040031301</v>
      </c>
      <c r="N34" s="500"/>
      <c r="O34" s="501">
        <f>M34+N34</f>
        <v>25.546493040031301</v>
      </c>
      <c r="P34" s="370">
        <v>18.033300733095004</v>
      </c>
      <c r="Q34" s="500"/>
      <c r="R34" s="501">
        <f>P34+Q34</f>
        <v>18.033300733095004</v>
      </c>
      <c r="S34" s="39"/>
    </row>
    <row r="35" spans="2:19" ht="16.2" thickBot="1">
      <c r="B35" s="488"/>
      <c r="C35" s="21"/>
      <c r="D35" s="163"/>
      <c r="E35" s="161"/>
      <c r="F35" s="162"/>
      <c r="G35" s="163"/>
      <c r="H35" s="161"/>
      <c r="I35" s="162"/>
      <c r="J35" s="163"/>
      <c r="K35" s="161"/>
      <c r="L35" s="162"/>
      <c r="M35" s="163"/>
      <c r="N35" s="161"/>
      <c r="O35" s="162"/>
      <c r="P35" s="163"/>
      <c r="Q35" s="161"/>
      <c r="R35" s="162"/>
      <c r="S35" s="39"/>
    </row>
    <row r="36" spans="2:19" ht="16.5" customHeight="1" thickBot="1">
      <c r="B36" s="502">
        <f>MAX(B6:B31)+1</f>
        <v>15</v>
      </c>
      <c r="C36" s="71" t="s">
        <v>215</v>
      </c>
      <c r="D36" s="156">
        <f>D32-D34</f>
        <v>3611.3659159650256</v>
      </c>
      <c r="E36" s="165">
        <f>F36-D36</f>
        <v>0</v>
      </c>
      <c r="F36" s="496">
        <f>F32-F34</f>
        <v>3611.3659159650256</v>
      </c>
      <c r="G36" s="156">
        <f>G32-G34</f>
        <v>3540.8265248476473</v>
      </c>
      <c r="H36" s="165">
        <f>I36-G36</f>
        <v>0</v>
      </c>
      <c r="I36" s="496">
        <f>I32-I34</f>
        <v>3540.8265248476473</v>
      </c>
      <c r="J36" s="156">
        <f>J32-J34</f>
        <v>3644.2096971026244</v>
      </c>
      <c r="K36" s="165">
        <f>L36-J36</f>
        <v>0</v>
      </c>
      <c r="L36" s="496">
        <f>L32-L34</f>
        <v>3644.2096971026244</v>
      </c>
      <c r="M36" s="156">
        <f>M32-M34</f>
        <v>3324.5234060371986</v>
      </c>
      <c r="N36" s="165">
        <f>O36-M36</f>
        <v>0</v>
      </c>
      <c r="O36" s="496">
        <f>O32-O34</f>
        <v>3324.5234060371986</v>
      </c>
      <c r="P36" s="156">
        <f>P32-P34</f>
        <v>2550.9256777285391</v>
      </c>
      <c r="Q36" s="165">
        <f>R36-P36</f>
        <v>0</v>
      </c>
      <c r="R36" s="496">
        <f>R32-R34</f>
        <v>2550.9256777285391</v>
      </c>
      <c r="S36" s="39"/>
    </row>
    <row r="37" spans="2:19" ht="15.6">
      <c r="B37" s="503"/>
      <c r="C37" s="21"/>
      <c r="D37" s="21"/>
      <c r="E37" s="21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7"/>
    </row>
    <row r="38" spans="2:19" ht="15.6">
      <c r="B38" s="342" t="s">
        <v>177</v>
      </c>
      <c r="C38" s="2"/>
      <c r="D38" s="33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2:19">
      <c r="B39" s="2"/>
      <c r="C39" s="2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2"/>
    </row>
    <row r="40" spans="2:19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2:19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2:19">
      <c r="B42" s="2"/>
      <c r="C42" s="2"/>
      <c r="D42" s="2"/>
      <c r="E42" s="2"/>
      <c r="F42" s="2"/>
      <c r="G42" s="33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2:19">
      <c r="B43" s="2"/>
      <c r="C43" s="2"/>
      <c r="D43" s="2"/>
      <c r="E43" s="2"/>
      <c r="F43" s="2"/>
      <c r="G43" s="33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2:19">
      <c r="B44" s="2"/>
      <c r="C44" s="2"/>
      <c r="D44" s="2"/>
      <c r="E44" s="2"/>
      <c r="F44" s="2"/>
      <c r="G44" s="33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2:19">
      <c r="B45" s="2"/>
      <c r="C45" s="2"/>
      <c r="D45" s="2"/>
      <c r="E45" s="2"/>
      <c r="F45" s="2"/>
      <c r="G45" s="33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2:19">
      <c r="B46" s="2"/>
      <c r="C46" s="2"/>
      <c r="D46" s="2"/>
      <c r="E46" s="2"/>
      <c r="F46" s="2"/>
      <c r="G46" s="33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2:19">
      <c r="B47" s="2"/>
      <c r="C47" s="2"/>
      <c r="D47" s="2"/>
      <c r="E47" s="2"/>
      <c r="F47" s="2"/>
      <c r="G47" s="33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2:19">
      <c r="B48" s="2"/>
      <c r="C48" s="2"/>
      <c r="D48" s="2"/>
      <c r="E48" s="2"/>
      <c r="F48" s="2"/>
      <c r="G48" s="33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7:7">
      <c r="G49" s="331"/>
    </row>
    <row r="50" spans="7:7">
      <c r="G50" s="2"/>
    </row>
    <row r="51" spans="7:7">
      <c r="G51" s="2"/>
    </row>
    <row r="52" spans="7:7">
      <c r="G52" s="2"/>
    </row>
    <row r="53" spans="7:7">
      <c r="G53" s="2"/>
    </row>
    <row r="54" spans="7:7">
      <c r="G54" s="2"/>
    </row>
    <row r="55" spans="7:7">
      <c r="G55" s="2"/>
    </row>
    <row r="56" spans="7:7">
      <c r="G56" s="2"/>
    </row>
    <row r="57" spans="7:7">
      <c r="G57" s="2"/>
    </row>
    <row r="58" spans="7:7">
      <c r="G58" s="2"/>
    </row>
    <row r="59" spans="7:7">
      <c r="G59" s="2"/>
    </row>
    <row r="60" spans="7:7">
      <c r="G60" s="2"/>
    </row>
    <row r="61" spans="7:7">
      <c r="G61" s="2"/>
    </row>
    <row r="62" spans="7:7">
      <c r="G62" s="2"/>
    </row>
    <row r="63" spans="7:7">
      <c r="G63" s="2"/>
    </row>
    <row r="64" spans="7:7">
      <c r="G64" s="2"/>
    </row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R6"/>
    <mergeCell ref="D7:F7"/>
    <mergeCell ref="G7:I7"/>
    <mergeCell ref="J7:L7"/>
    <mergeCell ref="M7:O7"/>
    <mergeCell ref="P7:R7"/>
  </mergeCells>
  <pageMargins left="1" right="1" top="1" bottom="1" header="0.5" footer="0.5"/>
  <pageSetup paperSize="17" scale="65" fitToHeight="2" orientation="landscape" r:id="rId1"/>
  <headerFooter>
    <oddHeader>&amp;COPG Revenue Requirement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F83"/>
  <sheetViews>
    <sheetView showGridLines="0" view="pageBreakPreview" topLeftCell="B1" zoomScale="60" zoomScaleNormal="70" workbookViewId="0">
      <selection activeCell="D18" sqref="D18"/>
    </sheetView>
  </sheetViews>
  <sheetFormatPr defaultColWidth="0" defaultRowHeight="15" zeroHeight="1"/>
  <cols>
    <col min="1" max="1" width="2.6640625" style="2" customWidth="1"/>
    <col min="2" max="2" width="6.33203125" style="2" bestFit="1" customWidth="1"/>
    <col min="3" max="3" width="66.44140625" style="2" customWidth="1"/>
    <col min="4" max="6" width="18.5546875" style="2" customWidth="1"/>
    <col min="7" max="18" width="16.6640625" style="2" customWidth="1"/>
    <col min="19" max="19" width="8.6640625" style="2" customWidth="1"/>
    <col min="20" max="20" width="9.33203125" style="2" hidden="1" customWidth="1"/>
    <col min="21" max="23" width="0" style="2" hidden="1" customWidth="1"/>
    <col min="24" max="24" width="9.33203125" style="2" hidden="1" customWidth="1"/>
    <col min="25" max="25" width="0" style="2" hidden="1" customWidth="1"/>
    <col min="26" max="26" width="9.33203125" style="2" hidden="1" customWidth="1"/>
    <col min="27" max="27" width="0" style="2" hidden="1" customWidth="1"/>
    <col min="28" max="28" width="9.33203125" style="2" hidden="1" customWidth="1"/>
    <col min="29" max="29" width="0" style="2" hidden="1" customWidth="1"/>
    <col min="30" max="30" width="9.33203125" style="2" hidden="1" customWidth="1"/>
    <col min="31" max="31" width="0" style="2" hidden="1" customWidth="1"/>
    <col min="32" max="32" width="9.33203125" style="2" hidden="1" customWidth="1"/>
    <col min="33" max="16384" width="0" style="2" hidden="1"/>
  </cols>
  <sheetData>
    <row r="1" spans="1:19" ht="15.75" customHeight="1">
      <c r="A1" s="35"/>
      <c r="B1" s="47" t="s">
        <v>216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397" t="str">
        <f>'1. Cover'!M1</f>
        <v>Updated: 2020-03-12</v>
      </c>
    </row>
    <row r="2" spans="1:19" ht="15.75" customHeight="1">
      <c r="A2" s="35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397" t="str">
        <f>'1. Cover'!M2</f>
        <v>EB-2020-0290</v>
      </c>
    </row>
    <row r="3" spans="1:19" ht="15.75" customHeight="1">
      <c r="A3" s="35"/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397" t="str">
        <f>'1. Cover'!M3</f>
        <v>Exhibit I1-1-1</v>
      </c>
    </row>
    <row r="4" spans="1:19" ht="15.75" customHeight="1">
      <c r="A4" s="35"/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397" t="str">
        <f>'1. Cover'!M4</f>
        <v>Attachment 1</v>
      </c>
    </row>
    <row r="5" spans="1:19" ht="17.25" customHeight="1" thickBot="1">
      <c r="A5" s="35"/>
      <c r="B5" s="53"/>
      <c r="C5" s="21"/>
      <c r="D5" s="21"/>
      <c r="E5" s="31"/>
      <c r="F5" s="31"/>
      <c r="G5" s="21"/>
      <c r="H5" s="31"/>
      <c r="I5" s="31"/>
      <c r="J5" s="21"/>
      <c r="K5" s="31"/>
      <c r="L5" s="31"/>
      <c r="M5" s="21"/>
      <c r="N5" s="31"/>
      <c r="O5" s="31"/>
      <c r="P5" s="21"/>
      <c r="Q5" s="31"/>
      <c r="R5" s="31"/>
      <c r="S5" s="37"/>
    </row>
    <row r="6" spans="1:19" ht="16.2" thickBot="1">
      <c r="A6" s="35"/>
      <c r="B6" s="18"/>
      <c r="C6" s="18"/>
      <c r="D6" s="528" t="s">
        <v>65</v>
      </c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37"/>
    </row>
    <row r="7" spans="1:19" ht="15.6">
      <c r="A7" s="35"/>
      <c r="B7" s="7"/>
      <c r="C7" s="405"/>
      <c r="D7" s="534">
        <v>2022</v>
      </c>
      <c r="E7" s="526"/>
      <c r="F7" s="527"/>
      <c r="G7" s="534">
        <v>2023</v>
      </c>
      <c r="H7" s="526"/>
      <c r="I7" s="527"/>
      <c r="J7" s="534">
        <v>2024</v>
      </c>
      <c r="K7" s="526"/>
      <c r="L7" s="527"/>
      <c r="M7" s="534">
        <v>2025</v>
      </c>
      <c r="N7" s="526"/>
      <c r="O7" s="527"/>
      <c r="P7" s="534">
        <v>2026</v>
      </c>
      <c r="Q7" s="526"/>
      <c r="R7" s="527"/>
      <c r="S7" s="37"/>
    </row>
    <row r="8" spans="1:19" ht="15.6">
      <c r="B8" s="8" t="s">
        <v>24</v>
      </c>
      <c r="C8" s="41"/>
      <c r="D8" s="206" t="s">
        <v>25</v>
      </c>
      <c r="E8" s="418" t="s">
        <v>26</v>
      </c>
      <c r="F8" s="484" t="s">
        <v>26</v>
      </c>
      <c r="G8" s="206" t="s">
        <v>25</v>
      </c>
      <c r="H8" s="418" t="s">
        <v>26</v>
      </c>
      <c r="I8" s="484" t="s">
        <v>26</v>
      </c>
      <c r="J8" s="206" t="s">
        <v>25</v>
      </c>
      <c r="K8" s="418" t="s">
        <v>26</v>
      </c>
      <c r="L8" s="484" t="s">
        <v>26</v>
      </c>
      <c r="M8" s="206" t="s">
        <v>25</v>
      </c>
      <c r="N8" s="418" t="s">
        <v>26</v>
      </c>
      <c r="O8" s="484" t="s">
        <v>26</v>
      </c>
      <c r="P8" s="206" t="s">
        <v>25</v>
      </c>
      <c r="Q8" s="418" t="s">
        <v>26</v>
      </c>
      <c r="R8" s="484" t="s">
        <v>26</v>
      </c>
      <c r="S8" s="37"/>
    </row>
    <row r="9" spans="1:19" ht="16.2" thickBot="1">
      <c r="B9" s="10" t="s">
        <v>9</v>
      </c>
      <c r="C9" s="10" t="s">
        <v>27</v>
      </c>
      <c r="D9" s="262">
        <f>'4a. OEB_Adjustment_Input_Sheet'!$E$9</f>
        <v>44196</v>
      </c>
      <c r="E9" s="178" t="s">
        <v>29</v>
      </c>
      <c r="F9" s="11" t="s">
        <v>30</v>
      </c>
      <c r="G9" s="262">
        <f>'4a. OEB_Adjustment_Input_Sheet'!$E$9</f>
        <v>44196</v>
      </c>
      <c r="H9" s="178" t="s">
        <v>29</v>
      </c>
      <c r="I9" s="11" t="s">
        <v>30</v>
      </c>
      <c r="J9" s="262">
        <f>'4a. OEB_Adjustment_Input_Sheet'!$E$9</f>
        <v>44196</v>
      </c>
      <c r="K9" s="178" t="s">
        <v>29</v>
      </c>
      <c r="L9" s="11" t="s">
        <v>30</v>
      </c>
      <c r="M9" s="262">
        <f>'4a. OEB_Adjustment_Input_Sheet'!$E$9</f>
        <v>44196</v>
      </c>
      <c r="N9" s="178" t="s">
        <v>29</v>
      </c>
      <c r="O9" s="11" t="s">
        <v>30</v>
      </c>
      <c r="P9" s="262">
        <f>'4a. OEB_Adjustment_Input_Sheet'!$E$9</f>
        <v>44196</v>
      </c>
      <c r="Q9" s="178" t="s">
        <v>29</v>
      </c>
      <c r="R9" s="11" t="s">
        <v>30</v>
      </c>
      <c r="S9" s="37"/>
    </row>
    <row r="10" spans="1:19">
      <c r="B10" s="485"/>
      <c r="C10" s="486"/>
      <c r="D10" s="205" t="s">
        <v>31</v>
      </c>
      <c r="E10" s="175" t="s">
        <v>32</v>
      </c>
      <c r="F10" s="176" t="s">
        <v>33</v>
      </c>
      <c r="G10" s="205" t="s">
        <v>34</v>
      </c>
      <c r="H10" s="175" t="s">
        <v>35</v>
      </c>
      <c r="I10" s="176" t="s">
        <v>36</v>
      </c>
      <c r="J10" s="205" t="s">
        <v>37</v>
      </c>
      <c r="K10" s="175" t="s">
        <v>38</v>
      </c>
      <c r="L10" s="176" t="s">
        <v>39</v>
      </c>
      <c r="M10" s="205" t="s">
        <v>40</v>
      </c>
      <c r="N10" s="175" t="s">
        <v>41</v>
      </c>
      <c r="O10" s="176" t="s">
        <v>42</v>
      </c>
      <c r="P10" s="205" t="s">
        <v>43</v>
      </c>
      <c r="Q10" s="175" t="s">
        <v>44</v>
      </c>
      <c r="R10" s="176" t="s">
        <v>45</v>
      </c>
      <c r="S10" s="37"/>
    </row>
    <row r="11" spans="1:19" ht="16.2" thickBot="1">
      <c r="B11" s="12" t="s">
        <v>217</v>
      </c>
      <c r="C11" s="486"/>
      <c r="D11" s="192"/>
      <c r="E11" s="486"/>
      <c r="F11" s="504"/>
      <c r="G11" s="192"/>
      <c r="H11" s="486"/>
      <c r="I11" s="504"/>
      <c r="J11" s="192"/>
      <c r="K11" s="486"/>
      <c r="L11" s="504"/>
      <c r="M11" s="192"/>
      <c r="N11" s="486"/>
      <c r="O11" s="504"/>
      <c r="P11" s="192"/>
      <c r="Q11" s="486"/>
      <c r="R11" s="504"/>
      <c r="S11" s="37"/>
    </row>
    <row r="12" spans="1:19">
      <c r="B12" s="44">
        <v>1</v>
      </c>
      <c r="C12" s="36" t="s">
        <v>218</v>
      </c>
      <c r="D12" s="147">
        <f>'4a. OEB_Adjustment_Input_Sheet'!E56</f>
        <v>33.200164176462152</v>
      </c>
      <c r="E12" s="505">
        <f>F12-D12</f>
        <v>0</v>
      </c>
      <c r="F12" s="148">
        <f>'4a. OEB_Adjustment_Input_Sheet'!G56</f>
        <v>33.200164176462152</v>
      </c>
      <c r="G12" s="147">
        <f>'4a. OEB_Adjustment_Input_Sheet'!H56</f>
        <v>30.827702027725657</v>
      </c>
      <c r="H12" s="505">
        <f>I12-G12</f>
        <v>0</v>
      </c>
      <c r="I12" s="148">
        <f>'4a. OEB_Adjustment_Input_Sheet'!J56</f>
        <v>30.827702027725657</v>
      </c>
      <c r="J12" s="147">
        <f>'4a. OEB_Adjustment_Input_Sheet'!K56</f>
        <v>33.299999999999997</v>
      </c>
      <c r="K12" s="505">
        <f>L12-J12</f>
        <v>0</v>
      </c>
      <c r="L12" s="148">
        <f>'4a. OEB_Adjustment_Input_Sheet'!M56</f>
        <v>33.299999999999997</v>
      </c>
      <c r="M12" s="147">
        <f>'4a. OEB_Adjustment_Input_Sheet'!N56</f>
        <v>30.189065368159635</v>
      </c>
      <c r="N12" s="505">
        <f>O12-M12</f>
        <v>0</v>
      </c>
      <c r="O12" s="148">
        <f>'4a. OEB_Adjustment_Input_Sheet'!P56</f>
        <v>30.189065368159635</v>
      </c>
      <c r="P12" s="147">
        <f>'4a. OEB_Adjustment_Input_Sheet'!Q56</f>
        <v>21.511204607036518</v>
      </c>
      <c r="Q12" s="505">
        <f>R12-P12</f>
        <v>0</v>
      </c>
      <c r="R12" s="148">
        <f>'4a. OEB_Adjustment_Input_Sheet'!S56</f>
        <v>21.511204607036518</v>
      </c>
      <c r="S12" s="37"/>
    </row>
    <row r="13" spans="1:19">
      <c r="B13" s="44">
        <v>2</v>
      </c>
      <c r="C13" s="36" t="s">
        <v>219</v>
      </c>
      <c r="D13" s="194">
        <v>89.7</v>
      </c>
      <c r="E13" s="251">
        <f t="shared" ref="E13:E14" si="0">F13-D13</f>
        <v>0</v>
      </c>
      <c r="F13" s="195">
        <v>89.7</v>
      </c>
      <c r="G13" s="194">
        <v>89.7</v>
      </c>
      <c r="H13" s="251">
        <f t="shared" ref="H13:H14" si="1">I13-G13</f>
        <v>0</v>
      </c>
      <c r="I13" s="195">
        <v>89.7</v>
      </c>
      <c r="J13" s="194">
        <v>89.7</v>
      </c>
      <c r="K13" s="251">
        <f t="shared" ref="K13:K14" si="2">L13-J13</f>
        <v>0</v>
      </c>
      <c r="L13" s="195">
        <v>89.7</v>
      </c>
      <c r="M13" s="194">
        <v>89.7</v>
      </c>
      <c r="N13" s="251">
        <f t="shared" ref="N13:N14" si="3">O13-M13</f>
        <v>0</v>
      </c>
      <c r="O13" s="195">
        <v>89.7</v>
      </c>
      <c r="P13" s="194">
        <v>89.7</v>
      </c>
      <c r="Q13" s="251">
        <f t="shared" ref="Q13:Q14" si="4">R13-P13</f>
        <v>0</v>
      </c>
      <c r="R13" s="195">
        <v>89.7</v>
      </c>
      <c r="S13" s="69"/>
    </row>
    <row r="14" spans="1:19" ht="16.2" thickBot="1">
      <c r="B14" s="44">
        <v>3</v>
      </c>
      <c r="C14" s="21" t="s">
        <v>220</v>
      </c>
      <c r="D14" s="158">
        <f>D12*D13</f>
        <v>2978.0547266286553</v>
      </c>
      <c r="E14" s="252">
        <f t="shared" si="0"/>
        <v>0</v>
      </c>
      <c r="F14" s="159">
        <f>F12*F13</f>
        <v>2978.0547266286553</v>
      </c>
      <c r="G14" s="158">
        <f>G12*G13</f>
        <v>2765.2448718869914</v>
      </c>
      <c r="H14" s="252">
        <f t="shared" si="1"/>
        <v>0</v>
      </c>
      <c r="I14" s="159">
        <f>I12*I13</f>
        <v>2765.2448718869914</v>
      </c>
      <c r="J14" s="158">
        <f>J12*J13</f>
        <v>2987.0099999999998</v>
      </c>
      <c r="K14" s="252">
        <f t="shared" si="2"/>
        <v>0</v>
      </c>
      <c r="L14" s="159">
        <f>L12*L13</f>
        <v>2987.0099999999998</v>
      </c>
      <c r="M14" s="158">
        <f>M12*M13</f>
        <v>2707.9591635239194</v>
      </c>
      <c r="N14" s="252">
        <f t="shared" si="3"/>
        <v>0</v>
      </c>
      <c r="O14" s="159">
        <f>O12*O13</f>
        <v>2707.9591635239194</v>
      </c>
      <c r="P14" s="158">
        <f>P12*P13</f>
        <v>1929.5550532511757</v>
      </c>
      <c r="Q14" s="252">
        <f t="shared" si="4"/>
        <v>0</v>
      </c>
      <c r="R14" s="159">
        <f>R12*R13</f>
        <v>1929.5550532511757</v>
      </c>
      <c r="S14" s="37"/>
    </row>
    <row r="15" spans="1:19">
      <c r="B15" s="44"/>
      <c r="C15" s="36"/>
      <c r="D15" s="160"/>
      <c r="E15" s="161"/>
      <c r="F15" s="162"/>
      <c r="G15" s="160"/>
      <c r="H15" s="161"/>
      <c r="I15" s="162"/>
      <c r="J15" s="160"/>
      <c r="K15" s="161"/>
      <c r="L15" s="162"/>
      <c r="M15" s="160"/>
      <c r="N15" s="161"/>
      <c r="O15" s="162"/>
      <c r="P15" s="160"/>
      <c r="Q15" s="161"/>
      <c r="R15" s="162"/>
      <c r="S15" s="37"/>
    </row>
    <row r="16" spans="1:19" ht="16.2" thickBot="1">
      <c r="B16" s="12" t="s">
        <v>15</v>
      </c>
      <c r="C16" s="36"/>
      <c r="D16" s="163"/>
      <c r="E16" s="161"/>
      <c r="F16" s="162"/>
      <c r="G16" s="163"/>
      <c r="H16" s="161"/>
      <c r="I16" s="162"/>
      <c r="J16" s="163"/>
      <c r="K16" s="161"/>
      <c r="L16" s="162"/>
      <c r="M16" s="163"/>
      <c r="N16" s="161"/>
      <c r="O16" s="162"/>
      <c r="P16" s="163"/>
      <c r="Q16" s="161"/>
      <c r="R16" s="162"/>
      <c r="S16" s="37"/>
    </row>
    <row r="17" spans="2:19">
      <c r="B17" s="44">
        <v>4</v>
      </c>
      <c r="C17" s="36" t="s">
        <v>221</v>
      </c>
      <c r="D17" s="147">
        <f>'7. Rev_Req'!D36</f>
        <v>3611.3659159650256</v>
      </c>
      <c r="E17" s="193">
        <f t="shared" ref="E17:E18" si="5">F17-D17</f>
        <v>0</v>
      </c>
      <c r="F17" s="148">
        <f>'7. Rev_Req'!F36</f>
        <v>3611.3659159650256</v>
      </c>
      <c r="G17" s="147">
        <f>'7. Rev_Req'!G36</f>
        <v>3540.8265248476473</v>
      </c>
      <c r="H17" s="193">
        <f t="shared" ref="H17:H18" si="6">I17-G17</f>
        <v>0</v>
      </c>
      <c r="I17" s="148">
        <f>'7. Rev_Req'!I36</f>
        <v>3540.8265248476473</v>
      </c>
      <c r="J17" s="147">
        <f>'7. Rev_Req'!J36</f>
        <v>3644.2096971026244</v>
      </c>
      <c r="K17" s="193">
        <f t="shared" ref="K17:K18" si="7">L17-J17</f>
        <v>0</v>
      </c>
      <c r="L17" s="148">
        <f>'7. Rev_Req'!L36</f>
        <v>3644.2096971026244</v>
      </c>
      <c r="M17" s="147">
        <f>'7. Rev_Req'!M36</f>
        <v>3324.5234060371986</v>
      </c>
      <c r="N17" s="193">
        <f t="shared" ref="N17:N18" si="8">O17-M17</f>
        <v>0</v>
      </c>
      <c r="O17" s="148">
        <f>'7. Rev_Req'!O36</f>
        <v>3324.5234060371986</v>
      </c>
      <c r="P17" s="147">
        <f>'7. Rev_Req'!P36</f>
        <v>2550.9256777285391</v>
      </c>
      <c r="Q17" s="193">
        <f t="shared" ref="Q17:Q18" si="9">R17-P17</f>
        <v>0</v>
      </c>
      <c r="R17" s="148">
        <f>'7. Rev_Req'!R36</f>
        <v>2550.9256777285391</v>
      </c>
      <c r="S17" s="37"/>
    </row>
    <row r="18" spans="2:19" ht="16.2" thickBot="1">
      <c r="B18" s="45">
        <v>5</v>
      </c>
      <c r="C18" s="46" t="s">
        <v>222</v>
      </c>
      <c r="D18" s="158">
        <f>+D17-D14</f>
        <v>633.31118933637026</v>
      </c>
      <c r="E18" s="491">
        <f t="shared" si="5"/>
        <v>0</v>
      </c>
      <c r="F18" s="159">
        <f>+F17-F14</f>
        <v>633.31118933637026</v>
      </c>
      <c r="G18" s="158">
        <f>+G17-G14</f>
        <v>775.5816529606559</v>
      </c>
      <c r="H18" s="491">
        <f t="shared" si="6"/>
        <v>0</v>
      </c>
      <c r="I18" s="159">
        <f>+I17-I14</f>
        <v>775.5816529606559</v>
      </c>
      <c r="J18" s="158">
        <f>+J17-J14</f>
        <v>657.19969710262467</v>
      </c>
      <c r="K18" s="491">
        <f t="shared" si="7"/>
        <v>0</v>
      </c>
      <c r="L18" s="159">
        <f>+L17-L14</f>
        <v>657.19969710262467</v>
      </c>
      <c r="M18" s="158">
        <f>+M17-M14</f>
        <v>616.56424251327917</v>
      </c>
      <c r="N18" s="491">
        <f t="shared" si="8"/>
        <v>0</v>
      </c>
      <c r="O18" s="159">
        <f>+O17-O14</f>
        <v>616.56424251327917</v>
      </c>
      <c r="P18" s="158">
        <f>+P17-P14</f>
        <v>621.37062447736344</v>
      </c>
      <c r="Q18" s="491">
        <f t="shared" si="9"/>
        <v>0</v>
      </c>
      <c r="R18" s="159">
        <f>+R17-R14</f>
        <v>621.37062447736344</v>
      </c>
      <c r="S18" s="37"/>
    </row>
    <row r="19" spans="2:19">
      <c r="E19" s="61"/>
      <c r="F19" s="61"/>
      <c r="H19" s="61"/>
      <c r="I19" s="61"/>
      <c r="K19" s="61"/>
      <c r="L19" s="61"/>
      <c r="N19" s="61"/>
      <c r="O19" s="61"/>
      <c r="Q19" s="61"/>
      <c r="R19" s="61"/>
      <c r="S19" s="37"/>
    </row>
    <row r="20" spans="2:19" ht="15.6">
      <c r="B20" s="342" t="s">
        <v>177</v>
      </c>
      <c r="D20" s="331"/>
      <c r="G20" s="331"/>
      <c r="J20" s="331"/>
      <c r="M20" s="331"/>
      <c r="P20" s="331"/>
    </row>
    <row r="21" spans="2:19"/>
    <row r="22" spans="2:19"/>
    <row r="23" spans="2:19"/>
    <row r="24" spans="2:19"/>
    <row r="25" spans="2:19"/>
    <row r="26" spans="2:19"/>
    <row r="27" spans="2:19"/>
    <row r="28" spans="2:19"/>
    <row r="29" spans="2:19"/>
    <row r="30" spans="2:19"/>
    <row r="31" spans="2:19"/>
    <row r="32" spans="2:19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</sheetData>
  <mergeCells count="6">
    <mergeCell ref="J7:L7"/>
    <mergeCell ref="M7:O7"/>
    <mergeCell ref="D6:R6"/>
    <mergeCell ref="D7:F7"/>
    <mergeCell ref="G7:I7"/>
    <mergeCell ref="P7:R7"/>
  </mergeCells>
  <pageMargins left="1" right="1" top="1" bottom="1" header="0.5" footer="0.5"/>
  <pageSetup paperSize="17" scale="58" orientation="landscape" r:id="rId1"/>
  <headerFooter>
    <oddHeader>&amp;COPG Revenue Requirement Deficiency / (Sufficiency)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04FA7D44766348B14FB433AE7985F5" ma:contentTypeVersion="4" ma:contentTypeDescription="Create a new document." ma:contentTypeScope="" ma:versionID="aeb2f6ed2f59a1de7ed05181c08fd35d">
  <xsd:schema xmlns:xsd="http://www.w3.org/2001/XMLSchema" xmlns:xs="http://www.w3.org/2001/XMLSchema" xmlns:p="http://schemas.microsoft.com/office/2006/metadata/properties" xmlns:ns2="156f8853-1ee7-43dd-ae3a-bbf37be12564" xmlns:ns3="9f53ed58-2974-4754-8189-492f47ba401c" targetNamespace="http://schemas.microsoft.com/office/2006/metadata/properties" ma:root="true" ma:fieldsID="029e7c0811df31c8916cf293617f8316" ns2:_="" ns3:_="">
    <xsd:import namespace="156f8853-1ee7-43dd-ae3a-bbf37be12564"/>
    <xsd:import namespace="9f53ed58-2974-4754-8189-492f47ba40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6f8853-1ee7-43dd-ae3a-bbf37be12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53ed58-2974-4754-8189-492f47ba40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B54806-36D7-49C4-A787-346C6DB185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6f8853-1ee7-43dd-ae3a-bbf37be12564"/>
    <ds:schemaRef ds:uri="9f53ed58-2974-4754-8189-492f47ba40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E80D0C-6567-4986-AC95-05977E79B7CC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f53ed58-2974-4754-8189-492f47ba401c"/>
    <ds:schemaRef ds:uri="http://purl.org/dc/elements/1.1/"/>
    <ds:schemaRef ds:uri="http://schemas.microsoft.com/office/2006/metadata/properties"/>
    <ds:schemaRef ds:uri="156f8853-1ee7-43dd-ae3a-bbf37be12564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'7. Rev_Req'!Print_Area</vt:lpstr>
    </vt:vector>
  </TitlesOfParts>
  <Manager/>
  <Company>Ontario Power Generation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dialin</dc:creator>
  <cp:keywords/>
  <dc:description/>
  <cp:lastModifiedBy>MO Herman -CBUSDEV&amp;STRT</cp:lastModifiedBy>
  <cp:revision/>
  <dcterms:created xsi:type="dcterms:W3CDTF">2007-07-01T14:51:25Z</dcterms:created>
  <dcterms:modified xsi:type="dcterms:W3CDTF">2021-03-10T04:00:16Z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0x0101005404FA7D44766348B14FB433AE7985F5</vt:lpwstr>
  </property>
</Properties>
</file>